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memonare\Documents\Flujo y Conciliación\Flujo 2017\"/>
    </mc:Choice>
  </mc:AlternateContent>
  <xr:revisionPtr revIDLastSave="0" documentId="13_ncr:1_{C395EF38-FD6B-4FEB-A1AB-90E682C75E02}" xr6:coauthVersionLast="41" xr6:coauthVersionMax="41" xr10:uidLastSave="{00000000-0000-0000-0000-000000000000}"/>
  <bookViews>
    <workbookView xWindow="-120" yWindow="-120" windowWidth="20730" windowHeight="11160" tabRatio="771" firstSheet="5" activeTab="5" xr2:uid="{00000000-000D-0000-FFFF-FFFF00000000}"/>
  </bookViews>
  <sheets>
    <sheet name="CAJA 2019" sheetId="66" state="hidden" r:id="rId1"/>
    <sheet name="CAJA NETA" sheetId="1" state="hidden" r:id="rId2"/>
    <sheet name="CAJA NETA (2)" sheetId="44" state="hidden" r:id="rId3"/>
    <sheet name="Ext vs. Local (2)" sheetId="43" state="hidden" r:id="rId4"/>
    <sheet name="Ext vs. Local" sheetId="40" state="hidden" r:id="rId5"/>
    <sheet name="Cajas" sheetId="74" r:id="rId6"/>
    <sheet name="Interm" sheetId="75" r:id="rId7"/>
    <sheet name="CTAS CONGELADAS JUl 19" sheetId="76" r:id="rId8"/>
    <sheet name="Consolidado Jul 2019" sheetId="77" r:id="rId9"/>
    <sheet name="CTAS CONGELADAS JUN 19" sheetId="72" state="hidden" r:id="rId10"/>
    <sheet name="Consolidado Jun 2019" sheetId="73" state="hidden" r:id="rId11"/>
    <sheet name="CTAS CONGELADAS ENE 19" sheetId="57" state="hidden" r:id="rId12"/>
    <sheet name="CTAS CONGELADAS MAY 19" sheetId="69" state="hidden" r:id="rId13"/>
    <sheet name="Consolidado May 2019" sheetId="70" state="hidden" r:id="rId14"/>
    <sheet name="CTAS CONGELADAS ABR 19" sheetId="67" state="hidden" r:id="rId15"/>
    <sheet name="Consolidado Abr 2019" sheetId="68" state="hidden" r:id="rId16"/>
    <sheet name="CTAS CONGELADAS DIC 18 (2)" sheetId="60" state="hidden" r:id="rId17"/>
    <sheet name="Consolidado Dic 2018 (2)" sheetId="61" state="hidden" r:id="rId18"/>
    <sheet name="CTAS CONGELADAS MAR 19" sheetId="64" state="hidden" r:id="rId19"/>
    <sheet name="Consolidado Mar 2019" sheetId="65" state="hidden" r:id="rId20"/>
    <sheet name="CTAS CONGELADAS FEB 19" sheetId="62" state="hidden" r:id="rId21"/>
    <sheet name="Consolidado Feb 2019" sheetId="63" state="hidden" r:id="rId22"/>
    <sheet name="Consolidado Ene 2019" sheetId="58" state="hidden" r:id="rId23"/>
    <sheet name="Hoja1" sheetId="59" state="hidden" r:id="rId24"/>
    <sheet name="CTAS CONGELADAS DIC 18" sheetId="55" state="hidden" r:id="rId25"/>
    <sheet name="Consolidado Dic 2018" sheetId="56" state="hidden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15" i="74" l="1"/>
  <c r="AQ14" i="74"/>
  <c r="AO70" i="74"/>
  <c r="AR7" i="74" l="1"/>
  <c r="AR6" i="74"/>
  <c r="AR19" i="74" l="1"/>
  <c r="AS19" i="74"/>
  <c r="AS15" i="74"/>
  <c r="AS14" i="74"/>
  <c r="AS13" i="74"/>
  <c r="AS8" i="74"/>
  <c r="AS7" i="74"/>
  <c r="AS6" i="74"/>
  <c r="D188" i="77" l="1"/>
  <c r="D187" i="77"/>
  <c r="U80" i="77"/>
  <c r="U64" i="77"/>
  <c r="P138" i="76"/>
  <c r="P106" i="76"/>
  <c r="P139" i="76" s="1"/>
  <c r="L106" i="76"/>
  <c r="K106" i="76"/>
  <c r="J106" i="76"/>
  <c r="I106" i="76"/>
  <c r="H106" i="76"/>
  <c r="G106" i="76"/>
  <c r="F106" i="76"/>
  <c r="E106" i="76"/>
  <c r="D106" i="76"/>
  <c r="C106" i="76"/>
  <c r="P105" i="76"/>
  <c r="L105" i="76"/>
  <c r="K105" i="76"/>
  <c r="J105" i="76"/>
  <c r="I105" i="76"/>
  <c r="H105" i="76"/>
  <c r="G105" i="76"/>
  <c r="F105" i="76"/>
  <c r="E105" i="76"/>
  <c r="D105" i="76"/>
  <c r="C105" i="76"/>
  <c r="P101" i="76"/>
  <c r="Q76" i="76"/>
  <c r="P76" i="76"/>
  <c r="P74" i="76"/>
  <c r="P73" i="76"/>
  <c r="P72" i="76"/>
  <c r="P71" i="76"/>
  <c r="S69" i="76"/>
  <c r="P69" i="76"/>
  <c r="V66" i="76"/>
  <c r="AA64" i="76"/>
  <c r="S64" i="76"/>
  <c r="AA63" i="76"/>
  <c r="U63" i="76"/>
  <c r="AA62" i="76"/>
  <c r="S62" i="76"/>
  <c r="U61" i="76"/>
  <c r="AA61" i="76" s="1"/>
  <c r="AH38" i="76" s="1"/>
  <c r="AA60" i="76"/>
  <c r="X60" i="76"/>
  <c r="S60" i="76"/>
  <c r="U59" i="76"/>
  <c r="AA59" i="76" s="1"/>
  <c r="AH36" i="76" s="1"/>
  <c r="AA58" i="76"/>
  <c r="U57" i="76"/>
  <c r="AA57" i="76" s="1"/>
  <c r="AA56" i="76"/>
  <c r="S56" i="76"/>
  <c r="AA55" i="76"/>
  <c r="AH43" i="76" s="1"/>
  <c r="U55" i="76"/>
  <c r="AA54" i="76"/>
  <c r="AA53" i="76"/>
  <c r="AA52" i="76"/>
  <c r="U51" i="76"/>
  <c r="AA51" i="76" s="1"/>
  <c r="U50" i="76"/>
  <c r="AA50" i="76" s="1"/>
  <c r="AH39" i="76" s="1"/>
  <c r="AE49" i="76"/>
  <c r="AA49" i="76"/>
  <c r="AE48" i="76"/>
  <c r="AE32" i="76" s="1"/>
  <c r="Z70" i="76" s="1"/>
  <c r="U48" i="76"/>
  <c r="AA48" i="76" s="1"/>
  <c r="AA47" i="76"/>
  <c r="U47" i="76"/>
  <c r="AA46" i="76"/>
  <c r="AA45" i="76"/>
  <c r="AA44" i="76"/>
  <c r="AA43" i="76"/>
  <c r="AD42" i="76"/>
  <c r="AA42" i="76"/>
  <c r="Z42" i="76"/>
  <c r="T42" i="76"/>
  <c r="S42" i="76"/>
  <c r="AA41" i="76"/>
  <c r="AD40" i="76"/>
  <c r="Y40" i="76"/>
  <c r="AA40" i="76" s="1"/>
  <c r="U40" i="76"/>
  <c r="AD39" i="76"/>
  <c r="AA39" i="76"/>
  <c r="AA38" i="76"/>
  <c r="X38" i="76"/>
  <c r="S38" i="76"/>
  <c r="AD37" i="76"/>
  <c r="AA37" i="76"/>
  <c r="X37" i="76"/>
  <c r="S37" i="76"/>
  <c r="AD36" i="76"/>
  <c r="AA36" i="76"/>
  <c r="X36" i="76"/>
  <c r="S36" i="76"/>
  <c r="AG35" i="76"/>
  <c r="AD35" i="76"/>
  <c r="AA35" i="76"/>
  <c r="X35" i="76"/>
  <c r="S35" i="76"/>
  <c r="AG34" i="76"/>
  <c r="AD34" i="76"/>
  <c r="AA34" i="76"/>
  <c r="S34" i="76"/>
  <c r="AG33" i="76"/>
  <c r="AG32" i="76" s="1"/>
  <c r="AD33" i="76"/>
  <c r="AA33" i="76"/>
  <c r="S33" i="76"/>
  <c r="Y32" i="76"/>
  <c r="AA32" i="76" s="1"/>
  <c r="X32" i="76"/>
  <c r="U32" i="76"/>
  <c r="S32" i="76"/>
  <c r="AA31" i="76"/>
  <c r="X31" i="76"/>
  <c r="S31" i="76"/>
  <c r="Y30" i="76"/>
  <c r="X30" i="76"/>
  <c r="U30" i="76"/>
  <c r="S30" i="76"/>
  <c r="B2" i="76"/>
  <c r="AD32" i="76" l="1"/>
  <c r="AG46" i="76" s="1"/>
  <c r="AA30" i="76"/>
  <c r="X65" i="76"/>
  <c r="Y65" i="76"/>
  <c r="X68" i="76" s="1"/>
  <c r="P142" i="76"/>
  <c r="P141" i="76"/>
  <c r="U65" i="76"/>
  <c r="S67" i="76"/>
  <c r="S65" i="76"/>
  <c r="AG47" i="76" l="1"/>
  <c r="AA65" i="76"/>
  <c r="S66" i="76"/>
  <c r="V47" i="76"/>
  <c r="T47" i="76" s="1"/>
  <c r="Z47" i="76" s="1"/>
  <c r="V61" i="76"/>
  <c r="T61" i="76" s="1"/>
  <c r="Z61" i="76" s="1"/>
  <c r="V58" i="76"/>
  <c r="T58" i="76" s="1"/>
  <c r="Z58" i="76" s="1"/>
  <c r="V43" i="76"/>
  <c r="T43" i="76" s="1"/>
  <c r="Z43" i="76" s="1"/>
  <c r="V57" i="76"/>
  <c r="T57" i="76" s="1"/>
  <c r="Z57" i="76" s="1"/>
  <c r="AH37" i="76" s="1"/>
  <c r="AH32" i="76" s="1"/>
  <c r="AA70" i="76" s="1"/>
  <c r="AB70" i="76" s="1"/>
  <c r="V36" i="76"/>
  <c r="T36" i="76" s="1"/>
  <c r="Z36" i="76" s="1"/>
  <c r="V63" i="76"/>
  <c r="T63" i="76" s="1"/>
  <c r="Z63" i="76" s="1"/>
  <c r="V55" i="76"/>
  <c r="T55" i="76" s="1"/>
  <c r="Z55" i="76" s="1"/>
  <c r="V39" i="76"/>
  <c r="T39" i="76" s="1"/>
  <c r="Z39" i="76" s="1"/>
  <c r="V56" i="76"/>
  <c r="T56" i="76" s="1"/>
  <c r="Z56" i="76" s="1"/>
  <c r="V41" i="76"/>
  <c r="T41" i="76" s="1"/>
  <c r="Z41" i="76" s="1"/>
  <c r="V50" i="76"/>
  <c r="T50" i="76" s="1"/>
  <c r="Z50" i="76" s="1"/>
  <c r="V31" i="76"/>
  <c r="T31" i="76" s="1"/>
  <c r="Z31" i="76" s="1"/>
  <c r="V53" i="76"/>
  <c r="T53" i="76" s="1"/>
  <c r="Z53" i="76" s="1"/>
  <c r="V51" i="76"/>
  <c r="T51" i="76" s="1"/>
  <c r="Z51" i="76" s="1"/>
  <c r="V48" i="76"/>
  <c r="T48" i="76" s="1"/>
  <c r="Z48" i="76" s="1"/>
  <c r="V45" i="76"/>
  <c r="T45" i="76" s="1"/>
  <c r="Z45" i="76" s="1"/>
  <c r="V40" i="76"/>
  <c r="T40" i="76" s="1"/>
  <c r="Z40" i="76" s="1"/>
  <c r="V64" i="76"/>
  <c r="T64" i="76" s="1"/>
  <c r="Z64" i="76" s="1"/>
  <c r="V37" i="76"/>
  <c r="T37" i="76" s="1"/>
  <c r="Z37" i="76" s="1"/>
  <c r="V38" i="76"/>
  <c r="T38" i="76" s="1"/>
  <c r="Z38" i="76" s="1"/>
  <c r="S68" i="76"/>
  <c r="S70" i="76" s="1"/>
  <c r="V49" i="76"/>
  <c r="T49" i="76" s="1"/>
  <c r="Z49" i="76" s="1"/>
  <c r="V62" i="76"/>
  <c r="T62" i="76" s="1"/>
  <c r="Z62" i="76" s="1"/>
  <c r="V59" i="76"/>
  <c r="T59" i="76" s="1"/>
  <c r="Z59" i="76" s="1"/>
  <c r="V54" i="76"/>
  <c r="T54" i="76" s="1"/>
  <c r="Z54" i="76" s="1"/>
  <c r="V52" i="76"/>
  <c r="T52" i="76" s="1"/>
  <c r="Z52" i="76" s="1"/>
  <c r="V46" i="76"/>
  <c r="T46" i="76" s="1"/>
  <c r="Z46" i="76" s="1"/>
  <c r="V44" i="76"/>
  <c r="T44" i="76" s="1"/>
  <c r="Z44" i="76" s="1"/>
  <c r="V34" i="76"/>
  <c r="T34" i="76" s="1"/>
  <c r="Z34" i="76" s="1"/>
  <c r="V30" i="76"/>
  <c r="V35" i="76"/>
  <c r="T35" i="76" s="1"/>
  <c r="Z35" i="76" s="1"/>
  <c r="V33" i="76"/>
  <c r="T33" i="76" s="1"/>
  <c r="Z33" i="76" s="1"/>
  <c r="V60" i="76"/>
  <c r="T60" i="76" s="1"/>
  <c r="Z60" i="76" s="1"/>
  <c r="V32" i="76"/>
  <c r="T32" i="76" s="1"/>
  <c r="Z32" i="76" s="1"/>
  <c r="V65" i="76" l="1"/>
  <c r="T65" i="76" s="1"/>
  <c r="T30" i="76"/>
  <c r="Z30" i="76" s="1"/>
  <c r="Z65" i="76" l="1"/>
  <c r="W68" i="76"/>
  <c r="AB65" i="76" s="1"/>
  <c r="AC70" i="76" s="1"/>
  <c r="AM19" i="74" l="1"/>
  <c r="AL19" i="74"/>
  <c r="AQ7" i="74" l="1"/>
  <c r="AN50" i="74" l="1"/>
  <c r="AM6" i="74"/>
  <c r="AM7" i="74"/>
  <c r="BD2" i="40" l="1"/>
  <c r="BE2" i="40"/>
  <c r="BF2" i="40"/>
  <c r="BG2" i="40"/>
  <c r="BH2" i="40"/>
  <c r="BI2" i="40"/>
  <c r="BJ2" i="40"/>
  <c r="BK2" i="40"/>
  <c r="BL2" i="40"/>
  <c r="BJ3" i="40"/>
  <c r="BK3" i="40"/>
  <c r="BK6" i="40" s="1"/>
  <c r="BK10" i="40" s="1"/>
  <c r="BL3" i="40"/>
  <c r="BL6" i="40" s="1"/>
  <c r="BL10" i="40" s="1"/>
  <c r="BL13" i="40" s="1"/>
  <c r="BD4" i="40"/>
  <c r="BE4" i="40"/>
  <c r="BF4" i="40"/>
  <c r="BG4" i="40"/>
  <c r="BH4" i="40"/>
  <c r="BI4" i="40"/>
  <c r="BJ4" i="40"/>
  <c r="BK4" i="40"/>
  <c r="BL4" i="40"/>
  <c r="BD5" i="40"/>
  <c r="BE5" i="40"/>
  <c r="BF5" i="40"/>
  <c r="BG5" i="40"/>
  <c r="BH5" i="40"/>
  <c r="BI5" i="40"/>
  <c r="BJ5" i="40"/>
  <c r="BK5" i="40"/>
  <c r="BL5" i="40"/>
  <c r="BJ6" i="40"/>
  <c r="BJ10" i="40" s="1"/>
  <c r="BJ7" i="40"/>
  <c r="BK7" i="40"/>
  <c r="BL7" i="40"/>
  <c r="BD8" i="40"/>
  <c r="BE8" i="40"/>
  <c r="BF8" i="40"/>
  <c r="BG8" i="40"/>
  <c r="BH8" i="40"/>
  <c r="BI8" i="40"/>
  <c r="BJ8" i="40"/>
  <c r="BK8" i="40"/>
  <c r="BK9" i="40" s="1"/>
  <c r="BL8" i="40"/>
  <c r="BJ9" i="40"/>
  <c r="BL9" i="40"/>
  <c r="BD11" i="40"/>
  <c r="BE11" i="40"/>
  <c r="BF11" i="40"/>
  <c r="BG11" i="40"/>
  <c r="BH11" i="40"/>
  <c r="BI11" i="40"/>
  <c r="BJ11" i="40"/>
  <c r="BK11" i="40"/>
  <c r="BL11" i="40"/>
  <c r="BD12" i="40"/>
  <c r="BE12" i="40"/>
  <c r="BF12" i="40"/>
  <c r="BG12" i="40"/>
  <c r="BL12" i="40"/>
  <c r="BD16" i="40"/>
  <c r="BE16" i="40"/>
  <c r="BF16" i="40"/>
  <c r="BG16" i="40"/>
  <c r="BK16" i="40"/>
  <c r="BL16" i="40"/>
  <c r="BD17" i="40"/>
  <c r="BD15" i="40" s="1"/>
  <c r="BE17" i="40"/>
  <c r="BE15" i="40" s="1"/>
  <c r="BF17" i="40"/>
  <c r="BF15" i="40" s="1"/>
  <c r="BG17" i="40"/>
  <c r="BI17" i="40"/>
  <c r="BJ17" i="40"/>
  <c r="BK17" i="40"/>
  <c r="BK15" i="40" s="1"/>
  <c r="BL17" i="40"/>
  <c r="BL15" i="40" s="1"/>
  <c r="BD2" i="43"/>
  <c r="BE2" i="43"/>
  <c r="BF2" i="43"/>
  <c r="BG2" i="43"/>
  <c r="BH2" i="43"/>
  <c r="BI2" i="43"/>
  <c r="BJ2" i="43"/>
  <c r="BK2" i="43"/>
  <c r="BL2" i="43"/>
  <c r="BJ3" i="43"/>
  <c r="BK3" i="43"/>
  <c r="BL3" i="43"/>
  <c r="BL6" i="43" s="1"/>
  <c r="BL10" i="43" s="1"/>
  <c r="BD4" i="43"/>
  <c r="BE4" i="43"/>
  <c r="BF4" i="43"/>
  <c r="BG4" i="43"/>
  <c r="BH4" i="43"/>
  <c r="BI4" i="43"/>
  <c r="BJ4" i="43"/>
  <c r="BK4" i="43"/>
  <c r="BL4" i="43"/>
  <c r="BD5" i="43"/>
  <c r="BE5" i="43"/>
  <c r="BF5" i="43"/>
  <c r="BG5" i="43"/>
  <c r="BL5" i="43"/>
  <c r="BJ7" i="43"/>
  <c r="BK7" i="43"/>
  <c r="BL7" i="43"/>
  <c r="BD8" i="43"/>
  <c r="BE8" i="43"/>
  <c r="BF8" i="43"/>
  <c r="BG8" i="43"/>
  <c r="BH8" i="43"/>
  <c r="BI8" i="43"/>
  <c r="BJ8" i="43"/>
  <c r="BK8" i="43"/>
  <c r="BK9" i="43" s="1"/>
  <c r="BL8" i="43"/>
  <c r="BJ9" i="43"/>
  <c r="BL9" i="43"/>
  <c r="BD12" i="43"/>
  <c r="BE12" i="43"/>
  <c r="BF12" i="43"/>
  <c r="BG12" i="43"/>
  <c r="BI12" i="43"/>
  <c r="BJ12" i="43"/>
  <c r="BK12" i="43"/>
  <c r="BL12" i="43"/>
  <c r="BL13" i="43"/>
  <c r="BL2" i="66"/>
  <c r="BL3" i="66"/>
  <c r="BL4" i="66"/>
  <c r="BL9" i="66"/>
  <c r="BL10" i="66"/>
  <c r="BL6" i="66" s="1"/>
  <c r="BL12" i="66"/>
  <c r="BL13" i="66"/>
  <c r="BK23" i="1"/>
  <c r="BK22" i="1" s="1"/>
  <c r="BK25" i="1" s="1"/>
  <c r="BK31" i="1"/>
  <c r="BK24" i="1"/>
  <c r="BK18" i="1"/>
  <c r="BK19" i="1"/>
  <c r="BK30" i="1" s="1"/>
  <c r="BK32" i="1" s="1"/>
  <c r="BK17" i="1"/>
  <c r="BK20" i="1" l="1"/>
  <c r="BK12" i="40"/>
  <c r="BK13" i="40" s="1"/>
  <c r="BK19" i="40" s="1"/>
  <c r="BK26" i="1"/>
  <c r="BL19" i="40"/>
  <c r="BL18" i="40"/>
  <c r="BG15" i="40"/>
  <c r="BL7" i="66"/>
  <c r="BK18" i="40" l="1"/>
  <c r="G2" i="75"/>
  <c r="B53" i="74" l="1"/>
  <c r="C53" i="74"/>
  <c r="D53" i="74"/>
  <c r="E53" i="74"/>
  <c r="F53" i="74"/>
  <c r="G53" i="74"/>
  <c r="H53" i="74"/>
  <c r="I53" i="74"/>
  <c r="J53" i="74"/>
  <c r="K53" i="74"/>
  <c r="L53" i="74"/>
  <c r="M53" i="74"/>
  <c r="N53" i="74"/>
  <c r="O53" i="74"/>
  <c r="P53" i="74"/>
  <c r="Q53" i="74"/>
  <c r="R53" i="74"/>
  <c r="S53" i="74"/>
  <c r="T53" i="74"/>
  <c r="U53" i="74"/>
  <c r="V53" i="74"/>
  <c r="W53" i="74"/>
  <c r="X53" i="74"/>
  <c r="Y53" i="74"/>
  <c r="Z53" i="74"/>
  <c r="AA53" i="74"/>
  <c r="AB53" i="74"/>
  <c r="AC53" i="74"/>
  <c r="AD53" i="74"/>
  <c r="AE53" i="74"/>
  <c r="B54" i="74"/>
  <c r="C54" i="74"/>
  <c r="D54" i="74"/>
  <c r="E54" i="74"/>
  <c r="F54" i="74"/>
  <c r="G54" i="74"/>
  <c r="H54" i="74"/>
  <c r="I54" i="74"/>
  <c r="J54" i="74"/>
  <c r="K54" i="74"/>
  <c r="L54" i="74"/>
  <c r="M54" i="74"/>
  <c r="N54" i="74"/>
  <c r="O54" i="74"/>
  <c r="P54" i="74"/>
  <c r="Q54" i="74"/>
  <c r="R54" i="74"/>
  <c r="S54" i="74"/>
  <c r="T54" i="74"/>
  <c r="U54" i="74"/>
  <c r="V54" i="74"/>
  <c r="W54" i="74"/>
  <c r="X54" i="74"/>
  <c r="Y54" i="74"/>
  <c r="Z54" i="74"/>
  <c r="AA54" i="74"/>
  <c r="AB54" i="74"/>
  <c r="AC54" i="74"/>
  <c r="AD54" i="74"/>
  <c r="AE54" i="74"/>
  <c r="B55" i="74"/>
  <c r="C55" i="74"/>
  <c r="D55" i="74"/>
  <c r="E55" i="74"/>
  <c r="F55" i="74"/>
  <c r="G55" i="74"/>
  <c r="H55" i="74"/>
  <c r="I55" i="74"/>
  <c r="J55" i="74"/>
  <c r="K55" i="74"/>
  <c r="L55" i="74"/>
  <c r="M55" i="74"/>
  <c r="N55" i="74"/>
  <c r="O55" i="74"/>
  <c r="P55" i="74"/>
  <c r="Q55" i="74"/>
  <c r="R55" i="74"/>
  <c r="S55" i="74"/>
  <c r="T55" i="74"/>
  <c r="U55" i="74"/>
  <c r="V55" i="74"/>
  <c r="W55" i="74"/>
  <c r="X55" i="74"/>
  <c r="Y55" i="74"/>
  <c r="Z55" i="74"/>
  <c r="AA55" i="74"/>
  <c r="AB55" i="74"/>
  <c r="AC55" i="74"/>
  <c r="AD55" i="74"/>
  <c r="AE55" i="74"/>
  <c r="AG55" i="74"/>
  <c r="AH55" i="74"/>
  <c r="AI55" i="74"/>
  <c r="AJ55" i="74"/>
  <c r="B56" i="74"/>
  <c r="C56" i="74"/>
  <c r="D56" i="74"/>
  <c r="E56" i="74"/>
  <c r="F56" i="74"/>
  <c r="G56" i="74"/>
  <c r="H56" i="74"/>
  <c r="I56" i="74"/>
  <c r="J56" i="74"/>
  <c r="K56" i="74"/>
  <c r="L56" i="74"/>
  <c r="M56" i="74"/>
  <c r="N56" i="74"/>
  <c r="O56" i="74"/>
  <c r="P56" i="74"/>
  <c r="Q56" i="74"/>
  <c r="R56" i="74"/>
  <c r="S56" i="74"/>
  <c r="T56" i="74"/>
  <c r="U56" i="74"/>
  <c r="V56" i="74"/>
  <c r="W56" i="74"/>
  <c r="X56" i="74"/>
  <c r="Y56" i="74"/>
  <c r="Z56" i="74"/>
  <c r="AA56" i="74"/>
  <c r="AB56" i="74"/>
  <c r="AC56" i="74"/>
  <c r="AD56" i="74"/>
  <c r="AE56" i="74"/>
  <c r="AH56" i="74"/>
  <c r="AI56" i="74"/>
  <c r="AJ56" i="74"/>
  <c r="B57" i="74"/>
  <c r="C57" i="74"/>
  <c r="D57" i="74"/>
  <c r="E57" i="74"/>
  <c r="F57" i="74"/>
  <c r="G57" i="74"/>
  <c r="H57" i="74"/>
  <c r="I57" i="74"/>
  <c r="J57" i="74"/>
  <c r="K57" i="74"/>
  <c r="L57" i="74"/>
  <c r="M57" i="74"/>
  <c r="N57" i="74"/>
  <c r="O57" i="74"/>
  <c r="P57" i="74"/>
  <c r="Q57" i="74"/>
  <c r="R57" i="74"/>
  <c r="S57" i="74"/>
  <c r="T57" i="74"/>
  <c r="U57" i="74"/>
  <c r="V57" i="74"/>
  <c r="W57" i="74"/>
  <c r="X57" i="74"/>
  <c r="Y57" i="74"/>
  <c r="Z57" i="74"/>
  <c r="AA57" i="74"/>
  <c r="AB57" i="74"/>
  <c r="AC57" i="74"/>
  <c r="AD57" i="74"/>
  <c r="AE57" i="74"/>
  <c r="B59" i="74"/>
  <c r="B60" i="74"/>
  <c r="C60" i="74"/>
  <c r="D60" i="74"/>
  <c r="E60" i="74"/>
  <c r="F60" i="74"/>
  <c r="G60" i="74"/>
  <c r="H60" i="74"/>
  <c r="I60" i="74"/>
  <c r="J60" i="74"/>
  <c r="K60" i="74"/>
  <c r="L60" i="74"/>
  <c r="M60" i="74"/>
  <c r="N60" i="74"/>
  <c r="O60" i="74"/>
  <c r="P60" i="74"/>
  <c r="Q60" i="74"/>
  <c r="R60" i="74"/>
  <c r="S60" i="74"/>
  <c r="T60" i="74"/>
  <c r="U60" i="74"/>
  <c r="V60" i="74"/>
  <c r="W60" i="74"/>
  <c r="X60" i="74"/>
  <c r="Y60" i="74"/>
  <c r="Z60" i="74"/>
  <c r="AA60" i="74"/>
  <c r="AB60" i="74"/>
  <c r="AC60" i="74"/>
  <c r="AD60" i="74"/>
  <c r="AE60" i="74"/>
  <c r="AI60" i="74"/>
  <c r="AM53" i="74"/>
  <c r="AN53" i="74"/>
  <c r="AO53" i="74"/>
  <c r="AP53" i="74"/>
  <c r="AT53" i="74"/>
  <c r="AU53" i="74"/>
  <c r="AM54" i="74"/>
  <c r="AN54" i="74"/>
  <c r="AO54" i="74"/>
  <c r="AP54" i="74"/>
  <c r="AT54" i="74"/>
  <c r="AU54" i="74"/>
  <c r="AV54" i="74"/>
  <c r="AM55" i="74"/>
  <c r="AN55" i="74"/>
  <c r="AO55" i="74"/>
  <c r="AP55" i="74"/>
  <c r="AQ55" i="74"/>
  <c r="AR55" i="74"/>
  <c r="AT55" i="74"/>
  <c r="AU55" i="74"/>
  <c r="AQ56" i="74"/>
  <c r="AR56" i="74"/>
  <c r="AT56" i="74"/>
  <c r="AU56" i="74"/>
  <c r="AV56" i="74"/>
  <c r="AT57" i="74"/>
  <c r="AU57" i="74"/>
  <c r="AM60" i="74"/>
  <c r="AN60" i="74"/>
  <c r="AO60" i="74"/>
  <c r="AP60" i="74"/>
  <c r="AT60" i="74"/>
  <c r="AU60" i="74"/>
  <c r="AL55" i="74"/>
  <c r="Z83" i="74" l="1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83" i="74"/>
  <c r="AU83" i="74"/>
  <c r="AT83" i="74"/>
  <c r="AP83" i="74"/>
  <c r="AO83" i="74"/>
  <c r="AN83" i="74"/>
  <c r="AJ83" i="74"/>
  <c r="AI83" i="74"/>
  <c r="AH83" i="74"/>
  <c r="AG83" i="74"/>
  <c r="AF83" i="74"/>
  <c r="AE83" i="74"/>
  <c r="AD83" i="74"/>
  <c r="AC83" i="74"/>
  <c r="AB83" i="74"/>
  <c r="AA83" i="74"/>
  <c r="Y40" i="72"/>
  <c r="Y32" i="72"/>
  <c r="Y30" i="72"/>
  <c r="X60" i="72"/>
  <c r="X38" i="72"/>
  <c r="X37" i="72"/>
  <c r="X36" i="72"/>
  <c r="X35" i="72"/>
  <c r="X32" i="72"/>
  <c r="X31" i="72"/>
  <c r="X30" i="72"/>
  <c r="S33" i="72"/>
  <c r="AQ66" i="74"/>
  <c r="AQ33" i="74"/>
  <c r="AQ5" i="75"/>
  <c r="AQ4" i="75"/>
  <c r="AL2" i="75" l="1"/>
  <c r="AL58" i="74" s="1"/>
  <c r="AL2" i="74"/>
  <c r="T88" i="74" l="1"/>
  <c r="U88" i="74"/>
  <c r="V88" i="74"/>
  <c r="W88" i="74"/>
  <c r="X88" i="74"/>
  <c r="Y88" i="74"/>
  <c r="Z88" i="74"/>
  <c r="AA88" i="74"/>
  <c r="AB88" i="74"/>
  <c r="AC88" i="74"/>
  <c r="AD88" i="74"/>
  <c r="AE88" i="74"/>
  <c r="AR22" i="74" l="1"/>
  <c r="AT22" i="74"/>
  <c r="AU22" i="74"/>
  <c r="AT23" i="74"/>
  <c r="AU23" i="74"/>
  <c r="AU24" i="74" s="1"/>
  <c r="AT37" i="74"/>
  <c r="AU37" i="74"/>
  <c r="AT38" i="74"/>
  <c r="AT36" i="74" s="1"/>
  <c r="AU38" i="74"/>
  <c r="AU36" i="74" s="1"/>
  <c r="AV38" i="74"/>
  <c r="AV36" i="74" s="1"/>
  <c r="AR39" i="74"/>
  <c r="AT39" i="74"/>
  <c r="AU39" i="74"/>
  <c r="AR44" i="74"/>
  <c r="AR42" i="74" s="1"/>
  <c r="AT44" i="74"/>
  <c r="AT42" i="74" s="1"/>
  <c r="AU44" i="74"/>
  <c r="AV44" i="74"/>
  <c r="AT45" i="74"/>
  <c r="AU45" i="74"/>
  <c r="AT46" i="74"/>
  <c r="AU46" i="74"/>
  <c r="AU43" i="74" s="1"/>
  <c r="AT50" i="74"/>
  <c r="AU50" i="74"/>
  <c r="AL67" i="74"/>
  <c r="AM67" i="74"/>
  <c r="AN67" i="74"/>
  <c r="AO67" i="74"/>
  <c r="AP67" i="74"/>
  <c r="AL68" i="74"/>
  <c r="AM68" i="74"/>
  <c r="AN68" i="74"/>
  <c r="AO68" i="74"/>
  <c r="AP68" i="74"/>
  <c r="AT74" i="74"/>
  <c r="AU74" i="74"/>
  <c r="AM76" i="74"/>
  <c r="AN76" i="74"/>
  <c r="AO76" i="74"/>
  <c r="AP76" i="74"/>
  <c r="AT76" i="74"/>
  <c r="AU76" i="74"/>
  <c r="AK68" i="74"/>
  <c r="AK67" i="74"/>
  <c r="AM2" i="75"/>
  <c r="AN2" i="75"/>
  <c r="AN58" i="74" s="1"/>
  <c r="AO2" i="75"/>
  <c r="AP2" i="75"/>
  <c r="AP58" i="74" s="1"/>
  <c r="AQ2" i="75"/>
  <c r="AR2" i="75"/>
  <c r="AR58" i="74" s="1"/>
  <c r="AS2" i="75"/>
  <c r="AT2" i="75"/>
  <c r="AU2" i="75"/>
  <c r="AU58" i="74" s="1"/>
  <c r="AV5" i="75"/>
  <c r="AV4" i="75"/>
  <c r="AM73" i="74" l="1"/>
  <c r="AM58" i="74"/>
  <c r="AT73" i="74"/>
  <c r="AT70" i="74" s="1"/>
  <c r="AT58" i="74"/>
  <c r="AS73" i="74"/>
  <c r="AS58" i="74"/>
  <c r="AP73" i="74"/>
  <c r="AO73" i="74"/>
  <c r="AO58" i="74"/>
  <c r="AN73" i="74"/>
  <c r="AU73" i="74"/>
  <c r="AR73" i="74"/>
  <c r="AT24" i="74"/>
  <c r="AU63" i="74"/>
  <c r="AU59" i="74"/>
  <c r="AT63" i="74"/>
  <c r="AT59" i="74"/>
  <c r="AT77" i="74"/>
  <c r="AU77" i="74"/>
  <c r="AQ73" i="74"/>
  <c r="AQ58" i="74"/>
  <c r="AU34" i="74"/>
  <c r="AU41" i="74"/>
  <c r="AU71" i="74"/>
  <c r="AV2" i="75"/>
  <c r="AU42" i="74"/>
  <c r="AT34" i="74"/>
  <c r="AT43" i="74"/>
  <c r="AT41" i="74"/>
  <c r="AU35" i="74"/>
  <c r="AV42" i="74"/>
  <c r="AT35" i="74"/>
  <c r="AU70" i="74"/>
  <c r="AT71" i="74" l="1"/>
  <c r="AU48" i="74"/>
  <c r="AU62" i="74" s="1"/>
  <c r="AV73" i="74"/>
  <c r="AV58" i="74"/>
  <c r="AT48" i="74"/>
  <c r="AT62" i="74" s="1"/>
  <c r="AU51" i="74" l="1"/>
  <c r="AT51" i="74"/>
  <c r="AV5" i="74"/>
  <c r="AV11" i="74"/>
  <c r="AQ11" i="74"/>
  <c r="AI11" i="74" l="1"/>
  <c r="AI20" i="74"/>
  <c r="P101" i="72" l="1"/>
  <c r="AV66" i="74" l="1"/>
  <c r="AS66" i="74"/>
  <c r="AR66" i="74"/>
  <c r="AV86" i="74"/>
  <c r="AV87" i="74"/>
  <c r="AQ87" i="74"/>
  <c r="AR87" i="74" s="1"/>
  <c r="AS87" i="74" s="1"/>
  <c r="AV85" i="74"/>
  <c r="AQ85" i="74"/>
  <c r="AF88" i="74"/>
  <c r="AQ86" i="74"/>
  <c r="AK86" i="74"/>
  <c r="AK87" i="74"/>
  <c r="AK85" i="74"/>
  <c r="AR86" i="74" l="1"/>
  <c r="AS86" i="74" s="1"/>
  <c r="AQ83" i="74"/>
  <c r="AV83" i="74"/>
  <c r="AK83" i="74"/>
  <c r="AR85" i="74"/>
  <c r="AR88" i="74" s="1"/>
  <c r="AQ81" i="74"/>
  <c r="AR81" i="74" s="1"/>
  <c r="AS81" i="74" s="1"/>
  <c r="AT88" i="74"/>
  <c r="AU88" i="74"/>
  <c r="AV88" i="74"/>
  <c r="AN88" i="74"/>
  <c r="AO88" i="74"/>
  <c r="AP88" i="74"/>
  <c r="AQ88" i="74"/>
  <c r="AV81" i="74"/>
  <c r="AS85" i="74" l="1"/>
  <c r="AS83" i="74" s="1"/>
  <c r="AR83" i="74"/>
  <c r="AS88" i="74" l="1"/>
  <c r="AQ44" i="74"/>
  <c r="AQ42" i="74" s="1"/>
  <c r="AQ39" i="74"/>
  <c r="AS30" i="74"/>
  <c r="AS29" i="74"/>
  <c r="AQ22" i="74"/>
  <c r="AS60" i="74"/>
  <c r="AS46" i="74"/>
  <c r="AR11" i="74"/>
  <c r="AS55" i="74"/>
  <c r="AK88" i="74"/>
  <c r="AF81" i="74"/>
  <c r="AK81" i="74"/>
  <c r="AK79" i="74"/>
  <c r="AF79" i="74"/>
  <c r="C106" i="72"/>
  <c r="B79" i="74"/>
  <c r="B80" i="74" s="1"/>
  <c r="C79" i="74"/>
  <c r="C80" i="74" s="1"/>
  <c r="D79" i="74"/>
  <c r="D80" i="74" s="1"/>
  <c r="E79" i="74"/>
  <c r="E80" i="74" s="1"/>
  <c r="F79" i="74"/>
  <c r="F80" i="74" s="1"/>
  <c r="G79" i="74"/>
  <c r="G80" i="74" s="1"/>
  <c r="H79" i="74"/>
  <c r="H80" i="74" s="1"/>
  <c r="I79" i="74"/>
  <c r="I80" i="74" s="1"/>
  <c r="J79" i="74"/>
  <c r="J80" i="74" s="1"/>
  <c r="K79" i="74"/>
  <c r="K80" i="74" s="1"/>
  <c r="L79" i="74"/>
  <c r="L80" i="74" s="1"/>
  <c r="M79" i="74"/>
  <c r="M80" i="74" s="1"/>
  <c r="N79" i="74"/>
  <c r="N80" i="74" s="1"/>
  <c r="O79" i="74"/>
  <c r="O80" i="74" s="1"/>
  <c r="P79" i="74"/>
  <c r="P80" i="74" s="1"/>
  <c r="Q79" i="74"/>
  <c r="Q80" i="74" s="1"/>
  <c r="R79" i="74"/>
  <c r="R80" i="74" s="1"/>
  <c r="S79" i="74"/>
  <c r="S80" i="74" s="1"/>
  <c r="T79" i="74"/>
  <c r="T80" i="74" s="1"/>
  <c r="U79" i="74"/>
  <c r="U80" i="74" s="1"/>
  <c r="V79" i="74"/>
  <c r="V80" i="74" s="1"/>
  <c r="W79" i="74"/>
  <c r="W80" i="74" s="1"/>
  <c r="X79" i="74"/>
  <c r="X80" i="74" s="1"/>
  <c r="Y79" i="74"/>
  <c r="Y80" i="74" s="1"/>
  <c r="Z79" i="74"/>
  <c r="Z80" i="74" s="1"/>
  <c r="AA79" i="74"/>
  <c r="AA80" i="74" s="1"/>
  <c r="AB79" i="74"/>
  <c r="AB80" i="74" s="1"/>
  <c r="AC79" i="74"/>
  <c r="AC80" i="74" s="1"/>
  <c r="AD79" i="74"/>
  <c r="AD80" i="74" s="1"/>
  <c r="AE79" i="74"/>
  <c r="AE80" i="74" s="1"/>
  <c r="AS37" i="74" l="1"/>
  <c r="AS53" i="74"/>
  <c r="AS38" i="74"/>
  <c r="AS36" i="74" s="1"/>
  <c r="AS54" i="74"/>
  <c r="AR50" i="74"/>
  <c r="AR59" i="74" s="1"/>
  <c r="AR60" i="74"/>
  <c r="AS4" i="74"/>
  <c r="AS50" i="74"/>
  <c r="AS76" i="74"/>
  <c r="AS39" i="74"/>
  <c r="AR76" i="74"/>
  <c r="AF80" i="74"/>
  <c r="AS3" i="74"/>
  <c r="AK80" i="74"/>
  <c r="AS5" i="74"/>
  <c r="P106" i="72"/>
  <c r="P139" i="72" s="1"/>
  <c r="AS57" i="74" s="1"/>
  <c r="D105" i="72"/>
  <c r="E105" i="72"/>
  <c r="F105" i="72"/>
  <c r="G105" i="72"/>
  <c r="H105" i="72"/>
  <c r="I105" i="72"/>
  <c r="J105" i="72"/>
  <c r="K105" i="72"/>
  <c r="L105" i="72"/>
  <c r="P105" i="72"/>
  <c r="P138" i="72" s="1"/>
  <c r="D106" i="72"/>
  <c r="E106" i="72"/>
  <c r="F106" i="72"/>
  <c r="G106" i="72"/>
  <c r="H106" i="72"/>
  <c r="I106" i="72"/>
  <c r="J106" i="72"/>
  <c r="K106" i="72"/>
  <c r="L106" i="72"/>
  <c r="C105" i="72"/>
  <c r="AS34" i="74" l="1"/>
  <c r="AS63" i="74"/>
  <c r="AS59" i="74"/>
  <c r="AR63" i="74"/>
  <c r="AS35" i="74"/>
  <c r="AS45" i="74"/>
  <c r="AS43" i="74" s="1"/>
  <c r="AS23" i="74"/>
  <c r="P142" i="72"/>
  <c r="AS12" i="74"/>
  <c r="AK13" i="74"/>
  <c r="AS56" i="74"/>
  <c r="P141" i="72"/>
  <c r="AL13" i="74" l="1"/>
  <c r="AM13" i="74" s="1"/>
  <c r="AK56" i="74"/>
  <c r="AL56" i="74"/>
  <c r="AS44" i="74"/>
  <c r="AS22" i="74"/>
  <c r="AS24" i="74" s="1"/>
  <c r="AS11" i="74"/>
  <c r="AS10" i="74"/>
  <c r="AS17" i="74" s="1"/>
  <c r="BG19" i="1"/>
  <c r="AM56" i="74" l="1"/>
  <c r="AS42" i="74"/>
  <c r="AS41" i="74"/>
  <c r="AS48" i="74" s="1"/>
  <c r="AS51" i="74" s="1"/>
  <c r="AS74" i="74"/>
  <c r="AS20" i="74"/>
  <c r="AK30" i="74"/>
  <c r="AL60" i="74" s="1"/>
  <c r="AK29" i="74"/>
  <c r="AO22" i="74" l="1"/>
  <c r="AN56" i="74"/>
  <c r="AL50" i="74"/>
  <c r="AL59" i="74" s="1"/>
  <c r="AL76" i="74"/>
  <c r="AS62" i="74"/>
  <c r="AS77" i="74"/>
  <c r="AS70" i="74"/>
  <c r="AS71" i="74"/>
  <c r="B76" i="74"/>
  <c r="AN3" i="74"/>
  <c r="AO3" i="74"/>
  <c r="AP3" i="74"/>
  <c r="AN4" i="74"/>
  <c r="AO4" i="74"/>
  <c r="AP4" i="74"/>
  <c r="AN5" i="74"/>
  <c r="AO5" i="74"/>
  <c r="AP5" i="74"/>
  <c r="AN11" i="74"/>
  <c r="AN22" i="74"/>
  <c r="AN37" i="74"/>
  <c r="AO37" i="74"/>
  <c r="AP37" i="74"/>
  <c r="AN38" i="74"/>
  <c r="AN36" i="74" s="1"/>
  <c r="AO38" i="74"/>
  <c r="AO36" i="74" s="1"/>
  <c r="AP38" i="74"/>
  <c r="AP36" i="74" s="1"/>
  <c r="AN39" i="74"/>
  <c r="AO39" i="74"/>
  <c r="AP39" i="74"/>
  <c r="AN44" i="74"/>
  <c r="AO50" i="74"/>
  <c r="AP50" i="74"/>
  <c r="AM37" i="74"/>
  <c r="AM38" i="74"/>
  <c r="AM36" i="74" s="1"/>
  <c r="AI39" i="74"/>
  <c r="AJ39" i="74"/>
  <c r="AL39" i="74"/>
  <c r="AM39" i="74"/>
  <c r="AI44" i="74"/>
  <c r="AJ44" i="74"/>
  <c r="AJ42" i="74" s="1"/>
  <c r="AL44" i="74"/>
  <c r="AL42" i="74" s="1"/>
  <c r="AM44" i="74"/>
  <c r="AM42" i="74" s="1"/>
  <c r="AM50" i="74"/>
  <c r="AH39" i="74"/>
  <c r="AH44" i="74"/>
  <c r="AH42" i="74" s="1"/>
  <c r="AL33" i="74"/>
  <c r="AM33" i="74" s="1"/>
  <c r="AN33" i="74" s="1"/>
  <c r="AO33" i="74" s="1"/>
  <c r="AP33" i="74" s="1"/>
  <c r="AF30" i="74"/>
  <c r="AG19" i="74" s="1"/>
  <c r="BC28" i="1"/>
  <c r="AF29" i="74"/>
  <c r="AG13" i="74" s="1"/>
  <c r="AG56" i="74" s="1"/>
  <c r="AG3" i="75"/>
  <c r="AG2" i="75" s="1"/>
  <c r="AH2" i="75"/>
  <c r="AI2" i="75"/>
  <c r="AJ2" i="75"/>
  <c r="AK2" i="75"/>
  <c r="AL73" i="74"/>
  <c r="AK19" i="74"/>
  <c r="AK15" i="74"/>
  <c r="AK8" i="74"/>
  <c r="AK7" i="74"/>
  <c r="AK6" i="74"/>
  <c r="AM3" i="74"/>
  <c r="AM4" i="74"/>
  <c r="AM5" i="74"/>
  <c r="AL11" i="74"/>
  <c r="AM11" i="74"/>
  <c r="AL22" i="74"/>
  <c r="AM22" i="74"/>
  <c r="AI1" i="75"/>
  <c r="C1" i="75"/>
  <c r="D1" i="75"/>
  <c r="E1" i="75"/>
  <c r="F1" i="75"/>
  <c r="G1" i="75"/>
  <c r="H1" i="75"/>
  <c r="I1" i="75"/>
  <c r="J1" i="75"/>
  <c r="K1" i="75"/>
  <c r="L1" i="75"/>
  <c r="M1" i="75"/>
  <c r="N1" i="75"/>
  <c r="O1" i="75"/>
  <c r="P1" i="75"/>
  <c r="Q1" i="75"/>
  <c r="R1" i="75"/>
  <c r="S1" i="75"/>
  <c r="T1" i="75"/>
  <c r="U1" i="75"/>
  <c r="V1" i="75"/>
  <c r="W1" i="75"/>
  <c r="X1" i="75"/>
  <c r="Y1" i="75"/>
  <c r="Z1" i="75"/>
  <c r="AA1" i="75"/>
  <c r="AB1" i="75"/>
  <c r="AC1" i="75"/>
  <c r="AD1" i="75"/>
  <c r="AE1" i="75"/>
  <c r="AF1" i="75"/>
  <c r="AG1" i="75"/>
  <c r="AH1" i="75"/>
  <c r="AJ1" i="75"/>
  <c r="AK1" i="75"/>
  <c r="B1" i="75"/>
  <c r="AG39" i="74"/>
  <c r="AH22" i="74"/>
  <c r="AI22" i="74"/>
  <c r="AJ22" i="74"/>
  <c r="AH11" i="74"/>
  <c r="AJ11" i="74"/>
  <c r="C76" i="74"/>
  <c r="D76" i="74"/>
  <c r="E76" i="74"/>
  <c r="F76" i="74"/>
  <c r="G76" i="74"/>
  <c r="H76" i="74"/>
  <c r="I76" i="74"/>
  <c r="J76" i="74"/>
  <c r="K76" i="74"/>
  <c r="L76" i="74"/>
  <c r="M76" i="74"/>
  <c r="N76" i="74"/>
  <c r="C37" i="74"/>
  <c r="D37" i="74"/>
  <c r="E37" i="74"/>
  <c r="F37" i="74"/>
  <c r="G37" i="74"/>
  <c r="H37" i="74"/>
  <c r="I37" i="74"/>
  <c r="J37" i="74"/>
  <c r="K37" i="74"/>
  <c r="L37" i="74"/>
  <c r="M37" i="74"/>
  <c r="N37" i="74"/>
  <c r="C38" i="74"/>
  <c r="D38" i="74"/>
  <c r="E38" i="74"/>
  <c r="E36" i="74" s="1"/>
  <c r="F38" i="74"/>
  <c r="G38" i="74"/>
  <c r="G36" i="74" s="1"/>
  <c r="H38" i="74"/>
  <c r="H36" i="74" s="1"/>
  <c r="I38" i="74"/>
  <c r="I36" i="74" s="1"/>
  <c r="J38" i="74"/>
  <c r="J36" i="74" s="1"/>
  <c r="K38" i="74"/>
  <c r="L38" i="74"/>
  <c r="M38" i="74"/>
  <c r="M36" i="74" s="1"/>
  <c r="N38" i="74"/>
  <c r="C39" i="74"/>
  <c r="D39" i="74"/>
  <c r="E39" i="74"/>
  <c r="F39" i="74"/>
  <c r="G39" i="74"/>
  <c r="H39" i="74"/>
  <c r="I39" i="74"/>
  <c r="J39" i="74"/>
  <c r="K39" i="74"/>
  <c r="L39" i="74"/>
  <c r="M39" i="74"/>
  <c r="N39" i="74"/>
  <c r="C44" i="74"/>
  <c r="C42" i="74" s="1"/>
  <c r="D44" i="74"/>
  <c r="D42" i="74" s="1"/>
  <c r="E44" i="74"/>
  <c r="F44" i="74"/>
  <c r="F42" i="74" s="1"/>
  <c r="G44" i="74"/>
  <c r="H44" i="74"/>
  <c r="I44" i="74"/>
  <c r="I42" i="74" s="1"/>
  <c r="J44" i="74"/>
  <c r="J42" i="74" s="1"/>
  <c r="K44" i="74"/>
  <c r="K42" i="74" s="1"/>
  <c r="L44" i="74"/>
  <c r="L42" i="74" s="1"/>
  <c r="M44" i="74"/>
  <c r="N44" i="74"/>
  <c r="N42" i="74" s="1"/>
  <c r="C45" i="74"/>
  <c r="D45" i="74"/>
  <c r="E45" i="74"/>
  <c r="F45" i="74"/>
  <c r="G45" i="74"/>
  <c r="H45" i="74"/>
  <c r="I45" i="74"/>
  <c r="J45" i="74"/>
  <c r="K45" i="74"/>
  <c r="L45" i="74"/>
  <c r="M45" i="74"/>
  <c r="N45" i="74"/>
  <c r="C46" i="74"/>
  <c r="D46" i="74"/>
  <c r="E46" i="74"/>
  <c r="F46" i="74"/>
  <c r="G46" i="74"/>
  <c r="H46" i="74"/>
  <c r="I46" i="74"/>
  <c r="J46" i="74"/>
  <c r="K46" i="74"/>
  <c r="L46" i="74"/>
  <c r="M46" i="74"/>
  <c r="N46" i="74"/>
  <c r="C50" i="74"/>
  <c r="C59" i="74" s="1"/>
  <c r="D50" i="74"/>
  <c r="D59" i="74" s="1"/>
  <c r="E50" i="74"/>
  <c r="E59" i="74" s="1"/>
  <c r="F50" i="74"/>
  <c r="F59" i="74" s="1"/>
  <c r="G50" i="74"/>
  <c r="G59" i="74" s="1"/>
  <c r="H50" i="74"/>
  <c r="H59" i="74" s="1"/>
  <c r="I50" i="74"/>
  <c r="I59" i="74" s="1"/>
  <c r="J50" i="74"/>
  <c r="J59" i="74" s="1"/>
  <c r="K50" i="74"/>
  <c r="K59" i="74" s="1"/>
  <c r="L50" i="74"/>
  <c r="L59" i="74" s="1"/>
  <c r="M50" i="74"/>
  <c r="M59" i="74" s="1"/>
  <c r="N50" i="74"/>
  <c r="N59" i="74" s="1"/>
  <c r="AK39" i="74" l="1"/>
  <c r="AK55" i="74"/>
  <c r="AK76" i="74"/>
  <c r="AK60" i="74"/>
  <c r="AJ73" i="74"/>
  <c r="AJ58" i="74"/>
  <c r="AK73" i="74"/>
  <c r="AK58" i="74"/>
  <c r="AI73" i="74"/>
  <c r="AI58" i="74"/>
  <c r="AH73" i="74"/>
  <c r="AH58" i="74"/>
  <c r="AG73" i="74"/>
  <c r="AG58" i="74"/>
  <c r="AL63" i="74"/>
  <c r="AG76" i="74"/>
  <c r="AG60" i="74"/>
  <c r="AP63" i="74"/>
  <c r="AP59" i="74"/>
  <c r="AO63" i="74"/>
  <c r="AO59" i="74"/>
  <c r="AO56" i="74"/>
  <c r="AN63" i="74"/>
  <c r="AN59" i="74"/>
  <c r="AO11" i="74"/>
  <c r="AM63" i="74"/>
  <c r="AM59" i="74"/>
  <c r="AO44" i="74"/>
  <c r="AO42" i="74" s="1"/>
  <c r="AK37" i="74"/>
  <c r="AK53" i="74"/>
  <c r="AK5" i="74"/>
  <c r="AK54" i="74"/>
  <c r="J43" i="74"/>
  <c r="AK46" i="74"/>
  <c r="AV15" i="74"/>
  <c r="AL15" i="74"/>
  <c r="AP35" i="74"/>
  <c r="M43" i="74"/>
  <c r="AN35" i="74"/>
  <c r="AH19" i="74"/>
  <c r="AJ19" i="74"/>
  <c r="AG11" i="74"/>
  <c r="AG22" i="74"/>
  <c r="AG50" i="74"/>
  <c r="AK38" i="74"/>
  <c r="AK36" i="74" s="1"/>
  <c r="AK50" i="74"/>
  <c r="AP34" i="74"/>
  <c r="AN42" i="74"/>
  <c r="AO34" i="74"/>
  <c r="AG44" i="74"/>
  <c r="AG42" i="74" s="1"/>
  <c r="AI42" i="74"/>
  <c r="AM35" i="74"/>
  <c r="AN34" i="74"/>
  <c r="AO35" i="74"/>
  <c r="AM34" i="74"/>
  <c r="G41" i="74"/>
  <c r="H41" i="74"/>
  <c r="N34" i="74"/>
  <c r="F34" i="74"/>
  <c r="D41" i="74"/>
  <c r="C41" i="74"/>
  <c r="I41" i="74"/>
  <c r="M41" i="74"/>
  <c r="E41" i="74"/>
  <c r="H43" i="74"/>
  <c r="G43" i="74"/>
  <c r="E43" i="74"/>
  <c r="C34" i="74"/>
  <c r="AK4" i="74"/>
  <c r="AK3" i="74"/>
  <c r="L34" i="74"/>
  <c r="D34" i="74"/>
  <c r="H34" i="74"/>
  <c r="K34" i="74"/>
  <c r="G34" i="74"/>
  <c r="N41" i="74"/>
  <c r="F41" i="74"/>
  <c r="N35" i="74"/>
  <c r="F35" i="74"/>
  <c r="M34" i="74"/>
  <c r="E34" i="74"/>
  <c r="L41" i="74"/>
  <c r="L35" i="74"/>
  <c r="D35" i="74"/>
  <c r="K41" i="74"/>
  <c r="K35" i="74"/>
  <c r="C35" i="74"/>
  <c r="J35" i="74"/>
  <c r="I35" i="74"/>
  <c r="L43" i="74"/>
  <c r="D43" i="74"/>
  <c r="H42" i="74"/>
  <c r="L36" i="74"/>
  <c r="D36" i="74"/>
  <c r="H35" i="74"/>
  <c r="K43" i="74"/>
  <c r="C43" i="74"/>
  <c r="G42" i="74"/>
  <c r="K36" i="74"/>
  <c r="C36" i="74"/>
  <c r="G35" i="74"/>
  <c r="J41" i="74"/>
  <c r="J34" i="74"/>
  <c r="E42" i="74"/>
  <c r="I34" i="74"/>
  <c r="I43" i="74"/>
  <c r="M42" i="74"/>
  <c r="M35" i="74"/>
  <c r="E35" i="74"/>
  <c r="N43" i="74"/>
  <c r="F43" i="74"/>
  <c r="N36" i="74"/>
  <c r="F36" i="74"/>
  <c r="O37" i="74"/>
  <c r="P37" i="74"/>
  <c r="Q37" i="74"/>
  <c r="R37" i="74"/>
  <c r="S37" i="74"/>
  <c r="O38" i="74"/>
  <c r="O36" i="74" s="1"/>
  <c r="P38" i="74"/>
  <c r="P36" i="74" s="1"/>
  <c r="Q38" i="74"/>
  <c r="Q36" i="74" s="1"/>
  <c r="R38" i="74"/>
  <c r="R36" i="74" s="1"/>
  <c r="S38" i="74"/>
  <c r="S36" i="74" s="1"/>
  <c r="O39" i="74"/>
  <c r="P39" i="74"/>
  <c r="Q39" i="74"/>
  <c r="R39" i="74"/>
  <c r="S39" i="74"/>
  <c r="O44" i="74"/>
  <c r="O42" i="74" s="1"/>
  <c r="P44" i="74"/>
  <c r="P42" i="74" s="1"/>
  <c r="Q44" i="74"/>
  <c r="Q42" i="74" s="1"/>
  <c r="R44" i="74"/>
  <c r="R42" i="74" s="1"/>
  <c r="S44" i="74"/>
  <c r="S42" i="74" s="1"/>
  <c r="O45" i="74"/>
  <c r="P45" i="74"/>
  <c r="Q45" i="74"/>
  <c r="R45" i="74"/>
  <c r="S45" i="74"/>
  <c r="O46" i="74"/>
  <c r="P46" i="74"/>
  <c r="Q46" i="74"/>
  <c r="R46" i="74"/>
  <c r="S46" i="74"/>
  <c r="O50" i="74"/>
  <c r="O59" i="74" s="1"/>
  <c r="P50" i="74"/>
  <c r="P59" i="74" s="1"/>
  <c r="Q50" i="74"/>
  <c r="Q59" i="74" s="1"/>
  <c r="R50" i="74"/>
  <c r="R59" i="74" s="1"/>
  <c r="S50" i="74"/>
  <c r="S59" i="74" s="1"/>
  <c r="T44" i="74"/>
  <c r="U44" i="74"/>
  <c r="T45" i="74"/>
  <c r="U45" i="74"/>
  <c r="T46" i="74"/>
  <c r="U46" i="74"/>
  <c r="T50" i="74"/>
  <c r="T59" i="74" s="1"/>
  <c r="U50" i="74"/>
  <c r="U59" i="74" s="1"/>
  <c r="T37" i="74"/>
  <c r="U37" i="74"/>
  <c r="T38" i="74"/>
  <c r="T36" i="74" s="1"/>
  <c r="U38" i="74"/>
  <c r="U36" i="74" s="1"/>
  <c r="T39" i="74"/>
  <c r="U39" i="74"/>
  <c r="V50" i="74"/>
  <c r="V59" i="74" s="1"/>
  <c r="W50" i="74"/>
  <c r="W59" i="74" s="1"/>
  <c r="V44" i="74"/>
  <c r="V42" i="74" s="1"/>
  <c r="W44" i="74"/>
  <c r="W42" i="74" s="1"/>
  <c r="V45" i="74"/>
  <c r="W45" i="74"/>
  <c r="V46" i="74"/>
  <c r="W46" i="74"/>
  <c r="V37" i="74"/>
  <c r="W37" i="74"/>
  <c r="V38" i="74"/>
  <c r="V36" i="74" s="1"/>
  <c r="W38" i="74"/>
  <c r="W36" i="74" s="1"/>
  <c r="V39" i="74"/>
  <c r="W39" i="74"/>
  <c r="X45" i="74"/>
  <c r="X46" i="74"/>
  <c r="X50" i="74"/>
  <c r="X59" i="74" s="1"/>
  <c r="X37" i="74"/>
  <c r="X38" i="74"/>
  <c r="X36" i="74" s="1"/>
  <c r="X39" i="74"/>
  <c r="Y50" i="74"/>
  <c r="Y59" i="74" s="1"/>
  <c r="Y46" i="74"/>
  <c r="Y45" i="74"/>
  <c r="Y39" i="74"/>
  <c r="Y38" i="74"/>
  <c r="Y36" i="74" s="1"/>
  <c r="Y37" i="74"/>
  <c r="X3" i="75"/>
  <c r="X44" i="74" s="1"/>
  <c r="Y3" i="75"/>
  <c r="Y44" i="74" s="1"/>
  <c r="Y42" i="74" s="1"/>
  <c r="Z3" i="75"/>
  <c r="Z45" i="74"/>
  <c r="AA45" i="74"/>
  <c r="Z46" i="74"/>
  <c r="AA46" i="74"/>
  <c r="Z50" i="74"/>
  <c r="Z59" i="74" s="1"/>
  <c r="AA50" i="74"/>
  <c r="AA59" i="74" s="1"/>
  <c r="Z37" i="74"/>
  <c r="AA37" i="74"/>
  <c r="Z38" i="74"/>
  <c r="Z36" i="74" s="1"/>
  <c r="AA38" i="74"/>
  <c r="AA36" i="74" s="1"/>
  <c r="Z39" i="74"/>
  <c r="AA39" i="74"/>
  <c r="AA3" i="75"/>
  <c r="AB3" i="75"/>
  <c r="AB44" i="74" s="1"/>
  <c r="AB42" i="74" s="1"/>
  <c r="AB50" i="74"/>
  <c r="AB59" i="74" s="1"/>
  <c r="AC50" i="74"/>
  <c r="AC59" i="74" s="1"/>
  <c r="AB45" i="74"/>
  <c r="AB46" i="74"/>
  <c r="AC45" i="74"/>
  <c r="AC46" i="74"/>
  <c r="AB39" i="74"/>
  <c r="AC39" i="74"/>
  <c r="AB37" i="74"/>
  <c r="AC37" i="74"/>
  <c r="AB38" i="74"/>
  <c r="AB36" i="74" s="1"/>
  <c r="AC38" i="74"/>
  <c r="AC36" i="74" s="1"/>
  <c r="AC3" i="75"/>
  <c r="AC44" i="74" s="1"/>
  <c r="AC42" i="74" s="1"/>
  <c r="Z44" i="74" l="1"/>
  <c r="Z2" i="75"/>
  <c r="AK35" i="74"/>
  <c r="AA44" i="74"/>
  <c r="AA42" i="74" s="1"/>
  <c r="AA2" i="75"/>
  <c r="AK63" i="74"/>
  <c r="AK59" i="74"/>
  <c r="AP56" i="74"/>
  <c r="AP44" i="74"/>
  <c r="AP42" i="74" s="1"/>
  <c r="AP11" i="74"/>
  <c r="AP22" i="74"/>
  <c r="AG63" i="74"/>
  <c r="AG59" i="74"/>
  <c r="AH50" i="74"/>
  <c r="AH60" i="74"/>
  <c r="AJ50" i="74"/>
  <c r="AJ60" i="74"/>
  <c r="AM15" i="74"/>
  <c r="AL46" i="74"/>
  <c r="AV46" i="74"/>
  <c r="AV14" i="74"/>
  <c r="AV57" i="74" s="1"/>
  <c r="AH76" i="74"/>
  <c r="U43" i="74"/>
  <c r="Y35" i="74"/>
  <c r="T43" i="74"/>
  <c r="AJ76" i="74"/>
  <c r="AK34" i="74"/>
  <c r="T41" i="74"/>
  <c r="F48" i="74"/>
  <c r="F51" i="74" s="1"/>
  <c r="D48" i="74"/>
  <c r="D51" i="74" s="1"/>
  <c r="G48" i="74"/>
  <c r="G51" i="74" s="1"/>
  <c r="P35" i="74"/>
  <c r="X43" i="74"/>
  <c r="Q43" i="74"/>
  <c r="S35" i="74"/>
  <c r="W43" i="74"/>
  <c r="U41" i="74"/>
  <c r="P43" i="74"/>
  <c r="H48" i="74"/>
  <c r="H51" i="74" s="1"/>
  <c r="N48" i="74"/>
  <c r="N51" i="74" s="1"/>
  <c r="C48" i="74"/>
  <c r="C51" i="74" s="1"/>
  <c r="Y34" i="74"/>
  <c r="Q41" i="74"/>
  <c r="E48" i="74"/>
  <c r="E51" i="74" s="1"/>
  <c r="L48" i="74"/>
  <c r="L51" i="74" s="1"/>
  <c r="M48" i="74"/>
  <c r="M51" i="74" s="1"/>
  <c r="Z43" i="74"/>
  <c r="Q34" i="74"/>
  <c r="I48" i="74"/>
  <c r="I51" i="74" s="1"/>
  <c r="AB43" i="74"/>
  <c r="AA43" i="74"/>
  <c r="Y43" i="74"/>
  <c r="S43" i="74"/>
  <c r="W35" i="74"/>
  <c r="R43" i="74"/>
  <c r="O35" i="74"/>
  <c r="K48" i="74"/>
  <c r="K51" i="74" s="1"/>
  <c r="AC43" i="74"/>
  <c r="V43" i="74"/>
  <c r="X35" i="74"/>
  <c r="V35" i="74"/>
  <c r="X41" i="74"/>
  <c r="X42" i="74"/>
  <c r="S41" i="74"/>
  <c r="AA34" i="74"/>
  <c r="AA35" i="74"/>
  <c r="S34" i="74"/>
  <c r="Z35" i="74"/>
  <c r="R34" i="74"/>
  <c r="U35" i="74"/>
  <c r="Q35" i="74"/>
  <c r="T35" i="74"/>
  <c r="R41" i="74"/>
  <c r="O41" i="74"/>
  <c r="J48" i="74"/>
  <c r="J51" i="74" s="1"/>
  <c r="P34" i="74"/>
  <c r="O43" i="74"/>
  <c r="R35" i="74"/>
  <c r="O34" i="74"/>
  <c r="P41" i="74"/>
  <c r="U42" i="74"/>
  <c r="T42" i="74"/>
  <c r="U34" i="74"/>
  <c r="T34" i="74"/>
  <c r="W41" i="74"/>
  <c r="V41" i="74"/>
  <c r="W34" i="74"/>
  <c r="V34" i="74"/>
  <c r="X34" i="74"/>
  <c r="Y41" i="74"/>
  <c r="Z41" i="74"/>
  <c r="Z42" i="74"/>
  <c r="AA41" i="74"/>
  <c r="Z34" i="74"/>
  <c r="AB41" i="74"/>
  <c r="AC41" i="74"/>
  <c r="AB34" i="74"/>
  <c r="AC34" i="74"/>
  <c r="AC35" i="74"/>
  <c r="AB35" i="74"/>
  <c r="AH63" i="74" l="1"/>
  <c r="AH59" i="74"/>
  <c r="AJ63" i="74"/>
  <c r="AJ59" i="74"/>
  <c r="AV45" i="74"/>
  <c r="AV10" i="74"/>
  <c r="AV12" i="74"/>
  <c r="AV23" i="74"/>
  <c r="AM46" i="74"/>
  <c r="AL66" i="74"/>
  <c r="AM2" i="74"/>
  <c r="T48" i="74"/>
  <c r="T51" i="74" s="1"/>
  <c r="Q48" i="74"/>
  <c r="Q51" i="74" s="1"/>
  <c r="U48" i="74"/>
  <c r="U51" i="74" s="1"/>
  <c r="Y48" i="74"/>
  <c r="Y51" i="74" s="1"/>
  <c r="R48" i="74"/>
  <c r="R51" i="74" s="1"/>
  <c r="AC48" i="74"/>
  <c r="AC51" i="74" s="1"/>
  <c r="AB48" i="74"/>
  <c r="AB51" i="74" s="1"/>
  <c r="AA48" i="74"/>
  <c r="AA51" i="74" s="1"/>
  <c r="V48" i="74"/>
  <c r="V51" i="74" s="1"/>
  <c r="X48" i="74"/>
  <c r="X51" i="74" s="1"/>
  <c r="W48" i="74"/>
  <c r="W51" i="74" s="1"/>
  <c r="O48" i="74"/>
  <c r="O51" i="74" s="1"/>
  <c r="S48" i="74"/>
  <c r="S51" i="74" s="1"/>
  <c r="Z48" i="74"/>
  <c r="Z51" i="74" s="1"/>
  <c r="P48" i="74"/>
  <c r="P51" i="74" s="1"/>
  <c r="AD39" i="74"/>
  <c r="AD50" i="74"/>
  <c r="AD3" i="75"/>
  <c r="AD2" i="75" s="1"/>
  <c r="AD45" i="74"/>
  <c r="AD46" i="74"/>
  <c r="AD37" i="74"/>
  <c r="AD38" i="74"/>
  <c r="AD36" i="74" s="1"/>
  <c r="AE50" i="74"/>
  <c r="AE45" i="74"/>
  <c r="AE46" i="74"/>
  <c r="AE39" i="74"/>
  <c r="AE37" i="74"/>
  <c r="AE38" i="74"/>
  <c r="AE36" i="74" s="1"/>
  <c r="AE3" i="75"/>
  <c r="AE44" i="74" s="1"/>
  <c r="B63" i="74"/>
  <c r="C63" i="74"/>
  <c r="D63" i="74"/>
  <c r="E63" i="74"/>
  <c r="F63" i="74"/>
  <c r="G63" i="74"/>
  <c r="H63" i="74"/>
  <c r="I63" i="74"/>
  <c r="J63" i="74"/>
  <c r="K63" i="74"/>
  <c r="L63" i="74"/>
  <c r="M63" i="74"/>
  <c r="N63" i="74"/>
  <c r="O63" i="74"/>
  <c r="P63" i="74"/>
  <c r="Q63" i="74"/>
  <c r="R63" i="74"/>
  <c r="S63" i="74"/>
  <c r="T63" i="74"/>
  <c r="U63" i="74"/>
  <c r="V63" i="74"/>
  <c r="W63" i="74"/>
  <c r="X63" i="74"/>
  <c r="Y63" i="74"/>
  <c r="Z63" i="74"/>
  <c r="AA63" i="74"/>
  <c r="AB63" i="74"/>
  <c r="AC63" i="74"/>
  <c r="O76" i="74"/>
  <c r="P76" i="74"/>
  <c r="Q76" i="74"/>
  <c r="R76" i="74"/>
  <c r="S76" i="74"/>
  <c r="T76" i="74"/>
  <c r="U76" i="74"/>
  <c r="V76" i="74"/>
  <c r="W76" i="74"/>
  <c r="X76" i="74"/>
  <c r="Y76" i="74"/>
  <c r="Z76" i="74"/>
  <c r="AA76" i="74"/>
  <c r="AB76" i="74"/>
  <c r="AC76" i="74"/>
  <c r="AD76" i="74"/>
  <c r="AE76" i="74"/>
  <c r="AF66" i="74"/>
  <c r="AF33" i="74"/>
  <c r="B2" i="75"/>
  <c r="C2" i="75"/>
  <c r="D2" i="75"/>
  <c r="E2" i="75"/>
  <c r="F2" i="75"/>
  <c r="H2" i="75"/>
  <c r="I2" i="75"/>
  <c r="J2" i="75"/>
  <c r="K2" i="75"/>
  <c r="L2" i="75"/>
  <c r="M2" i="75"/>
  <c r="N2" i="75"/>
  <c r="O2" i="75"/>
  <c r="P2" i="75"/>
  <c r="Q2" i="75"/>
  <c r="R2" i="75"/>
  <c r="S2" i="75"/>
  <c r="T2" i="75"/>
  <c r="U2" i="75"/>
  <c r="V2" i="75"/>
  <c r="W2" i="75"/>
  <c r="X2" i="75"/>
  <c r="Y2" i="75"/>
  <c r="AB2" i="75"/>
  <c r="AC2" i="75"/>
  <c r="AF3" i="75"/>
  <c r="AF2" i="75" s="1"/>
  <c r="P137" i="69"/>
  <c r="AF13" i="74" s="1"/>
  <c r="AF56" i="74" s="1"/>
  <c r="B43" i="74"/>
  <c r="B42" i="74"/>
  <c r="B41" i="74"/>
  <c r="B36" i="74"/>
  <c r="B35" i="74"/>
  <c r="B34" i="74"/>
  <c r="AF19" i="74"/>
  <c r="BC24" i="1"/>
  <c r="AF15" i="74"/>
  <c r="BC15" i="1"/>
  <c r="BM15" i="1" s="1"/>
  <c r="AF8" i="74"/>
  <c r="AF7" i="74"/>
  <c r="BC7" i="1"/>
  <c r="AF6" i="74"/>
  <c r="BC6" i="1"/>
  <c r="AA22" i="74"/>
  <c r="AB22" i="74"/>
  <c r="AC22" i="74"/>
  <c r="AD22" i="74"/>
  <c r="AE22" i="74"/>
  <c r="AA23" i="74"/>
  <c r="AB23" i="74"/>
  <c r="AC23" i="74"/>
  <c r="AD23" i="74"/>
  <c r="AE23" i="74"/>
  <c r="AB10" i="74"/>
  <c r="AC10" i="74"/>
  <c r="AD10" i="74"/>
  <c r="AE10" i="74"/>
  <c r="AB11" i="74"/>
  <c r="AC11" i="74"/>
  <c r="AD11" i="74"/>
  <c r="AE11" i="74"/>
  <c r="AB12" i="74"/>
  <c r="AC12" i="74"/>
  <c r="AD12" i="74"/>
  <c r="AE12" i="74"/>
  <c r="AB3" i="74"/>
  <c r="AC3" i="74"/>
  <c r="AD3" i="74"/>
  <c r="AE3" i="74"/>
  <c r="AB4" i="74"/>
  <c r="AC4" i="74"/>
  <c r="AD4" i="74"/>
  <c r="AE4" i="74"/>
  <c r="AB5" i="74"/>
  <c r="AC5" i="74"/>
  <c r="AD5" i="74"/>
  <c r="AE5" i="74"/>
  <c r="AF37" i="74" l="1"/>
  <c r="AF53" i="74"/>
  <c r="AF5" i="74"/>
  <c r="AF54" i="74"/>
  <c r="AF39" i="74"/>
  <c r="AF55" i="74"/>
  <c r="AF50" i="74"/>
  <c r="AF63" i="74" s="1"/>
  <c r="AF60" i="74"/>
  <c r="AF73" i="74"/>
  <c r="AF58" i="74"/>
  <c r="G73" i="74"/>
  <c r="G58" i="74"/>
  <c r="V73" i="74"/>
  <c r="V58" i="74"/>
  <c r="N73" i="74"/>
  <c r="N58" i="74"/>
  <c r="F73" i="74"/>
  <c r="F58" i="74"/>
  <c r="AD73" i="74"/>
  <c r="AD58" i="74"/>
  <c r="AC73" i="74"/>
  <c r="AC58" i="74"/>
  <c r="U73" i="74"/>
  <c r="U58" i="74"/>
  <c r="M73" i="74"/>
  <c r="M58" i="74"/>
  <c r="E73" i="74"/>
  <c r="E58" i="74"/>
  <c r="AB73" i="74"/>
  <c r="AB58" i="74"/>
  <c r="T73" i="74"/>
  <c r="T58" i="74"/>
  <c r="L73" i="74"/>
  <c r="L58" i="74"/>
  <c r="D73" i="74"/>
  <c r="D58" i="74"/>
  <c r="AA73" i="74"/>
  <c r="AA58" i="74"/>
  <c r="S73" i="74"/>
  <c r="S58" i="74"/>
  <c r="K73" i="74"/>
  <c r="K58" i="74"/>
  <c r="C73" i="74"/>
  <c r="C58" i="74"/>
  <c r="Z73" i="74"/>
  <c r="Z58" i="74"/>
  <c r="R73" i="74"/>
  <c r="R58" i="74"/>
  <c r="J73" i="74"/>
  <c r="J58" i="74"/>
  <c r="B73" i="74"/>
  <c r="B58" i="74"/>
  <c r="W73" i="74"/>
  <c r="W58" i="74"/>
  <c r="Y73" i="74"/>
  <c r="Y58" i="74"/>
  <c r="Q73" i="74"/>
  <c r="Q58" i="74"/>
  <c r="I73" i="74"/>
  <c r="I58" i="74"/>
  <c r="O73" i="74"/>
  <c r="O58" i="74"/>
  <c r="X73" i="74"/>
  <c r="X58" i="74"/>
  <c r="P73" i="74"/>
  <c r="P58" i="74"/>
  <c r="H73" i="74"/>
  <c r="H58" i="74"/>
  <c r="AD63" i="74"/>
  <c r="AD59" i="74"/>
  <c r="AE63" i="74"/>
  <c r="AE59" i="74"/>
  <c r="AN46" i="74"/>
  <c r="AV41" i="74"/>
  <c r="AV43" i="74"/>
  <c r="AM66" i="74"/>
  <c r="AN2" i="74"/>
  <c r="AE17" i="74"/>
  <c r="AE74" i="74" s="1"/>
  <c r="AE77" i="74" s="1"/>
  <c r="AD17" i="74"/>
  <c r="AD74" i="74" s="1"/>
  <c r="AD77" i="74" s="1"/>
  <c r="AE43" i="74"/>
  <c r="AF46" i="74"/>
  <c r="AG15" i="74"/>
  <c r="AE24" i="74"/>
  <c r="AE2" i="75"/>
  <c r="AC17" i="74"/>
  <c r="AC20" i="74" s="1"/>
  <c r="AC24" i="74"/>
  <c r="AB17" i="74"/>
  <c r="AB20" i="74" s="1"/>
  <c r="AF44" i="74"/>
  <c r="AF42" i="74" s="1"/>
  <c r="AB24" i="74"/>
  <c r="AD24" i="74"/>
  <c r="AF35" i="74"/>
  <c r="AF38" i="74"/>
  <c r="AF36" i="74" s="1"/>
  <c r="AF76" i="74"/>
  <c r="AE41" i="74"/>
  <c r="AE42" i="74"/>
  <c r="AD44" i="74"/>
  <c r="AD42" i="74" s="1"/>
  <c r="AD43" i="74"/>
  <c r="AD34" i="74"/>
  <c r="AD35" i="74"/>
  <c r="AE34" i="74"/>
  <c r="AE35" i="74"/>
  <c r="B48" i="74"/>
  <c r="AF11" i="74"/>
  <c r="AF22" i="74"/>
  <c r="AF3" i="74"/>
  <c r="AF4" i="74"/>
  <c r="AA24" i="74"/>
  <c r="AF59" i="74" l="1"/>
  <c r="AE73" i="74"/>
  <c r="AE71" i="74" s="1"/>
  <c r="AE58" i="74"/>
  <c r="AB74" i="74"/>
  <c r="AB70" i="74" s="1"/>
  <c r="AD20" i="74"/>
  <c r="AD70" i="74"/>
  <c r="AD71" i="74"/>
  <c r="AO46" i="74"/>
  <c r="AN66" i="74"/>
  <c r="AO2" i="74"/>
  <c r="AE20" i="74"/>
  <c r="AH15" i="74"/>
  <c r="AI15" i="74" s="1"/>
  <c r="AG46" i="74"/>
  <c r="AC74" i="74"/>
  <c r="AE48" i="74"/>
  <c r="AE51" i="74" s="1"/>
  <c r="AF34" i="74"/>
  <c r="AD41" i="74"/>
  <c r="AD48" i="74" s="1"/>
  <c r="AD51" i="74" s="1"/>
  <c r="AC62" i="74"/>
  <c r="AB62" i="74"/>
  <c r="B51" i="74"/>
  <c r="AE70" i="74" l="1"/>
  <c r="AB77" i="74"/>
  <c r="AB71" i="74"/>
  <c r="AP46" i="74"/>
  <c r="AO66" i="74"/>
  <c r="AP2" i="74"/>
  <c r="AH46" i="74"/>
  <c r="AC77" i="74"/>
  <c r="AC70" i="74"/>
  <c r="AC71" i="74"/>
  <c r="AE62" i="74"/>
  <c r="AD62" i="74"/>
  <c r="C10" i="74"/>
  <c r="D10" i="74"/>
  <c r="E10" i="74"/>
  <c r="F10" i="74"/>
  <c r="G10" i="74"/>
  <c r="H10" i="74"/>
  <c r="I10" i="74"/>
  <c r="J10" i="74"/>
  <c r="K10" i="74"/>
  <c r="L10" i="74"/>
  <c r="M10" i="74"/>
  <c r="N10" i="74"/>
  <c r="O10" i="74"/>
  <c r="P10" i="74"/>
  <c r="Q10" i="74"/>
  <c r="R10" i="74"/>
  <c r="S10" i="74"/>
  <c r="T10" i="74"/>
  <c r="U10" i="74"/>
  <c r="V10" i="74"/>
  <c r="W10" i="74"/>
  <c r="X10" i="74"/>
  <c r="Y10" i="74"/>
  <c r="Z10" i="74"/>
  <c r="AA10" i="74"/>
  <c r="C3" i="74"/>
  <c r="D3" i="74"/>
  <c r="E3" i="74"/>
  <c r="F3" i="74"/>
  <c r="G3" i="74"/>
  <c r="H3" i="74"/>
  <c r="I3" i="74"/>
  <c r="J3" i="74"/>
  <c r="K3" i="74"/>
  <c r="L3" i="74"/>
  <c r="M3" i="74"/>
  <c r="N3" i="74"/>
  <c r="O3" i="74"/>
  <c r="P3" i="74"/>
  <c r="Q3" i="74"/>
  <c r="R3" i="74"/>
  <c r="S3" i="74"/>
  <c r="T3" i="74"/>
  <c r="U3" i="74"/>
  <c r="V3" i="74"/>
  <c r="W3" i="74"/>
  <c r="X3" i="74"/>
  <c r="Y3" i="74"/>
  <c r="Z3" i="74"/>
  <c r="AA3" i="74"/>
  <c r="B3" i="74"/>
  <c r="B10" i="74"/>
  <c r="C11" i="74"/>
  <c r="D11" i="74"/>
  <c r="E11" i="74"/>
  <c r="F11" i="74"/>
  <c r="G11" i="74"/>
  <c r="H11" i="74"/>
  <c r="I11" i="74"/>
  <c r="J11" i="74"/>
  <c r="K11" i="74"/>
  <c r="L11" i="74"/>
  <c r="M11" i="74"/>
  <c r="N11" i="74"/>
  <c r="O11" i="74"/>
  <c r="P11" i="74"/>
  <c r="Q11" i="74"/>
  <c r="R11" i="74"/>
  <c r="S11" i="74"/>
  <c r="T11" i="74"/>
  <c r="U11" i="74"/>
  <c r="V11" i="74"/>
  <c r="W11" i="74"/>
  <c r="X11" i="74"/>
  <c r="Y11" i="74"/>
  <c r="Z11" i="74"/>
  <c r="AA11" i="74"/>
  <c r="C12" i="74"/>
  <c r="D12" i="74"/>
  <c r="E12" i="74"/>
  <c r="F12" i="74"/>
  <c r="G12" i="74"/>
  <c r="H12" i="74"/>
  <c r="I12" i="74"/>
  <c r="J12" i="74"/>
  <c r="K12" i="74"/>
  <c r="L12" i="74"/>
  <c r="M12" i="74"/>
  <c r="N12" i="74"/>
  <c r="O12" i="74"/>
  <c r="P12" i="74"/>
  <c r="Q12" i="74"/>
  <c r="R12" i="74"/>
  <c r="S12" i="74"/>
  <c r="T12" i="74"/>
  <c r="U12" i="74"/>
  <c r="V12" i="74"/>
  <c r="W12" i="74"/>
  <c r="X12" i="74"/>
  <c r="Y12" i="74"/>
  <c r="Z12" i="74"/>
  <c r="AA12" i="74"/>
  <c r="C4" i="74"/>
  <c r="D4" i="74"/>
  <c r="E4" i="74"/>
  <c r="F4" i="74"/>
  <c r="G4" i="74"/>
  <c r="H4" i="74"/>
  <c r="I4" i="74"/>
  <c r="J4" i="74"/>
  <c r="K4" i="74"/>
  <c r="L4" i="74"/>
  <c r="M4" i="74"/>
  <c r="N4" i="74"/>
  <c r="O4" i="74"/>
  <c r="P4" i="74"/>
  <c r="Q4" i="74"/>
  <c r="R4" i="74"/>
  <c r="S4" i="74"/>
  <c r="T4" i="74"/>
  <c r="U4" i="74"/>
  <c r="V4" i="74"/>
  <c r="W4" i="74"/>
  <c r="X4" i="74"/>
  <c r="Y4" i="74"/>
  <c r="Z4" i="74"/>
  <c r="AA4" i="74"/>
  <c r="C5" i="74"/>
  <c r="D5" i="74"/>
  <c r="E5" i="74"/>
  <c r="F5" i="74"/>
  <c r="G5" i="74"/>
  <c r="H5" i="74"/>
  <c r="I5" i="74"/>
  <c r="J5" i="74"/>
  <c r="K5" i="74"/>
  <c r="L5" i="74"/>
  <c r="M5" i="74"/>
  <c r="N5" i="74"/>
  <c r="O5" i="74"/>
  <c r="P5" i="74"/>
  <c r="Q5" i="74"/>
  <c r="R5" i="74"/>
  <c r="S5" i="74"/>
  <c r="T5" i="74"/>
  <c r="U5" i="74"/>
  <c r="V5" i="74"/>
  <c r="W5" i="74"/>
  <c r="X5" i="74"/>
  <c r="Y5" i="74"/>
  <c r="Z5" i="74"/>
  <c r="AA5" i="74"/>
  <c r="B12" i="74"/>
  <c r="B11" i="74"/>
  <c r="B5" i="74"/>
  <c r="B4" i="74"/>
  <c r="X23" i="74"/>
  <c r="W23" i="74"/>
  <c r="V23" i="74"/>
  <c r="P23" i="74"/>
  <c r="O23" i="74"/>
  <c r="N23" i="74"/>
  <c r="H23" i="74"/>
  <c r="G23" i="74"/>
  <c r="F23" i="74"/>
  <c r="Z22" i="74"/>
  <c r="Y22" i="74"/>
  <c r="X22" i="74"/>
  <c r="R22" i="74"/>
  <c r="Q22" i="74"/>
  <c r="P22" i="74"/>
  <c r="J22" i="74"/>
  <c r="I22" i="74"/>
  <c r="H22" i="74"/>
  <c r="B22" i="74"/>
  <c r="Z23" i="74"/>
  <c r="Y23" i="74"/>
  <c r="U23" i="74"/>
  <c r="T23" i="74"/>
  <c r="S23" i="74"/>
  <c r="R23" i="74"/>
  <c r="Q23" i="74"/>
  <c r="M23" i="74"/>
  <c r="L23" i="74"/>
  <c r="K23" i="74"/>
  <c r="J23" i="74"/>
  <c r="I23" i="74"/>
  <c r="E23" i="74"/>
  <c r="D23" i="74"/>
  <c r="C23" i="74"/>
  <c r="B23" i="74"/>
  <c r="W22" i="74"/>
  <c r="V22" i="74"/>
  <c r="U22" i="74"/>
  <c r="T22" i="74"/>
  <c r="T24" i="74" s="1"/>
  <c r="S22" i="74"/>
  <c r="O22" i="74"/>
  <c r="N22" i="74"/>
  <c r="M22" i="74"/>
  <c r="M24" i="74" s="1"/>
  <c r="L22" i="74"/>
  <c r="L24" i="74" s="1"/>
  <c r="K22" i="74"/>
  <c r="K24" i="74" s="1"/>
  <c r="G22" i="74"/>
  <c r="F22" i="74"/>
  <c r="E22" i="74"/>
  <c r="D22" i="74"/>
  <c r="D24" i="74" s="1"/>
  <c r="C22" i="74"/>
  <c r="C24" i="74" s="1"/>
  <c r="BJ24" i="1"/>
  <c r="BJ28" i="1"/>
  <c r="BJ27" i="1"/>
  <c r="D188" i="73"/>
  <c r="D187" i="73"/>
  <c r="U80" i="73"/>
  <c r="U64" i="73"/>
  <c r="AK44" i="74"/>
  <c r="Q76" i="72"/>
  <c r="P74" i="72"/>
  <c r="P73" i="72"/>
  <c r="S30" i="72" s="1"/>
  <c r="P72" i="72"/>
  <c r="S42" i="72" s="1"/>
  <c r="T42" i="72" s="1"/>
  <c r="Z42" i="72" s="1"/>
  <c r="P71" i="72"/>
  <c r="V66" i="72" s="1"/>
  <c r="P69" i="72"/>
  <c r="AA64" i="72"/>
  <c r="U63" i="72"/>
  <c r="AA63" i="72" s="1"/>
  <c r="AA62" i="72"/>
  <c r="S62" i="72"/>
  <c r="U61" i="72"/>
  <c r="AA61" i="72" s="1"/>
  <c r="AH38" i="72" s="1"/>
  <c r="AA60" i="72"/>
  <c r="S60" i="72"/>
  <c r="U59" i="72"/>
  <c r="AA59" i="72" s="1"/>
  <c r="AH36" i="72" s="1"/>
  <c r="AA58" i="72"/>
  <c r="U57" i="72"/>
  <c r="AA57" i="72" s="1"/>
  <c r="AA56" i="72"/>
  <c r="S56" i="72"/>
  <c r="U55" i="72"/>
  <c r="AA55" i="72" s="1"/>
  <c r="AH43" i="72" s="1"/>
  <c r="AA54" i="72"/>
  <c r="AA53" i="72"/>
  <c r="AA52" i="72"/>
  <c r="U51" i="72"/>
  <c r="AA51" i="72" s="1"/>
  <c r="U50" i="72"/>
  <c r="AA50" i="72" s="1"/>
  <c r="AH39" i="72" s="1"/>
  <c r="AE49" i="72"/>
  <c r="AA49" i="72"/>
  <c r="AE48" i="72"/>
  <c r="U48" i="72"/>
  <c r="AA48" i="72" s="1"/>
  <c r="AA47" i="72"/>
  <c r="U47" i="72"/>
  <c r="AA46" i="72"/>
  <c r="AA45" i="72"/>
  <c r="AA44" i="72"/>
  <c r="AA43" i="72"/>
  <c r="AD42" i="72"/>
  <c r="AA42" i="72"/>
  <c r="AA41" i="72"/>
  <c r="AD40" i="72"/>
  <c r="U40" i="72"/>
  <c r="AD39" i="72"/>
  <c r="AA39" i="72"/>
  <c r="AA38" i="72"/>
  <c r="S38" i="72"/>
  <c r="AD37" i="72"/>
  <c r="AA37" i="72"/>
  <c r="S37" i="72"/>
  <c r="AD36" i="72"/>
  <c r="AA36" i="72"/>
  <c r="S36" i="72"/>
  <c r="AG35" i="72"/>
  <c r="AD35" i="72"/>
  <c r="AA35" i="72"/>
  <c r="S35" i="72"/>
  <c r="AG34" i="72"/>
  <c r="AD34" i="72"/>
  <c r="AA34" i="72"/>
  <c r="S34" i="72"/>
  <c r="AG33" i="72"/>
  <c r="AD33" i="72"/>
  <c r="AA33" i="72"/>
  <c r="U32" i="72"/>
  <c r="AA32" i="72" s="1"/>
  <c r="S32" i="72"/>
  <c r="AA31" i="72"/>
  <c r="S31" i="72"/>
  <c r="U30" i="72"/>
  <c r="U65" i="72" s="1"/>
  <c r="B2" i="72"/>
  <c r="BK6" i="44"/>
  <c r="BL2" i="44"/>
  <c r="BL6" i="44"/>
  <c r="BL28" i="44" s="1"/>
  <c r="BL7" i="44"/>
  <c r="BL29" i="44" s="1"/>
  <c r="BL15" i="44"/>
  <c r="BL33" i="44"/>
  <c r="BL2" i="1"/>
  <c r="BK3" i="66"/>
  <c r="BK4" i="66"/>
  <c r="BK9" i="66"/>
  <c r="BJ4" i="66"/>
  <c r="BI4" i="66"/>
  <c r="BJ3" i="66"/>
  <c r="BI3" i="66"/>
  <c r="BJ19" i="1"/>
  <c r="BJ12" i="40" s="1"/>
  <c r="BJ13" i="40" s="1"/>
  <c r="BI19" i="1"/>
  <c r="BH19" i="1"/>
  <c r="BG9" i="66"/>
  <c r="BG3" i="66"/>
  <c r="BG4" i="66"/>
  <c r="BJ26" i="66"/>
  <c r="BI26" i="66"/>
  <c r="BJ24" i="66"/>
  <c r="BI24" i="66"/>
  <c r="BH26" i="66"/>
  <c r="BH24" i="66"/>
  <c r="BH23" i="1" s="1"/>
  <c r="BH16" i="40" s="1"/>
  <c r="BE23" i="1"/>
  <c r="BF23" i="1"/>
  <c r="BG23" i="1"/>
  <c r="BD23" i="1"/>
  <c r="BH2" i="44"/>
  <c r="BI2" i="44"/>
  <c r="BJ2" i="44"/>
  <c r="BK2" i="44"/>
  <c r="BK7" i="44"/>
  <c r="BK5" i="44" s="1"/>
  <c r="BG8" i="44"/>
  <c r="BI8" i="44"/>
  <c r="BK14" i="44"/>
  <c r="BK19" i="44"/>
  <c r="BK12" i="66" s="1"/>
  <c r="BG30" i="44"/>
  <c r="BG33" i="44"/>
  <c r="BK33" i="44"/>
  <c r="BK2" i="66"/>
  <c r="BJ2" i="66"/>
  <c r="BI2" i="66"/>
  <c r="BH2" i="66"/>
  <c r="BH3" i="66"/>
  <c r="BH4" i="66"/>
  <c r="BH17" i="66"/>
  <c r="BH18" i="66"/>
  <c r="BH19" i="66"/>
  <c r="BH33" i="44" l="1"/>
  <c r="BH12" i="40"/>
  <c r="BI30" i="1"/>
  <c r="BI12" i="40"/>
  <c r="BJ19" i="40"/>
  <c r="BJ18" i="40"/>
  <c r="U17" i="74"/>
  <c r="M17" i="74"/>
  <c r="E17" i="74"/>
  <c r="E74" i="74" s="1"/>
  <c r="AA17" i="74"/>
  <c r="AA20" i="74" s="1"/>
  <c r="S17" i="74"/>
  <c r="S20" i="74" s="1"/>
  <c r="K17" i="74"/>
  <c r="K74" i="74" s="1"/>
  <c r="Z17" i="74"/>
  <c r="Z20" i="74" s="1"/>
  <c r="R17" i="74"/>
  <c r="R20" i="74" s="1"/>
  <c r="J17" i="74"/>
  <c r="C17" i="74"/>
  <c r="AR15" i="74"/>
  <c r="AR46" i="74" s="1"/>
  <c r="AQ46" i="74"/>
  <c r="AP66" i="74"/>
  <c r="AT2" i="74"/>
  <c r="S24" i="74"/>
  <c r="V17" i="74"/>
  <c r="V20" i="74" s="1"/>
  <c r="N17" i="74"/>
  <c r="N74" i="74" s="1"/>
  <c r="F17" i="74"/>
  <c r="F20" i="74" s="1"/>
  <c r="E24" i="74"/>
  <c r="AI46" i="74"/>
  <c r="AJ15" i="74"/>
  <c r="AJ46" i="74" s="1"/>
  <c r="BG19" i="66"/>
  <c r="BI19" i="66"/>
  <c r="BG18" i="66"/>
  <c r="BI18" i="66"/>
  <c r="AK14" i="74"/>
  <c r="AK22" i="74"/>
  <c r="AK11" i="74"/>
  <c r="AA40" i="72"/>
  <c r="AG32" i="72"/>
  <c r="S69" i="72"/>
  <c r="AE32" i="72"/>
  <c r="AM26" i="74" s="1"/>
  <c r="AN26" i="74"/>
  <c r="AK26" i="74"/>
  <c r="S64" i="72"/>
  <c r="S67" i="72" s="1"/>
  <c r="P76" i="72"/>
  <c r="X65" i="72"/>
  <c r="BI17" i="66"/>
  <c r="BG17" i="66"/>
  <c r="V24" i="74"/>
  <c r="Y17" i="74"/>
  <c r="Y20" i="74" s="1"/>
  <c r="Q17" i="74"/>
  <c r="Q62" i="74" s="1"/>
  <c r="I17" i="74"/>
  <c r="I62" i="74" s="1"/>
  <c r="BI9" i="66"/>
  <c r="BI33" i="44"/>
  <c r="BJ9" i="66"/>
  <c r="Y65" i="72"/>
  <c r="AA65" i="72" s="1"/>
  <c r="BH20" i="66"/>
  <c r="AD32" i="72"/>
  <c r="BJ23" i="1"/>
  <c r="BJ33" i="44"/>
  <c r="BI23" i="1"/>
  <c r="BI16" i="40" s="1"/>
  <c r="BI15" i="40" s="1"/>
  <c r="BH9" i="66"/>
  <c r="W24" i="74"/>
  <c r="X17" i="74"/>
  <c r="X62" i="74" s="1"/>
  <c r="P17" i="74"/>
  <c r="P74" i="74" s="1"/>
  <c r="H17" i="74"/>
  <c r="H20" i="74" s="1"/>
  <c r="U24" i="74"/>
  <c r="U20" i="74"/>
  <c r="U74" i="74"/>
  <c r="U62" i="74"/>
  <c r="M74" i="74"/>
  <c r="M20" i="74"/>
  <c r="M62" i="74"/>
  <c r="E62" i="74"/>
  <c r="F24" i="74"/>
  <c r="T17" i="74"/>
  <c r="L17" i="74"/>
  <c r="D17" i="74"/>
  <c r="V74" i="74"/>
  <c r="N62" i="74"/>
  <c r="G24" i="74"/>
  <c r="C74" i="74"/>
  <c r="C20" i="74"/>
  <c r="C62" i="74"/>
  <c r="R24" i="74"/>
  <c r="J74" i="74"/>
  <c r="J20" i="74"/>
  <c r="J62" i="74"/>
  <c r="X24" i="74"/>
  <c r="AA74" i="74"/>
  <c r="AA62" i="74"/>
  <c r="K62" i="74"/>
  <c r="H24" i="74"/>
  <c r="W17" i="74"/>
  <c r="O17" i="74"/>
  <c r="G17" i="74"/>
  <c r="N24" i="74"/>
  <c r="O24" i="74"/>
  <c r="Z24" i="74"/>
  <c r="P24" i="74"/>
  <c r="J24" i="74"/>
  <c r="Q24" i="74"/>
  <c r="B17" i="74"/>
  <c r="B74" i="74" s="1"/>
  <c r="B24" i="74"/>
  <c r="Y24" i="74"/>
  <c r="I24" i="74"/>
  <c r="AA30" i="72"/>
  <c r="BK34" i="44"/>
  <c r="BL13" i="44"/>
  <c r="BL34" i="44"/>
  <c r="BL14" i="44"/>
  <c r="BL12" i="44" s="1"/>
  <c r="BL8" i="44"/>
  <c r="BL4" i="44" s="1"/>
  <c r="BK8" i="44"/>
  <c r="BK3" i="44" s="1"/>
  <c r="BL19" i="44"/>
  <c r="BL35" i="44" s="1"/>
  <c r="BK15" i="44"/>
  <c r="BK32" i="44" s="1"/>
  <c r="BL5" i="44"/>
  <c r="BL32" i="44"/>
  <c r="BL23" i="44"/>
  <c r="BK35" i="44"/>
  <c r="BK27" i="44" s="1"/>
  <c r="BK29" i="44"/>
  <c r="BI13" i="44"/>
  <c r="BI30" i="44"/>
  <c r="BK28" i="44"/>
  <c r="BK23" i="44"/>
  <c r="BJ22" i="1" l="1"/>
  <c r="BJ16" i="40"/>
  <c r="BJ15" i="40" s="1"/>
  <c r="BI11" i="44"/>
  <c r="BI5" i="43"/>
  <c r="BK4" i="44"/>
  <c r="AL14" i="74"/>
  <c r="AL57" i="74" s="1"/>
  <c r="AK57" i="74"/>
  <c r="Z70" i="72"/>
  <c r="AS26" i="74"/>
  <c r="F74" i="74"/>
  <c r="K20" i="74"/>
  <c r="S62" i="74"/>
  <c r="S74" i="74"/>
  <c r="N20" i="74"/>
  <c r="E20" i="74"/>
  <c r="F62" i="74"/>
  <c r="R62" i="74"/>
  <c r="R74" i="74"/>
  <c r="R71" i="74" s="1"/>
  <c r="Z62" i="74"/>
  <c r="Z74" i="74"/>
  <c r="Y74" i="74"/>
  <c r="Y70" i="74" s="1"/>
  <c r="H62" i="74"/>
  <c r="AM14" i="74"/>
  <c r="AM57" i="74" s="1"/>
  <c r="AL45" i="74"/>
  <c r="AL23" i="74"/>
  <c r="AL24" i="74" s="1"/>
  <c r="AL12" i="74"/>
  <c r="AL10" i="74"/>
  <c r="AU2" i="74"/>
  <c r="AU66" i="74" s="1"/>
  <c r="AT66" i="74"/>
  <c r="AG46" i="72"/>
  <c r="X68" i="72"/>
  <c r="V62" i="74"/>
  <c r="Q20" i="74"/>
  <c r="Y62" i="74"/>
  <c r="I20" i="74"/>
  <c r="H74" i="74"/>
  <c r="H77" i="74" s="1"/>
  <c r="I74" i="74"/>
  <c r="I77" i="74" s="1"/>
  <c r="P62" i="74"/>
  <c r="P20" i="74"/>
  <c r="Q74" i="74"/>
  <c r="Q77" i="74" s="1"/>
  <c r="BG20" i="66"/>
  <c r="BI20" i="66"/>
  <c r="AK45" i="74"/>
  <c r="AK43" i="74" s="1"/>
  <c r="AK23" i="74"/>
  <c r="AK24" i="74" s="1"/>
  <c r="AK12" i="74"/>
  <c r="AK10" i="74"/>
  <c r="AK17" i="74" s="1"/>
  <c r="AK42" i="74"/>
  <c r="S65" i="72"/>
  <c r="V54" i="72" s="1"/>
  <c r="T54" i="72" s="1"/>
  <c r="Z54" i="72" s="1"/>
  <c r="AP26" i="74"/>
  <c r="AO26" i="74"/>
  <c r="AL26" i="74"/>
  <c r="V53" i="72"/>
  <c r="T53" i="72" s="1"/>
  <c r="Z53" i="72" s="1"/>
  <c r="V39" i="72"/>
  <c r="T39" i="72" s="1"/>
  <c r="Z39" i="72" s="1"/>
  <c r="V43" i="72"/>
  <c r="T43" i="72" s="1"/>
  <c r="Z43" i="72" s="1"/>
  <c r="B77" i="74"/>
  <c r="B70" i="74"/>
  <c r="B71" i="74"/>
  <c r="X20" i="74"/>
  <c r="X74" i="74"/>
  <c r="X70" i="74" s="1"/>
  <c r="N77" i="74"/>
  <c r="N71" i="74"/>
  <c r="N70" i="74"/>
  <c r="J77" i="74"/>
  <c r="J70" i="74"/>
  <c r="J71" i="74"/>
  <c r="E77" i="74"/>
  <c r="E71" i="74"/>
  <c r="E70" i="74"/>
  <c r="K77" i="74"/>
  <c r="K70" i="74"/>
  <c r="K71" i="74"/>
  <c r="V77" i="74"/>
  <c r="V70" i="74"/>
  <c r="V71" i="74"/>
  <c r="P71" i="74"/>
  <c r="P77" i="74"/>
  <c r="P70" i="74"/>
  <c r="C77" i="74"/>
  <c r="C70" i="74"/>
  <c r="C71" i="74"/>
  <c r="D74" i="74"/>
  <c r="D20" i="74"/>
  <c r="D62" i="74"/>
  <c r="F77" i="74"/>
  <c r="F71" i="74"/>
  <c r="F70" i="74"/>
  <c r="G74" i="74"/>
  <c r="G20" i="74"/>
  <c r="G62" i="74"/>
  <c r="AA77" i="74"/>
  <c r="AA70" i="74"/>
  <c r="AA71" i="74"/>
  <c r="L74" i="74"/>
  <c r="L20" i="74"/>
  <c r="L62" i="74"/>
  <c r="M77" i="74"/>
  <c r="M71" i="74"/>
  <c r="M70" i="74"/>
  <c r="Y77" i="74"/>
  <c r="O74" i="74"/>
  <c r="O20" i="74"/>
  <c r="O62" i="74"/>
  <c r="S77" i="74"/>
  <c r="S70" i="74"/>
  <c r="S71" i="74"/>
  <c r="T20" i="74"/>
  <c r="T74" i="74"/>
  <c r="T62" i="74"/>
  <c r="W74" i="74"/>
  <c r="W20" i="74"/>
  <c r="W62" i="74"/>
  <c r="Z70" i="74"/>
  <c r="Z71" i="74"/>
  <c r="Z77" i="74"/>
  <c r="U77" i="74"/>
  <c r="U71" i="74"/>
  <c r="U70" i="74"/>
  <c r="B20" i="74"/>
  <c r="B62" i="74"/>
  <c r="BL3" i="44"/>
  <c r="BL17" i="44" s="1"/>
  <c r="BI22" i="44"/>
  <c r="BI31" i="44"/>
  <c r="BK13" i="44"/>
  <c r="BL22" i="44"/>
  <c r="BL24" i="44" s="1"/>
  <c r="BL30" i="44"/>
  <c r="BL10" i="44"/>
  <c r="BL11" i="44"/>
  <c r="BL31" i="44"/>
  <c r="BK12" i="44"/>
  <c r="BL27" i="44"/>
  <c r="BK30" i="44"/>
  <c r="BK22" i="44" l="1"/>
  <c r="BK24" i="44" s="1"/>
  <c r="BK5" i="43"/>
  <c r="BK6" i="43" s="1"/>
  <c r="BK10" i="43" s="1"/>
  <c r="AL6" i="74"/>
  <c r="AL53" i="74" s="1"/>
  <c r="V37" i="72"/>
  <c r="T37" i="72" s="1"/>
  <c r="Z37" i="72" s="1"/>
  <c r="Q71" i="74"/>
  <c r="Q70" i="74"/>
  <c r="Y71" i="74"/>
  <c r="R70" i="74"/>
  <c r="R77" i="74"/>
  <c r="H71" i="74"/>
  <c r="AL43" i="74"/>
  <c r="AL41" i="74"/>
  <c r="AN57" i="74"/>
  <c r="AM45" i="74"/>
  <c r="AM12" i="74"/>
  <c r="AM10" i="74"/>
  <c r="AM17" i="74" s="1"/>
  <c r="AM23" i="74"/>
  <c r="AM24" i="74" s="1"/>
  <c r="AG47" i="72"/>
  <c r="I71" i="74"/>
  <c r="I70" i="74"/>
  <c r="H70" i="74"/>
  <c r="AK41" i="74"/>
  <c r="AK48" i="74" s="1"/>
  <c r="AK51" i="74" s="1"/>
  <c r="AK20" i="74"/>
  <c r="AK74" i="74"/>
  <c r="V46" i="72"/>
  <c r="T46" i="72" s="1"/>
  <c r="Z46" i="72" s="1"/>
  <c r="V30" i="72"/>
  <c r="T30" i="72" s="1"/>
  <c r="Z30" i="72" s="1"/>
  <c r="S68" i="72"/>
  <c r="S70" i="72" s="1"/>
  <c r="V50" i="72"/>
  <c r="T50" i="72" s="1"/>
  <c r="Z50" i="72" s="1"/>
  <c r="V61" i="72"/>
  <c r="T61" i="72" s="1"/>
  <c r="Z61" i="72" s="1"/>
  <c r="S66" i="72"/>
  <c r="V60" i="72"/>
  <c r="T60" i="72" s="1"/>
  <c r="Z60" i="72" s="1"/>
  <c r="V36" i="72"/>
  <c r="T36" i="72" s="1"/>
  <c r="Z36" i="72" s="1"/>
  <c r="V45" i="72"/>
  <c r="T45" i="72" s="1"/>
  <c r="Z45" i="72" s="1"/>
  <c r="V35" i="72"/>
  <c r="T35" i="72" s="1"/>
  <c r="Z35" i="72" s="1"/>
  <c r="V56" i="72"/>
  <c r="T56" i="72" s="1"/>
  <c r="Z56" i="72" s="1"/>
  <c r="V58" i="72"/>
  <c r="T58" i="72" s="1"/>
  <c r="Z58" i="72" s="1"/>
  <c r="V41" i="72"/>
  <c r="T41" i="72" s="1"/>
  <c r="Z41" i="72" s="1"/>
  <c r="V52" i="72"/>
  <c r="T52" i="72" s="1"/>
  <c r="Z52" i="72" s="1"/>
  <c r="V55" i="72"/>
  <c r="T55" i="72" s="1"/>
  <c r="Z55" i="72" s="1"/>
  <c r="V33" i="72"/>
  <c r="T33" i="72" s="1"/>
  <c r="Z33" i="72" s="1"/>
  <c r="V48" i="72"/>
  <c r="T48" i="72" s="1"/>
  <c r="Z48" i="72" s="1"/>
  <c r="V63" i="72"/>
  <c r="T63" i="72" s="1"/>
  <c r="Z63" i="72" s="1"/>
  <c r="V31" i="72"/>
  <c r="T31" i="72" s="1"/>
  <c r="Z31" i="72" s="1"/>
  <c r="V32" i="72"/>
  <c r="T32" i="72" s="1"/>
  <c r="Z32" i="72" s="1"/>
  <c r="V34" i="72"/>
  <c r="T34" i="72" s="1"/>
  <c r="Z34" i="72" s="1"/>
  <c r="V44" i="72"/>
  <c r="T44" i="72" s="1"/>
  <c r="Z44" i="72" s="1"/>
  <c r="V51" i="72"/>
  <c r="T51" i="72" s="1"/>
  <c r="Z51" i="72" s="1"/>
  <c r="V64" i="72"/>
  <c r="T64" i="72" s="1"/>
  <c r="Z64" i="72" s="1"/>
  <c r="V59" i="72"/>
  <c r="T59" i="72" s="1"/>
  <c r="Z59" i="72" s="1"/>
  <c r="V62" i="72"/>
  <c r="T62" i="72" s="1"/>
  <c r="Z62" i="72" s="1"/>
  <c r="V40" i="72"/>
  <c r="T40" i="72" s="1"/>
  <c r="Z40" i="72" s="1"/>
  <c r="V57" i="72"/>
  <c r="T57" i="72" s="1"/>
  <c r="Z57" i="72" s="1"/>
  <c r="AH37" i="72" s="1"/>
  <c r="AH32" i="72" s="1"/>
  <c r="AS27" i="74" s="1"/>
  <c r="V49" i="72"/>
  <c r="T49" i="72" s="1"/>
  <c r="Z49" i="72" s="1"/>
  <c r="V38" i="72"/>
  <c r="T38" i="72" s="1"/>
  <c r="Z38" i="72" s="1"/>
  <c r="V47" i="72"/>
  <c r="T47" i="72" s="1"/>
  <c r="Z47" i="72" s="1"/>
  <c r="X71" i="74"/>
  <c r="X77" i="74"/>
  <c r="W77" i="74"/>
  <c r="W71" i="74"/>
  <c r="W70" i="74"/>
  <c r="O77" i="74"/>
  <c r="O71" i="74"/>
  <c r="O70" i="74"/>
  <c r="D77" i="74"/>
  <c r="D70" i="74"/>
  <c r="D71" i="74"/>
  <c r="T71" i="74"/>
  <c r="T70" i="74"/>
  <c r="T77" i="74"/>
  <c r="L77" i="74"/>
  <c r="L71" i="74"/>
  <c r="L70" i="74"/>
  <c r="G77" i="74"/>
  <c r="G70" i="74"/>
  <c r="G71" i="74"/>
  <c r="BL20" i="44"/>
  <c r="BL26" i="44"/>
  <c r="BK11" i="44"/>
  <c r="BK31" i="44"/>
  <c r="BK10" i="44"/>
  <c r="BK17" i="44" s="1"/>
  <c r="AL37" i="74" l="1"/>
  <c r="AL4" i="74"/>
  <c r="AO57" i="74"/>
  <c r="AN10" i="74"/>
  <c r="AN17" i="74" s="1"/>
  <c r="AN12" i="74"/>
  <c r="AN45" i="74"/>
  <c r="AN23" i="74"/>
  <c r="AN24" i="74" s="1"/>
  <c r="AL35" i="74"/>
  <c r="AM43" i="74"/>
  <c r="AM41" i="74"/>
  <c r="AM48" i="74" s="1"/>
  <c r="AM74" i="74"/>
  <c r="AM20" i="74"/>
  <c r="AK62" i="74"/>
  <c r="AK70" i="74"/>
  <c r="AK77" i="74"/>
  <c r="AK71" i="74"/>
  <c r="V65" i="72"/>
  <c r="T65" i="72" s="1"/>
  <c r="W68" i="72" s="1"/>
  <c r="AB65" i="72" s="1"/>
  <c r="AK27" i="74"/>
  <c r="AP27" i="74"/>
  <c r="AO27" i="74"/>
  <c r="AA70" i="72"/>
  <c r="AB70" i="72" s="1"/>
  <c r="AC70" i="72" s="1"/>
  <c r="AN27" i="74"/>
  <c r="AM27" i="74"/>
  <c r="AL27" i="74"/>
  <c r="BK20" i="44"/>
  <c r="BK13" i="43" s="1"/>
  <c r="BK10" i="66"/>
  <c r="BK26" i="44"/>
  <c r="AL7" i="74" l="1"/>
  <c r="AL54" i="74" s="1"/>
  <c r="AM51" i="74"/>
  <c r="AM62" i="74"/>
  <c r="AN41" i="74"/>
  <c r="AN48" i="74" s="1"/>
  <c r="AN43" i="74"/>
  <c r="AP57" i="74"/>
  <c r="AO23" i="74"/>
  <c r="AO24" i="74" s="1"/>
  <c r="AO10" i="74"/>
  <c r="AO17" i="74" s="1"/>
  <c r="AO45" i="74"/>
  <c r="AO12" i="74"/>
  <c r="AM71" i="74"/>
  <c r="AM77" i="74"/>
  <c r="AM70" i="74"/>
  <c r="AN74" i="74"/>
  <c r="AN20" i="74"/>
  <c r="Z65" i="72"/>
  <c r="BK6" i="66"/>
  <c r="BK7" i="66" s="1"/>
  <c r="BK13" i="66"/>
  <c r="AL3" i="74" l="1"/>
  <c r="AL17" i="74" s="1"/>
  <c r="AL74" i="74" s="1"/>
  <c r="AL38" i="74"/>
  <c r="AL34" i="74" s="1"/>
  <c r="AL48" i="74" s="1"/>
  <c r="AL5" i="74"/>
  <c r="AO74" i="74"/>
  <c r="AO20" i="74"/>
  <c r="AQ57" i="74"/>
  <c r="AP12" i="74"/>
  <c r="AP10" i="74"/>
  <c r="AP17" i="74" s="1"/>
  <c r="AP23" i="74"/>
  <c r="AP24" i="74" s="1"/>
  <c r="AP45" i="74"/>
  <c r="AN71" i="74"/>
  <c r="AN77" i="74"/>
  <c r="AN70" i="74"/>
  <c r="AO43" i="74"/>
  <c r="AO41" i="74"/>
  <c r="AO48" i="74" s="1"/>
  <c r="AN62" i="74"/>
  <c r="AN51" i="74"/>
  <c r="BM11" i="1"/>
  <c r="BI11" i="1"/>
  <c r="BH11" i="1"/>
  <c r="BG13" i="1"/>
  <c r="BG13" i="44" s="1"/>
  <c r="BG11" i="44" l="1"/>
  <c r="BG31" i="44"/>
  <c r="BG22" i="44"/>
  <c r="BG11" i="1"/>
  <c r="BG30" i="1"/>
  <c r="AL20" i="74"/>
  <c r="AL36" i="74"/>
  <c r="AP74" i="74"/>
  <c r="AP20" i="74"/>
  <c r="AL62" i="74"/>
  <c r="AL51" i="74"/>
  <c r="AL71" i="74"/>
  <c r="AL70" i="74"/>
  <c r="AL77" i="74"/>
  <c r="AQ12" i="74"/>
  <c r="AQ10" i="74"/>
  <c r="AQ45" i="74"/>
  <c r="AQ23" i="74"/>
  <c r="AQ24" i="74" s="1"/>
  <c r="AR14" i="74"/>
  <c r="AR57" i="74" s="1"/>
  <c r="AO62" i="74"/>
  <c r="AO51" i="74"/>
  <c r="AP41" i="74"/>
  <c r="AP48" i="74" s="1"/>
  <c r="AP43" i="74"/>
  <c r="AO71" i="74"/>
  <c r="AO77" i="74"/>
  <c r="BJ18" i="1"/>
  <c r="AR10" i="74" l="1"/>
  <c r="AR12" i="74"/>
  <c r="AR23" i="74"/>
  <c r="AR24" i="74" s="1"/>
  <c r="AR45" i="74"/>
  <c r="AP62" i="74"/>
  <c r="AP51" i="74"/>
  <c r="AQ41" i="74"/>
  <c r="AQ43" i="74"/>
  <c r="AP77" i="74"/>
  <c r="AP71" i="74"/>
  <c r="AP70" i="74"/>
  <c r="BJ19" i="44"/>
  <c r="BJ15" i="44"/>
  <c r="BJ6" i="44"/>
  <c r="BJ7" i="44"/>
  <c r="BJ8" i="44"/>
  <c r="BJ30" i="44" s="1"/>
  <c r="BJ31" i="1"/>
  <c r="BJ14" i="44"/>
  <c r="BJ13" i="44"/>
  <c r="BJ5" i="43" s="1"/>
  <c r="BJ6" i="43" s="1"/>
  <c r="BJ10" i="43" s="1"/>
  <c r="BJ17" i="1"/>
  <c r="BJ20" i="1" s="1"/>
  <c r="BJ26" i="1" s="1"/>
  <c r="BJ30" i="1"/>
  <c r="BJ32" i="1" l="1"/>
  <c r="AR41" i="74"/>
  <c r="AR43" i="74"/>
  <c r="BJ12" i="44"/>
  <c r="BJ32" i="44"/>
  <c r="BJ23" i="44"/>
  <c r="BJ29" i="44"/>
  <c r="BJ5" i="44"/>
  <c r="BJ12" i="66"/>
  <c r="BJ35" i="44"/>
  <c r="BJ4" i="44"/>
  <c r="BJ28" i="44"/>
  <c r="BJ3" i="44"/>
  <c r="BJ34" i="44"/>
  <c r="BJ10" i="44"/>
  <c r="BJ22" i="44"/>
  <c r="BJ11" i="44"/>
  <c r="BJ31" i="44"/>
  <c r="BJ25" i="1"/>
  <c r="BM7" i="44"/>
  <c r="BM5" i="44" s="1"/>
  <c r="BE27" i="1"/>
  <c r="BF27" i="1"/>
  <c r="BE28" i="1"/>
  <c r="BF28" i="1"/>
  <c r="BF3" i="66"/>
  <c r="BF4" i="66"/>
  <c r="BI24" i="1" l="1"/>
  <c r="BG24" i="1"/>
  <c r="BG19" i="44" s="1"/>
  <c r="BJ17" i="44"/>
  <c r="BJ10" i="66" s="1"/>
  <c r="BG22" i="1"/>
  <c r="BJ24" i="44"/>
  <c r="BJ27" i="44"/>
  <c r="BM29" i="44"/>
  <c r="BE13" i="1"/>
  <c r="BE11" i="1" s="1"/>
  <c r="BF13" i="1"/>
  <c r="BF11" i="1" s="1"/>
  <c r="BD13" i="1"/>
  <c r="BD11" i="1" s="1"/>
  <c r="BI19" i="44" l="1"/>
  <c r="BI22" i="1"/>
  <c r="BI34" i="44" s="1"/>
  <c r="BJ20" i="44"/>
  <c r="BJ13" i="43" s="1"/>
  <c r="BJ6" i="66"/>
  <c r="BJ7" i="66" s="1"/>
  <c r="BJ13" i="66"/>
  <c r="BJ26" i="44"/>
  <c r="BG34" i="44"/>
  <c r="BG35" i="44"/>
  <c r="BG12" i="66"/>
  <c r="BF18" i="1"/>
  <c r="BF8" i="44" s="1"/>
  <c r="BF30" i="44" s="1"/>
  <c r="BI12" i="66" l="1"/>
  <c r="BI35" i="44"/>
  <c r="BI27" i="44" s="1"/>
  <c r="BG27" i="44"/>
  <c r="BH30" i="1" l="1"/>
  <c r="BH13" i="44" l="1"/>
  <c r="BH5" i="43" s="1"/>
  <c r="BH8" i="44"/>
  <c r="BD27" i="1"/>
  <c r="BD28" i="1"/>
  <c r="BF24" i="1" s="1"/>
  <c r="BD29" i="1"/>
  <c r="BE3" i="66"/>
  <c r="BE4" i="66"/>
  <c r="BE18" i="1"/>
  <c r="BE8" i="44" s="1"/>
  <c r="BH22" i="44" l="1"/>
  <c r="BH30" i="44"/>
  <c r="BH11" i="44"/>
  <c r="BH31" i="44"/>
  <c r="BE30" i="44"/>
  <c r="BF19" i="44" l="1"/>
  <c r="BF12" i="66" l="1"/>
  <c r="BF35" i="44"/>
  <c r="BB20" i="66"/>
  <c r="BA20" i="66"/>
  <c r="AZ20" i="66"/>
  <c r="AY20" i="66"/>
  <c r="AX20" i="66"/>
  <c r="AW20" i="66"/>
  <c r="AV20" i="66"/>
  <c r="AU20" i="66"/>
  <c r="AT20" i="66"/>
  <c r="AS20" i="66"/>
  <c r="AR20" i="66"/>
  <c r="AQ20" i="66"/>
  <c r="AP20" i="66"/>
  <c r="AO20" i="66"/>
  <c r="AN20" i="66"/>
  <c r="AM20" i="66"/>
  <c r="AL20" i="66"/>
  <c r="AK20" i="66"/>
  <c r="AJ20" i="66"/>
  <c r="AI20" i="66"/>
  <c r="AH20" i="66"/>
  <c r="AG20" i="66"/>
  <c r="AF20" i="66"/>
  <c r="AE20" i="66"/>
  <c r="AD20" i="66"/>
  <c r="AC20" i="66"/>
  <c r="AB20" i="66"/>
  <c r="BM18" i="66"/>
  <c r="BC19" i="66"/>
  <c r="BC18" i="66"/>
  <c r="AA17" i="66" l="1"/>
  <c r="AA20" i="66" s="1"/>
  <c r="BC17" i="66"/>
  <c r="BC20" i="66" s="1"/>
  <c r="BM26" i="66" l="1"/>
  <c r="BM25" i="66"/>
  <c r="BM24" i="66"/>
  <c r="BM9" i="66" l="1"/>
  <c r="BF22" i="1"/>
  <c r="BH32" i="66"/>
  <c r="BF34" i="44" l="1"/>
  <c r="BD3" i="66" l="1"/>
  <c r="BD4" i="66"/>
  <c r="BD25" i="66"/>
  <c r="BD19" i="1" s="1"/>
  <c r="BD18" i="1"/>
  <c r="BD8" i="44" s="1"/>
  <c r="BD30" i="44" l="1"/>
  <c r="BD13" i="44"/>
  <c r="BD33" i="44"/>
  <c r="BD9" i="66"/>
  <c r="BE25" i="66"/>
  <c r="BE19" i="1" s="1"/>
  <c r="BD30" i="1"/>
  <c r="BE13" i="44" l="1"/>
  <c r="BE33" i="44"/>
  <c r="BE30" i="1"/>
  <c r="BD11" i="44"/>
  <c r="BD31" i="44"/>
  <c r="BD22" i="44"/>
  <c r="BE9" i="66"/>
  <c r="BF25" i="66"/>
  <c r="BB29" i="1"/>
  <c r="BF9" i="66" l="1"/>
  <c r="BF19" i="1"/>
  <c r="BE11" i="44"/>
  <c r="BE31" i="44"/>
  <c r="BE22" i="44"/>
  <c r="BF33" i="44" l="1"/>
  <c r="BF27" i="44" s="1"/>
  <c r="BF13" i="44"/>
  <c r="BF30" i="1"/>
  <c r="Y40" i="69"/>
  <c r="Y32" i="69"/>
  <c r="Y30" i="69"/>
  <c r="X60" i="69"/>
  <c r="X38" i="69"/>
  <c r="X37" i="69"/>
  <c r="X36" i="69"/>
  <c r="X35" i="69"/>
  <c r="X32" i="69"/>
  <c r="X31" i="69"/>
  <c r="X30" i="69"/>
  <c r="BF11" i="44" l="1"/>
  <c r="BF31" i="44"/>
  <c r="BF22" i="44"/>
  <c r="AZ7" i="1" l="1"/>
  <c r="BA3" i="66" l="1"/>
  <c r="BB3" i="66"/>
  <c r="BA4" i="66"/>
  <c r="BB4" i="66"/>
  <c r="BA24" i="66"/>
  <c r="BB24" i="66"/>
  <c r="BA25" i="66"/>
  <c r="BB25" i="66"/>
  <c r="BA26" i="66"/>
  <c r="BB26" i="66"/>
  <c r="BA29" i="1"/>
  <c r="BA24" i="1"/>
  <c r="BA18" i="1"/>
  <c r="BA19" i="1"/>
  <c r="BA7" i="1"/>
  <c r="BA5" i="1" l="1"/>
  <c r="BB9" i="66"/>
  <c r="BA9" i="66"/>
  <c r="BB24" i="1" l="1"/>
  <c r="BB19" i="1"/>
  <c r="BB18" i="1"/>
  <c r="BB8" i="44" s="1"/>
  <c r="BC29" i="1" l="1"/>
  <c r="BC8" i="1" s="1"/>
  <c r="AZ19" i="1"/>
  <c r="AZ24" i="1"/>
  <c r="BD24" i="1" l="1"/>
  <c r="BE24" i="1"/>
  <c r="BD22" i="1"/>
  <c r="AZ29" i="1"/>
  <c r="AZ18" i="1"/>
  <c r="BD19" i="44" l="1"/>
  <c r="BD12" i="66" s="1"/>
  <c r="BE19" i="44"/>
  <c r="BE22" i="1"/>
  <c r="BD34" i="44"/>
  <c r="BD35" i="44" l="1"/>
  <c r="BD27" i="44" s="1"/>
  <c r="BE34" i="44"/>
  <c r="BE35" i="44"/>
  <c r="BE12" i="66"/>
  <c r="AZ26" i="66"/>
  <c r="BC25" i="66"/>
  <c r="AZ24" i="66"/>
  <c r="BC24" i="66"/>
  <c r="BC9" i="66" s="1"/>
  <c r="AZ25" i="66"/>
  <c r="AZ3" i="66"/>
  <c r="BC3" i="66"/>
  <c r="AZ4" i="66"/>
  <c r="BC4" i="66"/>
  <c r="BB2" i="66"/>
  <c r="BC2" i="66"/>
  <c r="BB2" i="44"/>
  <c r="BB2" i="43" s="1"/>
  <c r="BC2" i="44"/>
  <c r="BC2" i="43" s="1"/>
  <c r="AZ8" i="44"/>
  <c r="AZ4" i="43" s="1"/>
  <c r="BA8" i="44"/>
  <c r="BA30" i="44" s="1"/>
  <c r="BB4" i="43"/>
  <c r="AZ19" i="44"/>
  <c r="AZ12" i="43" s="1"/>
  <c r="BA19" i="44"/>
  <c r="BA35" i="44" s="1"/>
  <c r="BB19" i="44"/>
  <c r="AZ33" i="44"/>
  <c r="BA33" i="44"/>
  <c r="BB33" i="44"/>
  <c r="BB2" i="40"/>
  <c r="BC2" i="40"/>
  <c r="AZ4" i="40"/>
  <c r="BA4" i="40"/>
  <c r="BB4" i="40"/>
  <c r="AZ11" i="40"/>
  <c r="BA11" i="40"/>
  <c r="BB11" i="40"/>
  <c r="AZ12" i="40"/>
  <c r="BA12" i="40"/>
  <c r="BB12" i="40"/>
  <c r="AZ17" i="40"/>
  <c r="BA17" i="40"/>
  <c r="BB17" i="40"/>
  <c r="AV19" i="1"/>
  <c r="BC19" i="1"/>
  <c r="BC13" i="1" s="1"/>
  <c r="BC27" i="1"/>
  <c r="BC3" i="1"/>
  <c r="D188" i="70"/>
  <c r="D187" i="70"/>
  <c r="U80" i="70"/>
  <c r="U64" i="70"/>
  <c r="P138" i="69"/>
  <c r="Q76" i="69"/>
  <c r="P74" i="69"/>
  <c r="S64" i="69" s="1"/>
  <c r="P73" i="69"/>
  <c r="P72" i="69"/>
  <c r="P71" i="69"/>
  <c r="P76" i="69" s="1"/>
  <c r="P69" i="69"/>
  <c r="AA64" i="69"/>
  <c r="U63" i="69"/>
  <c r="AA63" i="69" s="1"/>
  <c r="AA62" i="69"/>
  <c r="S62" i="69"/>
  <c r="U61" i="69"/>
  <c r="AA61" i="69" s="1"/>
  <c r="AH38" i="69" s="1"/>
  <c r="AA60" i="69"/>
  <c r="S60" i="69"/>
  <c r="U59" i="69"/>
  <c r="AA59" i="69" s="1"/>
  <c r="AH36" i="69" s="1"/>
  <c r="AA58" i="69"/>
  <c r="U57" i="69"/>
  <c r="AA57" i="69" s="1"/>
  <c r="AA56" i="69"/>
  <c r="S56" i="69"/>
  <c r="U55" i="69"/>
  <c r="AA55" i="69" s="1"/>
  <c r="AH43" i="69" s="1"/>
  <c r="AA54" i="69"/>
  <c r="AA53" i="69"/>
  <c r="AA52" i="69"/>
  <c r="U51" i="69"/>
  <c r="AA51" i="69" s="1"/>
  <c r="U50" i="69"/>
  <c r="AA50" i="69" s="1"/>
  <c r="AH39" i="69" s="1"/>
  <c r="AE49" i="69"/>
  <c r="AA49" i="69"/>
  <c r="AE48" i="69"/>
  <c r="U48" i="69"/>
  <c r="AA48" i="69" s="1"/>
  <c r="U47" i="69"/>
  <c r="AA47" i="69" s="1"/>
  <c r="AA46" i="69"/>
  <c r="AA45" i="69"/>
  <c r="AA44" i="69"/>
  <c r="AA43" i="69"/>
  <c r="AD42" i="69"/>
  <c r="AA42" i="69"/>
  <c r="S42" i="69"/>
  <c r="S67" i="69" s="1"/>
  <c r="AA41" i="69"/>
  <c r="AD40" i="69"/>
  <c r="U40" i="69"/>
  <c r="AD39" i="69"/>
  <c r="AA39" i="69"/>
  <c r="AA38" i="69"/>
  <c r="S38" i="69"/>
  <c r="AD37" i="69"/>
  <c r="AA37" i="69"/>
  <c r="S37" i="69"/>
  <c r="AD36" i="69"/>
  <c r="AA36" i="69"/>
  <c r="S36" i="69"/>
  <c r="AG35" i="69"/>
  <c r="AD35" i="69"/>
  <c r="AA35" i="69"/>
  <c r="S35" i="69"/>
  <c r="AG34" i="69"/>
  <c r="AD34" i="69"/>
  <c r="AA34" i="69"/>
  <c r="S34" i="69"/>
  <c r="AG33" i="69"/>
  <c r="AD33" i="69"/>
  <c r="AA33" i="69"/>
  <c r="S33" i="69"/>
  <c r="U32" i="69"/>
  <c r="S32" i="69"/>
  <c r="AA31" i="69"/>
  <c r="S31" i="69"/>
  <c r="U30" i="69"/>
  <c r="S30" i="69"/>
  <c r="B2" i="69"/>
  <c r="BC23" i="1"/>
  <c r="BC16" i="40" s="1"/>
  <c r="BC18" i="1"/>
  <c r="BC11" i="40" s="1"/>
  <c r="P140" i="69" l="1"/>
  <c r="BC14" i="1"/>
  <c r="AF14" i="74"/>
  <c r="P141" i="69"/>
  <c r="AE32" i="69"/>
  <c r="AZ9" i="66"/>
  <c r="BF15" i="1"/>
  <c r="BI15" i="1"/>
  <c r="BG15" i="1"/>
  <c r="BC5" i="1"/>
  <c r="BC17" i="40"/>
  <c r="BC15" i="40" s="1"/>
  <c r="BC33" i="44"/>
  <c r="BC6" i="44"/>
  <c r="BC3" i="43" s="1"/>
  <c r="BE27" i="44"/>
  <c r="BC7" i="40"/>
  <c r="BE15" i="1"/>
  <c r="BH15" i="1"/>
  <c r="BD15" i="1"/>
  <c r="BC8" i="44"/>
  <c r="BN8" i="1"/>
  <c r="BB12" i="43"/>
  <c r="BB12" i="66"/>
  <c r="BA12" i="43"/>
  <c r="BA12" i="66"/>
  <c r="U65" i="69"/>
  <c r="BC7" i="44"/>
  <c r="BC5" i="44" s="1"/>
  <c r="BC19" i="44"/>
  <c r="BC15" i="44"/>
  <c r="BC3" i="40"/>
  <c r="Z70" i="69"/>
  <c r="BC38" i="1"/>
  <c r="T42" i="69"/>
  <c r="Z42" i="69" s="1"/>
  <c r="S69" i="69"/>
  <c r="Y65" i="69"/>
  <c r="AA65" i="69" s="1"/>
  <c r="X65" i="69"/>
  <c r="AG32" i="69"/>
  <c r="AD32" i="69"/>
  <c r="AZ35" i="44"/>
  <c r="AA32" i="69"/>
  <c r="AA40" i="69"/>
  <c r="AA30" i="69"/>
  <c r="AZ12" i="66"/>
  <c r="BB30" i="44"/>
  <c r="AZ30" i="44"/>
  <c r="BB35" i="44"/>
  <c r="BC4" i="40"/>
  <c r="BC12" i="40"/>
  <c r="BA4" i="43"/>
  <c r="BC4" i="1"/>
  <c r="BC22" i="1"/>
  <c r="S65" i="69"/>
  <c r="V36" i="69" s="1"/>
  <c r="T36" i="69" s="1"/>
  <c r="Z36" i="69" s="1"/>
  <c r="V66" i="69"/>
  <c r="P138" i="67"/>
  <c r="P137" i="67"/>
  <c r="AV7" i="1"/>
  <c r="AV6" i="1"/>
  <c r="AV3" i="1"/>
  <c r="S38" i="67"/>
  <c r="AG34" i="67"/>
  <c r="S34" i="67"/>
  <c r="AR26" i="74" l="1"/>
  <c r="AQ26" i="74"/>
  <c r="AG26" i="74"/>
  <c r="AG6" i="74" s="1"/>
  <c r="AH26" i="74"/>
  <c r="AH6" i="74" s="1"/>
  <c r="AF26" i="74"/>
  <c r="AI26" i="74"/>
  <c r="AJ26" i="74"/>
  <c r="AJ6" i="74" s="1"/>
  <c r="BJ38" i="1"/>
  <c r="BG38" i="1"/>
  <c r="BG6" i="1" s="1"/>
  <c r="BG3" i="40" s="1"/>
  <c r="BG6" i="40" s="1"/>
  <c r="BH38" i="1"/>
  <c r="BI38" i="1"/>
  <c r="BI6" i="1" s="1"/>
  <c r="BI3" i="40" s="1"/>
  <c r="BI6" i="40" s="1"/>
  <c r="BF38" i="1"/>
  <c r="BF6" i="1" s="1"/>
  <c r="BF3" i="40" s="1"/>
  <c r="BF6" i="40" s="1"/>
  <c r="BE38" i="1"/>
  <c r="BE6" i="1" s="1"/>
  <c r="BE3" i="40" s="1"/>
  <c r="BE6" i="40" s="1"/>
  <c r="BD38" i="1"/>
  <c r="BD6" i="1" s="1"/>
  <c r="BD3" i="40" s="1"/>
  <c r="BD6" i="40" s="1"/>
  <c r="AF57" i="74"/>
  <c r="AF12" i="74"/>
  <c r="AF10" i="74"/>
  <c r="AF17" i="74" s="1"/>
  <c r="AF45" i="74"/>
  <c r="AF23" i="74"/>
  <c r="AF24" i="74" s="1"/>
  <c r="AG14" i="74"/>
  <c r="BC28" i="44"/>
  <c r="BC4" i="44"/>
  <c r="BF14" i="1"/>
  <c r="BF14" i="44" s="1"/>
  <c r="BI14" i="1"/>
  <c r="BI31" i="1" s="1"/>
  <c r="BI32" i="1" s="1"/>
  <c r="BC12" i="1"/>
  <c r="BG14" i="1"/>
  <c r="BD15" i="44"/>
  <c r="BH15" i="44"/>
  <c r="BG15" i="44"/>
  <c r="BC5" i="40"/>
  <c r="BC6" i="40" s="1"/>
  <c r="BC11" i="1"/>
  <c r="BC10" i="1"/>
  <c r="BC17" i="1" s="1"/>
  <c r="BM15" i="44"/>
  <c r="BI15" i="44"/>
  <c r="BC34" i="44"/>
  <c r="BF15" i="44"/>
  <c r="BC8" i="40"/>
  <c r="BC9" i="40" s="1"/>
  <c r="BH14" i="1"/>
  <c r="BE14" i="1"/>
  <c r="BE31" i="1" s="1"/>
  <c r="BE32" i="1" s="1"/>
  <c r="BE15" i="44"/>
  <c r="BC35" i="44"/>
  <c r="BC12" i="43"/>
  <c r="BD14" i="1"/>
  <c r="BM14" i="1"/>
  <c r="BC12" i="66"/>
  <c r="BC14" i="44"/>
  <c r="BC4" i="43"/>
  <c r="BC30" i="44"/>
  <c r="BC29" i="44"/>
  <c r="AG46" i="69"/>
  <c r="BC7" i="43"/>
  <c r="BC3" i="44"/>
  <c r="BC31" i="1"/>
  <c r="V56" i="69"/>
  <c r="T56" i="69" s="1"/>
  <c r="Z56" i="69" s="1"/>
  <c r="V32" i="69"/>
  <c r="T32" i="69" s="1"/>
  <c r="Z32" i="69" s="1"/>
  <c r="V35" i="69"/>
  <c r="T35" i="69" s="1"/>
  <c r="Z35" i="69" s="1"/>
  <c r="V31" i="69"/>
  <c r="T31" i="69" s="1"/>
  <c r="Z31" i="69" s="1"/>
  <c r="X68" i="69"/>
  <c r="BA7" i="40"/>
  <c r="BA7" i="44"/>
  <c r="BC30" i="1"/>
  <c r="BC13" i="44"/>
  <c r="V57" i="69"/>
  <c r="T57" i="69" s="1"/>
  <c r="Z57" i="69" s="1"/>
  <c r="AH37" i="69" s="1"/>
  <c r="AH32" i="69" s="1"/>
  <c r="V50" i="69"/>
  <c r="T50" i="69" s="1"/>
  <c r="Z50" i="69" s="1"/>
  <c r="V33" i="69"/>
  <c r="T33" i="69" s="1"/>
  <c r="Z33" i="69" s="1"/>
  <c r="V52" i="69"/>
  <c r="T52" i="69" s="1"/>
  <c r="Z52" i="69" s="1"/>
  <c r="V34" i="69"/>
  <c r="T34" i="69" s="1"/>
  <c r="Z34" i="69" s="1"/>
  <c r="V30" i="69"/>
  <c r="S66" i="69"/>
  <c r="V47" i="69"/>
  <c r="T47" i="69" s="1"/>
  <c r="Z47" i="69" s="1"/>
  <c r="V49" i="69"/>
  <c r="T49" i="69" s="1"/>
  <c r="Z49" i="69" s="1"/>
  <c r="V46" i="69"/>
  <c r="T46" i="69" s="1"/>
  <c r="Z46" i="69" s="1"/>
  <c r="V63" i="69"/>
  <c r="T63" i="69" s="1"/>
  <c r="Z63" i="69" s="1"/>
  <c r="V60" i="69"/>
  <c r="T60" i="69" s="1"/>
  <c r="Z60" i="69" s="1"/>
  <c r="V55" i="69"/>
  <c r="T55" i="69" s="1"/>
  <c r="Z55" i="69" s="1"/>
  <c r="V39" i="69"/>
  <c r="T39" i="69" s="1"/>
  <c r="Z39" i="69" s="1"/>
  <c r="V53" i="69"/>
  <c r="T53" i="69" s="1"/>
  <c r="Z53" i="69" s="1"/>
  <c r="V51" i="69"/>
  <c r="T51" i="69" s="1"/>
  <c r="Z51" i="69" s="1"/>
  <c r="V48" i="69"/>
  <c r="T48" i="69" s="1"/>
  <c r="Z48" i="69" s="1"/>
  <c r="V45" i="69"/>
  <c r="T45" i="69" s="1"/>
  <c r="Z45" i="69" s="1"/>
  <c r="V40" i="69"/>
  <c r="T40" i="69" s="1"/>
  <c r="Z40" i="69" s="1"/>
  <c r="V61" i="69"/>
  <c r="T61" i="69" s="1"/>
  <c r="Z61" i="69" s="1"/>
  <c r="V58" i="69"/>
  <c r="T58" i="69" s="1"/>
  <c r="Z58" i="69" s="1"/>
  <c r="V43" i="69"/>
  <c r="T43" i="69" s="1"/>
  <c r="Z43" i="69" s="1"/>
  <c r="S68" i="69"/>
  <c r="S70" i="69" s="1"/>
  <c r="V59" i="69"/>
  <c r="T59" i="69" s="1"/>
  <c r="Z59" i="69" s="1"/>
  <c r="V54" i="69"/>
  <c r="T54" i="69" s="1"/>
  <c r="Z54" i="69" s="1"/>
  <c r="V44" i="69"/>
  <c r="T44" i="69" s="1"/>
  <c r="Z44" i="69" s="1"/>
  <c r="V41" i="69"/>
  <c r="T41" i="69" s="1"/>
  <c r="Z41" i="69" s="1"/>
  <c r="V62" i="69"/>
  <c r="T62" i="69" s="1"/>
  <c r="Z62" i="69" s="1"/>
  <c r="V37" i="69"/>
  <c r="T37" i="69" s="1"/>
  <c r="Z37" i="69" s="1"/>
  <c r="V64" i="69"/>
  <c r="T64" i="69" s="1"/>
  <c r="Z64" i="69" s="1"/>
  <c r="V38" i="69"/>
  <c r="T38" i="69" s="1"/>
  <c r="Z38" i="69" s="1"/>
  <c r="AY24" i="1"/>
  <c r="AY19" i="1"/>
  <c r="BC20" i="1" l="1"/>
  <c r="BC26" i="1" s="1"/>
  <c r="AJ53" i="74"/>
  <c r="AJ4" i="74"/>
  <c r="AJ37" i="74"/>
  <c r="BD4" i="1"/>
  <c r="BD6" i="44"/>
  <c r="BD3" i="43" s="1"/>
  <c r="BD6" i="43" s="1"/>
  <c r="BE6" i="44"/>
  <c r="BE3" i="43" s="1"/>
  <c r="BE6" i="43" s="1"/>
  <c r="BE4" i="1"/>
  <c r="AH14" i="74"/>
  <c r="AG23" i="74"/>
  <c r="AG24" i="74" s="1"/>
  <c r="AG45" i="74"/>
  <c r="AG57" i="74"/>
  <c r="AG12" i="74"/>
  <c r="AG10" i="74"/>
  <c r="BF6" i="44"/>
  <c r="BF3" i="43" s="1"/>
  <c r="BF6" i="43" s="1"/>
  <c r="BF4" i="1"/>
  <c r="AH4" i="74"/>
  <c r="AH53" i="74"/>
  <c r="AH37" i="74"/>
  <c r="BI6" i="44"/>
  <c r="BI3" i="43" s="1"/>
  <c r="BI6" i="43" s="1"/>
  <c r="BI4" i="1"/>
  <c r="AG53" i="74"/>
  <c r="AG37" i="74"/>
  <c r="AG4" i="74"/>
  <c r="AR27" i="74"/>
  <c r="AR3" i="74" s="1"/>
  <c r="AR17" i="74" s="1"/>
  <c r="AQ27" i="74"/>
  <c r="AF27" i="74"/>
  <c r="AG27" i="74"/>
  <c r="AG7" i="74" s="1"/>
  <c r="AH27" i="74"/>
  <c r="AH7" i="74" s="1"/>
  <c r="AH3" i="74" s="1"/>
  <c r="AI27" i="74"/>
  <c r="AJ27" i="74"/>
  <c r="AJ7" i="74" s="1"/>
  <c r="BJ39" i="1"/>
  <c r="BG39" i="1"/>
  <c r="BG7" i="1" s="1"/>
  <c r="BG7" i="40" s="1"/>
  <c r="BG9" i="40" s="1"/>
  <c r="BG10" i="40" s="1"/>
  <c r="BG13" i="40" s="1"/>
  <c r="BH39" i="1"/>
  <c r="BI39" i="1"/>
  <c r="BI7" i="1" s="1"/>
  <c r="BI7" i="40" s="1"/>
  <c r="BI9" i="40" s="1"/>
  <c r="BI10" i="40" s="1"/>
  <c r="BI13" i="40" s="1"/>
  <c r="BF39" i="1"/>
  <c r="BF7" i="1" s="1"/>
  <c r="BE39" i="1"/>
  <c r="BE7" i="1" s="1"/>
  <c r="BE7" i="40" s="1"/>
  <c r="BE9" i="40" s="1"/>
  <c r="BE10" i="40" s="1"/>
  <c r="BE13" i="40" s="1"/>
  <c r="BD39" i="1"/>
  <c r="BD7" i="1" s="1"/>
  <c r="AF43" i="74"/>
  <c r="AF41" i="74"/>
  <c r="AF48" i="74" s="1"/>
  <c r="AF20" i="74"/>
  <c r="AF74" i="74"/>
  <c r="BG4" i="1"/>
  <c r="BG6" i="44"/>
  <c r="BG3" i="43" s="1"/>
  <c r="BG6" i="43" s="1"/>
  <c r="AR37" i="74"/>
  <c r="AR53" i="74"/>
  <c r="AR4" i="74"/>
  <c r="BC25" i="1"/>
  <c r="BC27" i="44"/>
  <c r="BG14" i="44"/>
  <c r="BG12" i="1"/>
  <c r="BG10" i="1"/>
  <c r="BG31" i="1"/>
  <c r="BG32" i="1" s="1"/>
  <c r="BE10" i="1"/>
  <c r="BE12" i="1"/>
  <c r="BI14" i="44"/>
  <c r="BI12" i="1"/>
  <c r="BI10" i="1"/>
  <c r="BF12" i="1"/>
  <c r="BF10" i="1"/>
  <c r="BM14" i="44"/>
  <c r="BM23" i="44" s="1"/>
  <c r="BM10" i="1"/>
  <c r="BM12" i="1"/>
  <c r="BD12" i="1"/>
  <c r="BD10" i="1"/>
  <c r="BC10" i="40"/>
  <c r="BC13" i="40" s="1"/>
  <c r="BC18" i="40" s="1"/>
  <c r="BH31" i="1"/>
  <c r="BH32" i="1" s="1"/>
  <c r="BH14" i="44"/>
  <c r="BH12" i="1"/>
  <c r="BH10" i="1"/>
  <c r="BF31" i="1"/>
  <c r="BF32" i="1" s="1"/>
  <c r="BF32" i="44"/>
  <c r="BF12" i="44"/>
  <c r="BF23" i="44"/>
  <c r="BF24" i="44" s="1"/>
  <c r="BF10" i="44"/>
  <c r="AG47" i="69"/>
  <c r="BE14" i="44"/>
  <c r="BE10" i="44" s="1"/>
  <c r="BC32" i="1"/>
  <c r="BD14" i="44"/>
  <c r="BC32" i="44"/>
  <c r="BC8" i="43"/>
  <c r="BC9" i="43" s="1"/>
  <c r="BC10" i="44"/>
  <c r="BC17" i="44" s="1"/>
  <c r="BC23" i="44"/>
  <c r="BC12" i="44"/>
  <c r="BD31" i="1"/>
  <c r="BD32" i="1" s="1"/>
  <c r="BC22" i="44"/>
  <c r="BC5" i="43"/>
  <c r="BC6" i="43" s="1"/>
  <c r="BC31" i="44"/>
  <c r="BC11" i="44"/>
  <c r="AA70" i="69"/>
  <c r="AB70" i="69" s="1"/>
  <c r="BC39" i="1"/>
  <c r="BA29" i="44"/>
  <c r="BA5" i="44"/>
  <c r="BA7" i="43"/>
  <c r="V65" i="69"/>
  <c r="T65" i="69" s="1"/>
  <c r="T30" i="69"/>
  <c r="Z30" i="69" s="1"/>
  <c r="AY29" i="1"/>
  <c r="AY8" i="44" s="1"/>
  <c r="AY17" i="40"/>
  <c r="AY18" i="1"/>
  <c r="AY3" i="66"/>
  <c r="AY4" i="66"/>
  <c r="AY24" i="66"/>
  <c r="AY25" i="66"/>
  <c r="AY26" i="66"/>
  <c r="AY33" i="44"/>
  <c r="AX4" i="40"/>
  <c r="AY4" i="40"/>
  <c r="AY11" i="40"/>
  <c r="AY12" i="40"/>
  <c r="BE18" i="40" l="1"/>
  <c r="BE19" i="40"/>
  <c r="BI19" i="40"/>
  <c r="BI18" i="40"/>
  <c r="BG18" i="40"/>
  <c r="BG19" i="40"/>
  <c r="BD3" i="1"/>
  <c r="BD17" i="1" s="1"/>
  <c r="BD7" i="40"/>
  <c r="BD9" i="40" s="1"/>
  <c r="BD10" i="40" s="1"/>
  <c r="BD13" i="40" s="1"/>
  <c r="BF3" i="1"/>
  <c r="BF7" i="40"/>
  <c r="BF9" i="40" s="1"/>
  <c r="BF10" i="40" s="1"/>
  <c r="BF13" i="40" s="1"/>
  <c r="BG7" i="44"/>
  <c r="BG7" i="43" s="1"/>
  <c r="BG9" i="43" s="1"/>
  <c r="BG10" i="43" s="1"/>
  <c r="BG5" i="1"/>
  <c r="AR5" i="74"/>
  <c r="AR38" i="74"/>
  <c r="AR36" i="74" s="1"/>
  <c r="AR54" i="74"/>
  <c r="AR74" i="74"/>
  <c r="AR20" i="74"/>
  <c r="AF62" i="74"/>
  <c r="AF51" i="74"/>
  <c r="AG43" i="74"/>
  <c r="AG3" i="74" s="1"/>
  <c r="AG17" i="74" s="1"/>
  <c r="AG41" i="74"/>
  <c r="AJ54" i="74"/>
  <c r="AJ38" i="74"/>
  <c r="AJ36" i="74" s="1"/>
  <c r="AI7" i="74"/>
  <c r="AJ5" i="74"/>
  <c r="AG35" i="74"/>
  <c r="AJ35" i="74"/>
  <c r="AY9" i="66"/>
  <c r="BF17" i="1"/>
  <c r="BF20" i="1" s="1"/>
  <c r="AR35" i="74"/>
  <c r="BH7" i="1"/>
  <c r="BH7" i="40" s="1"/>
  <c r="BH9" i="40" s="1"/>
  <c r="BD5" i="1"/>
  <c r="BD7" i="44"/>
  <c r="BD7" i="43" s="1"/>
  <c r="BD9" i="43" s="1"/>
  <c r="BD10" i="43" s="1"/>
  <c r="AH23" i="74"/>
  <c r="AH24" i="74" s="1"/>
  <c r="AH10" i="74"/>
  <c r="AH17" i="74" s="1"/>
  <c r="AI14" i="74"/>
  <c r="AH57" i="74"/>
  <c r="AH45" i="74"/>
  <c r="AH12" i="74"/>
  <c r="AJ3" i="74"/>
  <c r="BG3" i="1"/>
  <c r="BG17" i="1" s="1"/>
  <c r="BE7" i="44"/>
  <c r="BE7" i="43" s="1"/>
  <c r="BE9" i="43" s="1"/>
  <c r="BE10" i="43" s="1"/>
  <c r="BE5" i="1"/>
  <c r="AH38" i="74"/>
  <c r="AH36" i="74" s="1"/>
  <c r="AH5" i="74"/>
  <c r="AH54" i="74"/>
  <c r="BG4" i="44"/>
  <c r="BG28" i="44"/>
  <c r="BG3" i="44"/>
  <c r="BF7" i="44"/>
  <c r="BF7" i="43" s="1"/>
  <c r="BF9" i="43" s="1"/>
  <c r="BF10" i="43" s="1"/>
  <c r="BF5" i="1"/>
  <c r="AG54" i="74"/>
  <c r="AG38" i="74"/>
  <c r="AG36" i="74" s="1"/>
  <c r="AG5" i="74"/>
  <c r="BI28" i="44"/>
  <c r="BI4" i="44"/>
  <c r="BF28" i="44"/>
  <c r="BF4" i="44"/>
  <c r="BF3" i="44"/>
  <c r="BF17" i="44" s="1"/>
  <c r="BF10" i="66" s="1"/>
  <c r="BE3" i="1"/>
  <c r="BE17" i="1" s="1"/>
  <c r="BI7" i="44"/>
  <c r="BI7" i="43" s="1"/>
  <c r="BI9" i="43" s="1"/>
  <c r="BI10" i="43" s="1"/>
  <c r="BI5" i="1"/>
  <c r="BI3" i="1"/>
  <c r="BI17" i="1" s="1"/>
  <c r="BE28" i="44"/>
  <c r="BE4" i="44"/>
  <c r="AF77" i="74"/>
  <c r="AF71" i="74"/>
  <c r="AF70" i="74"/>
  <c r="AH34" i="74"/>
  <c r="AH35" i="74"/>
  <c r="BD4" i="44"/>
  <c r="BD28" i="44"/>
  <c r="BM32" i="44"/>
  <c r="BM12" i="44"/>
  <c r="BC19" i="40"/>
  <c r="BH32" i="44"/>
  <c r="BH23" i="44"/>
  <c r="BH24" i="44" s="1"/>
  <c r="BH12" i="44"/>
  <c r="BH10" i="44"/>
  <c r="BI12" i="44"/>
  <c r="BI32" i="44"/>
  <c r="BI23" i="44"/>
  <c r="BI24" i="44" s="1"/>
  <c r="BI10" i="44"/>
  <c r="BG23" i="44"/>
  <c r="BG24" i="44" s="1"/>
  <c r="BG12" i="44"/>
  <c r="BG10" i="44"/>
  <c r="BG32" i="44"/>
  <c r="BC10" i="43"/>
  <c r="BE12" i="44"/>
  <c r="BE23" i="44"/>
  <c r="BE24" i="44" s="1"/>
  <c r="BE32" i="44"/>
  <c r="BC10" i="66"/>
  <c r="BC6" i="66" s="1"/>
  <c r="BC7" i="66" s="1"/>
  <c r="BD12" i="44"/>
  <c r="BD23" i="44"/>
  <c r="BD24" i="44" s="1"/>
  <c r="BD10" i="44"/>
  <c r="BD32" i="44"/>
  <c r="BD20" i="1"/>
  <c r="BD25" i="1"/>
  <c r="BC20" i="44"/>
  <c r="BC13" i="43" s="1"/>
  <c r="BC24" i="44"/>
  <c r="BC26" i="44"/>
  <c r="Z65" i="69"/>
  <c r="W68" i="69"/>
  <c r="AB65" i="69" s="1"/>
  <c r="AC70" i="69" s="1"/>
  <c r="AY19" i="44"/>
  <c r="AY35" i="44" s="1"/>
  <c r="AY4" i="43"/>
  <c r="AY30" i="44"/>
  <c r="AV15" i="66"/>
  <c r="AA15" i="66"/>
  <c r="BF26" i="1" l="1"/>
  <c r="BI3" i="44"/>
  <c r="BD18" i="40"/>
  <c r="BD19" i="40"/>
  <c r="BF19" i="40"/>
  <c r="BF18" i="40"/>
  <c r="BG17" i="44"/>
  <c r="BG10" i="66" s="1"/>
  <c r="BF20" i="44"/>
  <c r="BF13" i="43" s="1"/>
  <c r="BD3" i="44"/>
  <c r="BD17" i="44" s="1"/>
  <c r="AJ34" i="74"/>
  <c r="BG25" i="1"/>
  <c r="BG20" i="1"/>
  <c r="BE20" i="1"/>
  <c r="BE26" i="1" s="1"/>
  <c r="BE25" i="1"/>
  <c r="BI20" i="1"/>
  <c r="BI26" i="1" s="1"/>
  <c r="BI25" i="1"/>
  <c r="BE5" i="44"/>
  <c r="BE29" i="44"/>
  <c r="AH20" i="74"/>
  <c r="AH74" i="74"/>
  <c r="AR71" i="74"/>
  <c r="AR77" i="74"/>
  <c r="AR70" i="74"/>
  <c r="BD29" i="44"/>
  <c r="BD5" i="44"/>
  <c r="AQ5" i="74"/>
  <c r="AQ54" i="74"/>
  <c r="AQ38" i="74"/>
  <c r="AQ36" i="74" s="1"/>
  <c r="BI5" i="44"/>
  <c r="BI29" i="44"/>
  <c r="BH5" i="1"/>
  <c r="BH7" i="44"/>
  <c r="BH7" i="43" s="1"/>
  <c r="BH9" i="43" s="1"/>
  <c r="AG34" i="74"/>
  <c r="AG48" i="74" s="1"/>
  <c r="AG74" i="74"/>
  <c r="AG20" i="74"/>
  <c r="AH43" i="74"/>
  <c r="AH41" i="74"/>
  <c r="AH48" i="74" s="1"/>
  <c r="AR34" i="74"/>
  <c r="AR48" i="74" s="1"/>
  <c r="BE3" i="44"/>
  <c r="BE17" i="44" s="1"/>
  <c r="BI17" i="44"/>
  <c r="BI20" i="44" s="1"/>
  <c r="BI13" i="43" s="1"/>
  <c r="BF25" i="1"/>
  <c r="BF5" i="44"/>
  <c r="BF29" i="44"/>
  <c r="BF26" i="44" s="1"/>
  <c r="AI57" i="74"/>
  <c r="AI12" i="74"/>
  <c r="AI10" i="74"/>
  <c r="AI6" i="74" s="1"/>
  <c r="AJ14" i="74"/>
  <c r="AI23" i="74"/>
  <c r="AI24" i="74" s="1"/>
  <c r="AI45" i="74"/>
  <c r="AI54" i="74"/>
  <c r="AI38" i="74"/>
  <c r="AI36" i="74" s="1"/>
  <c r="AI5" i="74"/>
  <c r="BG5" i="44"/>
  <c r="BG29" i="44"/>
  <c r="BD26" i="1"/>
  <c r="BG26" i="1"/>
  <c r="BF6" i="66"/>
  <c r="BF7" i="66" s="1"/>
  <c r="BF13" i="66"/>
  <c r="BC13" i="66"/>
  <c r="AY12" i="66"/>
  <c r="AY12" i="43"/>
  <c r="AX26" i="66"/>
  <c r="AX3" i="66"/>
  <c r="AX4" i="66"/>
  <c r="AX24" i="66"/>
  <c r="AX25" i="66"/>
  <c r="AX24" i="1"/>
  <c r="AW24" i="1"/>
  <c r="BG26" i="44" l="1"/>
  <c r="BG20" i="44"/>
  <c r="BG13" i="43" s="1"/>
  <c r="BD20" i="44"/>
  <c r="BD13" i="43" s="1"/>
  <c r="BD10" i="66"/>
  <c r="BD13" i="66" s="1"/>
  <c r="BD26" i="44"/>
  <c r="BE26" i="44"/>
  <c r="BI26" i="44"/>
  <c r="BH5" i="44"/>
  <c r="BH29" i="44"/>
  <c r="BE10" i="66"/>
  <c r="BE20" i="44"/>
  <c r="BE13" i="43" s="1"/>
  <c r="AI53" i="74"/>
  <c r="AI3" i="74"/>
  <c r="AI4" i="74"/>
  <c r="AR51" i="74"/>
  <c r="AR62" i="74"/>
  <c r="AG51" i="74"/>
  <c r="AG62" i="74"/>
  <c r="AH51" i="74"/>
  <c r="AH62" i="74"/>
  <c r="AJ45" i="74"/>
  <c r="AJ12" i="74"/>
  <c r="AJ10" i="74"/>
  <c r="AJ17" i="74" s="1"/>
  <c r="AJ23" i="74"/>
  <c r="AJ24" i="74" s="1"/>
  <c r="AJ57" i="74"/>
  <c r="AX9" i="66"/>
  <c r="BI10" i="66"/>
  <c r="BI6" i="66" s="1"/>
  <c r="BI7" i="66" s="1"/>
  <c r="AG77" i="74"/>
  <c r="AG70" i="74"/>
  <c r="AG71" i="74"/>
  <c r="AH77" i="74"/>
  <c r="AH71" i="74"/>
  <c r="AH70" i="74"/>
  <c r="AI41" i="74"/>
  <c r="AI43" i="74"/>
  <c r="BG6" i="66"/>
  <c r="BG7" i="66" s="1"/>
  <c r="BG13" i="66"/>
  <c r="AX17" i="40"/>
  <c r="AX19" i="44"/>
  <c r="AX12" i="66" s="1"/>
  <c r="AX19" i="1"/>
  <c r="AW19" i="1"/>
  <c r="AX18" i="1"/>
  <c r="AX29" i="1"/>
  <c r="BI13" i="66" l="1"/>
  <c r="AJ20" i="74"/>
  <c r="AJ74" i="74"/>
  <c r="AJ41" i="74"/>
  <c r="AJ48" i="74" s="1"/>
  <c r="AJ43" i="74"/>
  <c r="BE6" i="66"/>
  <c r="BE7" i="66" s="1"/>
  <c r="BE13" i="66"/>
  <c r="AX11" i="40"/>
  <c r="AX8" i="44"/>
  <c r="AX12" i="43"/>
  <c r="AX35" i="44"/>
  <c r="AZ16" i="40"/>
  <c r="AZ15" i="40" s="1"/>
  <c r="AY16" i="40"/>
  <c r="AY15" i="40" s="1"/>
  <c r="AY22" i="1"/>
  <c r="AX33" i="44"/>
  <c r="BN19" i="1"/>
  <c r="AX12" i="40"/>
  <c r="AV23" i="1"/>
  <c r="AW23" i="1"/>
  <c r="AX23" i="1" s="1"/>
  <c r="AY23" i="1" s="1"/>
  <c r="AZ23" i="1" s="1"/>
  <c r="BA23" i="1" s="1"/>
  <c r="AZ22" i="1" l="1"/>
  <c r="AX16" i="40"/>
  <c r="AX15" i="40" s="1"/>
  <c r="AJ51" i="74"/>
  <c r="AJ62" i="74"/>
  <c r="AJ70" i="74"/>
  <c r="AJ77" i="74"/>
  <c r="AJ71" i="74"/>
  <c r="AX4" i="43"/>
  <c r="AX30" i="44"/>
  <c r="AX22" i="1"/>
  <c r="AY34" i="44"/>
  <c r="AY27" i="44" s="1"/>
  <c r="AZ34" i="44"/>
  <c r="AZ27" i="44" s="1"/>
  <c r="AX34" i="44"/>
  <c r="AX27" i="44"/>
  <c r="BA22" i="1"/>
  <c r="BB23" i="1"/>
  <c r="BA16" i="40"/>
  <c r="BA15" i="40" s="1"/>
  <c r="AV8" i="1"/>
  <c r="AV27" i="1"/>
  <c r="AV10" i="1"/>
  <c r="AV15" i="1"/>
  <c r="AV14" i="1"/>
  <c r="AG35" i="67"/>
  <c r="AG33" i="67"/>
  <c r="Y32" i="67"/>
  <c r="Y40" i="67"/>
  <c r="Y30" i="67"/>
  <c r="X60" i="67"/>
  <c r="X38" i="67"/>
  <c r="X37" i="67"/>
  <c r="X36" i="67"/>
  <c r="X35" i="67"/>
  <c r="X32" i="67"/>
  <c r="X31" i="67"/>
  <c r="X30" i="67"/>
  <c r="BA34" i="44" l="1"/>
  <c r="BA27" i="44" s="1"/>
  <c r="BB22" i="1"/>
  <c r="BB16" i="40"/>
  <c r="BB15" i="40" s="1"/>
  <c r="AV13" i="1"/>
  <c r="B2" i="67"/>
  <c r="BB34" i="44" l="1"/>
  <c r="BB27" i="44" s="1"/>
  <c r="AV30" i="1"/>
  <c r="AV11" i="1"/>
  <c r="AW25" i="66"/>
  <c r="AV25" i="66"/>
  <c r="AW26" i="66"/>
  <c r="AV26" i="66"/>
  <c r="AW24" i="66"/>
  <c r="AV10" i="66" l="1"/>
  <c r="AW22" i="1"/>
  <c r="AW18" i="1"/>
  <c r="AV18" i="1"/>
  <c r="AW15" i="1" l="1"/>
  <c r="AW11" i="1"/>
  <c r="AX11" i="1" s="1"/>
  <c r="AY11" i="1" s="1"/>
  <c r="AZ11" i="1" s="1"/>
  <c r="BA11" i="1" s="1"/>
  <c r="BB11" i="1" s="1"/>
  <c r="AV12" i="1"/>
  <c r="AW12" i="1" s="1"/>
  <c r="AX12" i="1" s="1"/>
  <c r="AY12" i="1" s="1"/>
  <c r="AZ12" i="1" s="1"/>
  <c r="BA12" i="1" s="1"/>
  <c r="BB12" i="1" s="1"/>
  <c r="AV28" i="1"/>
  <c r="AV24" i="1"/>
  <c r="AV8" i="44"/>
  <c r="AV4" i="43" s="1"/>
  <c r="AV7" i="44"/>
  <c r="AV7" i="43" s="1"/>
  <c r="D188" i="68"/>
  <c r="D187" i="68"/>
  <c r="U80" i="68"/>
  <c r="U64" i="68"/>
  <c r="P141" i="67"/>
  <c r="P140" i="67"/>
  <c r="Q76" i="67"/>
  <c r="P74" i="67"/>
  <c r="S64" i="67" s="1"/>
  <c r="P73" i="67"/>
  <c r="P72" i="67"/>
  <c r="P71" i="67"/>
  <c r="P69" i="67"/>
  <c r="V66" i="67"/>
  <c r="AA64" i="67"/>
  <c r="U63" i="67"/>
  <c r="AA63" i="67" s="1"/>
  <c r="AA62" i="67"/>
  <c r="S62" i="67"/>
  <c r="U61" i="67"/>
  <c r="AA61" i="67" s="1"/>
  <c r="AH38" i="67" s="1"/>
  <c r="AA60" i="67"/>
  <c r="S60" i="67"/>
  <c r="U59" i="67"/>
  <c r="AA59" i="67" s="1"/>
  <c r="AH36" i="67" s="1"/>
  <c r="AA58" i="67"/>
  <c r="U57" i="67"/>
  <c r="AA57" i="67" s="1"/>
  <c r="AA56" i="67"/>
  <c r="S56" i="67"/>
  <c r="U55" i="67"/>
  <c r="AA55" i="67" s="1"/>
  <c r="AH43" i="67" s="1"/>
  <c r="AA54" i="67"/>
  <c r="AA53" i="67"/>
  <c r="AA52" i="67"/>
  <c r="U51" i="67"/>
  <c r="AA51" i="67" s="1"/>
  <c r="AA50" i="67"/>
  <c r="AH39" i="67" s="1"/>
  <c r="U50" i="67"/>
  <c r="AE49" i="67"/>
  <c r="AA49" i="67"/>
  <c r="AE48" i="67"/>
  <c r="U48" i="67"/>
  <c r="AA48" i="67" s="1"/>
  <c r="U47" i="67"/>
  <c r="AA47" i="67" s="1"/>
  <c r="AA46" i="67"/>
  <c r="AA45" i="67"/>
  <c r="AA44" i="67"/>
  <c r="AA43" i="67"/>
  <c r="AD42" i="67"/>
  <c r="AA42" i="67"/>
  <c r="AA41" i="67"/>
  <c r="AD40" i="67"/>
  <c r="U40" i="67"/>
  <c r="AA40" i="67" s="1"/>
  <c r="AD39" i="67"/>
  <c r="AA39" i="67"/>
  <c r="AA38" i="67"/>
  <c r="AD37" i="67"/>
  <c r="AA37" i="67"/>
  <c r="S37" i="67"/>
  <c r="AD36" i="67"/>
  <c r="AA36" i="67"/>
  <c r="S36" i="67"/>
  <c r="AD35" i="67"/>
  <c r="AA35" i="67"/>
  <c r="S35" i="67"/>
  <c r="AD34" i="67"/>
  <c r="AA34" i="67"/>
  <c r="AD33" i="67"/>
  <c r="AA33" i="67"/>
  <c r="S33" i="67"/>
  <c r="U32" i="67"/>
  <c r="S32" i="67"/>
  <c r="AA31" i="67"/>
  <c r="S31" i="67"/>
  <c r="U30" i="67"/>
  <c r="S30" i="67"/>
  <c r="AV24" i="66"/>
  <c r="AV9" i="66" s="1"/>
  <c r="AV2" i="66"/>
  <c r="AV3" i="66"/>
  <c r="AW3" i="66"/>
  <c r="AV4" i="66"/>
  <c r="AW4" i="66"/>
  <c r="AW9" i="66"/>
  <c r="AV2" i="44"/>
  <c r="AV2" i="43" s="1"/>
  <c r="AW8" i="44"/>
  <c r="AV14" i="44"/>
  <c r="AV15" i="44"/>
  <c r="AW19" i="44"/>
  <c r="AW33" i="44"/>
  <c r="AW34" i="44"/>
  <c r="AU2" i="40"/>
  <c r="AV2" i="40"/>
  <c r="AT4" i="40"/>
  <c r="AU4" i="40"/>
  <c r="AW4" i="40"/>
  <c r="AV11" i="40"/>
  <c r="AW11" i="40"/>
  <c r="AV12" i="40"/>
  <c r="AW12" i="40"/>
  <c r="AT16" i="40"/>
  <c r="AV16" i="40"/>
  <c r="AW16" i="40"/>
  <c r="AT17" i="40"/>
  <c r="AU17" i="40"/>
  <c r="AW17" i="40"/>
  <c r="AP25" i="66"/>
  <c r="AP24" i="66"/>
  <c r="B3" i="66"/>
  <c r="C3" i="66"/>
  <c r="D3" i="66"/>
  <c r="E3" i="66"/>
  <c r="F3" i="66"/>
  <c r="G3" i="66"/>
  <c r="H3" i="66"/>
  <c r="I3" i="66"/>
  <c r="J3" i="66"/>
  <c r="K3" i="66"/>
  <c r="L3" i="66"/>
  <c r="M3" i="66"/>
  <c r="N3" i="66"/>
  <c r="O3" i="66"/>
  <c r="P3" i="66"/>
  <c r="Q3" i="66"/>
  <c r="R3" i="66"/>
  <c r="S3" i="66"/>
  <c r="T3" i="66"/>
  <c r="U3" i="66"/>
  <c r="V3" i="66"/>
  <c r="W3" i="66"/>
  <c r="X3" i="66"/>
  <c r="Y3" i="66"/>
  <c r="Z3" i="66"/>
  <c r="AA3" i="66"/>
  <c r="AB3" i="66"/>
  <c r="AC3" i="66"/>
  <c r="AD3" i="66"/>
  <c r="AE3" i="66"/>
  <c r="AF3" i="66"/>
  <c r="AG3" i="66"/>
  <c r="AH3" i="66"/>
  <c r="AI3" i="66"/>
  <c r="AJ3" i="66"/>
  <c r="AK3" i="66"/>
  <c r="AL3" i="66"/>
  <c r="AM3" i="66"/>
  <c r="AN3" i="66"/>
  <c r="AO3" i="66"/>
  <c r="AP3" i="66"/>
  <c r="AQ3" i="66"/>
  <c r="AR3" i="66"/>
  <c r="AS3" i="66"/>
  <c r="AT3" i="66"/>
  <c r="B4" i="66"/>
  <c r="C4" i="66"/>
  <c r="D4" i="66"/>
  <c r="E4" i="66"/>
  <c r="F4" i="66"/>
  <c r="G4" i="66"/>
  <c r="H4" i="66"/>
  <c r="I4" i="66"/>
  <c r="J4" i="66"/>
  <c r="K4" i="66"/>
  <c r="L4" i="66"/>
  <c r="M4" i="66"/>
  <c r="N4" i="66"/>
  <c r="O4" i="66"/>
  <c r="P4" i="66"/>
  <c r="Q4" i="66"/>
  <c r="R4" i="66"/>
  <c r="S4" i="66"/>
  <c r="T4" i="66"/>
  <c r="U4" i="66"/>
  <c r="V4" i="66"/>
  <c r="W4" i="66"/>
  <c r="X4" i="66"/>
  <c r="Y4" i="66"/>
  <c r="Z4" i="66"/>
  <c r="AA4" i="66"/>
  <c r="AB4" i="66"/>
  <c r="AC4" i="66"/>
  <c r="AD4" i="66"/>
  <c r="AE4" i="66"/>
  <c r="AF4" i="66"/>
  <c r="AG4" i="66"/>
  <c r="AH4" i="66"/>
  <c r="AI4" i="66"/>
  <c r="AJ4" i="66"/>
  <c r="AK4" i="66"/>
  <c r="AL4" i="66"/>
  <c r="AM4" i="66"/>
  <c r="AN4" i="66"/>
  <c r="AO4" i="66"/>
  <c r="AP4" i="66"/>
  <c r="AQ4" i="66"/>
  <c r="AR4" i="66"/>
  <c r="AS4" i="66"/>
  <c r="AT4" i="66"/>
  <c r="B9" i="66"/>
  <c r="C9" i="66"/>
  <c r="D9" i="66"/>
  <c r="E9" i="66"/>
  <c r="F9" i="66"/>
  <c r="G9" i="66"/>
  <c r="H9" i="66"/>
  <c r="I9" i="66"/>
  <c r="J9" i="66"/>
  <c r="K9" i="66"/>
  <c r="L9" i="66"/>
  <c r="M9" i="66"/>
  <c r="N9" i="66"/>
  <c r="O9" i="66"/>
  <c r="P9" i="66"/>
  <c r="Q9" i="66"/>
  <c r="R9" i="66"/>
  <c r="S9" i="66"/>
  <c r="T9" i="66"/>
  <c r="U9" i="66"/>
  <c r="V9" i="66"/>
  <c r="W9" i="66"/>
  <c r="X9" i="66"/>
  <c r="Y9" i="66"/>
  <c r="Z9" i="66"/>
  <c r="AA9" i="66"/>
  <c r="AB9" i="66"/>
  <c r="AC9" i="66"/>
  <c r="AD9" i="66"/>
  <c r="AE9" i="66"/>
  <c r="AF9" i="66"/>
  <c r="AG9" i="66"/>
  <c r="AH9" i="66"/>
  <c r="AI9" i="66"/>
  <c r="AJ9" i="66"/>
  <c r="AK9" i="66"/>
  <c r="AL9" i="66"/>
  <c r="AM9" i="66"/>
  <c r="AN9" i="66"/>
  <c r="AO9" i="66"/>
  <c r="AQ9" i="66"/>
  <c r="AR9" i="66"/>
  <c r="AS9" i="66"/>
  <c r="AT9" i="66"/>
  <c r="AU26" i="66"/>
  <c r="AU25" i="66"/>
  <c r="AU24" i="66"/>
  <c r="AU4" i="66"/>
  <c r="AU3" i="66"/>
  <c r="B2" i="66"/>
  <c r="C2" i="66"/>
  <c r="D2" i="66"/>
  <c r="E2" i="66"/>
  <c r="F2" i="66"/>
  <c r="G2" i="66"/>
  <c r="H2" i="66"/>
  <c r="I2" i="66"/>
  <c r="J2" i="66"/>
  <c r="K2" i="66"/>
  <c r="L2" i="66"/>
  <c r="M2" i="66"/>
  <c r="N2" i="66"/>
  <c r="O2" i="66"/>
  <c r="P2" i="66"/>
  <c r="Q2" i="66"/>
  <c r="R2" i="66"/>
  <c r="S2" i="66"/>
  <c r="T2" i="66"/>
  <c r="U2" i="66"/>
  <c r="V2" i="66"/>
  <c r="W2" i="66"/>
  <c r="X2" i="66"/>
  <c r="Y2" i="66"/>
  <c r="Z2" i="66"/>
  <c r="AA2" i="66"/>
  <c r="AB2" i="66"/>
  <c r="AG2" i="66"/>
  <c r="AH2" i="66"/>
  <c r="AK2" i="66"/>
  <c r="AP2" i="66"/>
  <c r="AU2" i="66"/>
  <c r="AP9" i="66" l="1"/>
  <c r="P76" i="67"/>
  <c r="S69" i="67"/>
  <c r="AV22" i="1"/>
  <c r="AV8" i="43"/>
  <c r="AV9" i="43" s="1"/>
  <c r="AW15" i="44"/>
  <c r="AX15" i="1"/>
  <c r="AW12" i="66"/>
  <c r="AW12" i="43"/>
  <c r="AW30" i="44"/>
  <c r="AW4" i="43"/>
  <c r="AV7" i="40"/>
  <c r="AA30" i="67"/>
  <c r="AE32" i="67"/>
  <c r="AW14" i="1"/>
  <c r="AW15" i="40"/>
  <c r="AT15" i="40"/>
  <c r="AW35" i="44"/>
  <c r="AW27" i="44" s="1"/>
  <c r="AW13" i="1"/>
  <c r="X65" i="67"/>
  <c r="AG32" i="67"/>
  <c r="Y65" i="67"/>
  <c r="AA32" i="67"/>
  <c r="AD32" i="67"/>
  <c r="AV31" i="1"/>
  <c r="AV32" i="1" s="1"/>
  <c r="AV8" i="40"/>
  <c r="AV12" i="44"/>
  <c r="AV17" i="40"/>
  <c r="AV15" i="40" s="1"/>
  <c r="AV19" i="44"/>
  <c r="AV33" i="44"/>
  <c r="AV5" i="40"/>
  <c r="AV13" i="44"/>
  <c r="AV30" i="44"/>
  <c r="AV4" i="40"/>
  <c r="AV4" i="1"/>
  <c r="AV5" i="44"/>
  <c r="AV29" i="44"/>
  <c r="AV5" i="1"/>
  <c r="AV3" i="40"/>
  <c r="AV6" i="44"/>
  <c r="U65" i="67"/>
  <c r="S42" i="67"/>
  <c r="S65" i="67" s="1"/>
  <c r="AV32" i="44"/>
  <c r="AV23" i="44"/>
  <c r="AV17" i="1"/>
  <c r="AV20" i="1" s="1"/>
  <c r="AV26" i="1" s="1"/>
  <c r="AU9" i="66"/>
  <c r="AZ38" i="1" l="1"/>
  <c r="AZ6" i="1" s="1"/>
  <c r="BB38" i="1"/>
  <c r="BB6" i="1" s="1"/>
  <c r="BA38" i="1"/>
  <c r="BA6" i="1" s="1"/>
  <c r="AY38" i="1"/>
  <c r="AY6" i="1" s="1"/>
  <c r="AX38" i="1"/>
  <c r="AX6" i="1" s="1"/>
  <c r="AX14" i="1"/>
  <c r="AX31" i="1" s="1"/>
  <c r="AY15" i="1"/>
  <c r="AV34" i="44"/>
  <c r="AV12" i="43"/>
  <c r="AW30" i="1"/>
  <c r="AX13" i="1"/>
  <c r="AX14" i="44"/>
  <c r="AX15" i="44"/>
  <c r="AV9" i="40"/>
  <c r="AV3" i="44"/>
  <c r="AV3" i="43"/>
  <c r="AV22" i="44"/>
  <c r="AV24" i="44" s="1"/>
  <c r="AV5" i="43"/>
  <c r="AW8" i="40"/>
  <c r="AW31" i="1"/>
  <c r="X68" i="67"/>
  <c r="V64" i="67"/>
  <c r="T64" i="67" s="1"/>
  <c r="Z64" i="67" s="1"/>
  <c r="V60" i="67"/>
  <c r="T60" i="67" s="1"/>
  <c r="Z60" i="67" s="1"/>
  <c r="V56" i="67"/>
  <c r="T56" i="67" s="1"/>
  <c r="Z56" i="67" s="1"/>
  <c r="Z70" i="67"/>
  <c r="AV38" i="1"/>
  <c r="AW38" i="1"/>
  <c r="AW6" i="1" s="1"/>
  <c r="AA65" i="67"/>
  <c r="AG46" i="67"/>
  <c r="AW14" i="44"/>
  <c r="AW8" i="43" s="1"/>
  <c r="AW10" i="1"/>
  <c r="AW5" i="40"/>
  <c r="AW13" i="44"/>
  <c r="AW5" i="43" s="1"/>
  <c r="AV6" i="40"/>
  <c r="AV12" i="66"/>
  <c r="AV13" i="66" s="1"/>
  <c r="AV35" i="44"/>
  <c r="AV27" i="44" s="1"/>
  <c r="AV10" i="44"/>
  <c r="AV11" i="44"/>
  <c r="AV31" i="44"/>
  <c r="AV4" i="44"/>
  <c r="AV28" i="44"/>
  <c r="V62" i="67"/>
  <c r="T62" i="67" s="1"/>
  <c r="Z62" i="67" s="1"/>
  <c r="V59" i="67"/>
  <c r="T59" i="67" s="1"/>
  <c r="Z59" i="67" s="1"/>
  <c r="V54" i="67"/>
  <c r="T54" i="67" s="1"/>
  <c r="Z54" i="67" s="1"/>
  <c r="V52" i="67"/>
  <c r="T52" i="67" s="1"/>
  <c r="Z52" i="67" s="1"/>
  <c r="V46" i="67"/>
  <c r="T46" i="67" s="1"/>
  <c r="Z46" i="67" s="1"/>
  <c r="V44" i="67"/>
  <c r="T44" i="67" s="1"/>
  <c r="Z44" i="67" s="1"/>
  <c r="V34" i="67"/>
  <c r="T34" i="67" s="1"/>
  <c r="Z34" i="67" s="1"/>
  <c r="V30" i="67"/>
  <c r="V57" i="67"/>
  <c r="T57" i="67" s="1"/>
  <c r="Z57" i="67" s="1"/>
  <c r="AH37" i="67" s="1"/>
  <c r="AH32" i="67" s="1"/>
  <c r="V35" i="67"/>
  <c r="T35" i="67" s="1"/>
  <c r="Z35" i="67" s="1"/>
  <c r="S66" i="67"/>
  <c r="V47" i="67"/>
  <c r="T47" i="67" s="1"/>
  <c r="Z47" i="67" s="1"/>
  <c r="V53" i="67"/>
  <c r="T53" i="67" s="1"/>
  <c r="Z53" i="67" s="1"/>
  <c r="V45" i="67"/>
  <c r="T45" i="67" s="1"/>
  <c r="Z45" i="67" s="1"/>
  <c r="V40" i="67"/>
  <c r="T40" i="67" s="1"/>
  <c r="Z40" i="67" s="1"/>
  <c r="V43" i="67"/>
  <c r="T43" i="67" s="1"/>
  <c r="Z43" i="67" s="1"/>
  <c r="V63" i="67"/>
  <c r="T63" i="67" s="1"/>
  <c r="Z63" i="67" s="1"/>
  <c r="V55" i="67"/>
  <c r="T55" i="67" s="1"/>
  <c r="Z55" i="67" s="1"/>
  <c r="V39" i="67"/>
  <c r="T39" i="67" s="1"/>
  <c r="Z39" i="67" s="1"/>
  <c r="V51" i="67"/>
  <c r="T51" i="67" s="1"/>
  <c r="Z51" i="67" s="1"/>
  <c r="V48" i="67"/>
  <c r="T48" i="67" s="1"/>
  <c r="Z48" i="67" s="1"/>
  <c r="V61" i="67"/>
  <c r="T61" i="67" s="1"/>
  <c r="Z61" i="67" s="1"/>
  <c r="V58" i="67"/>
  <c r="T58" i="67" s="1"/>
  <c r="Z58" i="67" s="1"/>
  <c r="V38" i="67"/>
  <c r="T38" i="67" s="1"/>
  <c r="Z38" i="67" s="1"/>
  <c r="V41" i="67"/>
  <c r="T41" i="67" s="1"/>
  <c r="Z41" i="67" s="1"/>
  <c r="S68" i="67"/>
  <c r="S70" i="67" s="1"/>
  <c r="V49" i="67"/>
  <c r="T49" i="67" s="1"/>
  <c r="Z49" i="67" s="1"/>
  <c r="V50" i="67"/>
  <c r="T50" i="67" s="1"/>
  <c r="Z50" i="67" s="1"/>
  <c r="V37" i="67"/>
  <c r="T37" i="67" s="1"/>
  <c r="Z37" i="67" s="1"/>
  <c r="V36" i="67"/>
  <c r="V31" i="67"/>
  <c r="T31" i="67" s="1"/>
  <c r="Z31" i="67" s="1"/>
  <c r="S67" i="67"/>
  <c r="T42" i="67"/>
  <c r="Z42" i="67" s="1"/>
  <c r="V32" i="67"/>
  <c r="T32" i="67" s="1"/>
  <c r="Z32" i="67" s="1"/>
  <c r="V33" i="67"/>
  <c r="T33" i="67" s="1"/>
  <c r="Z33" i="67" s="1"/>
  <c r="AV25" i="1"/>
  <c r="T36" i="67" l="1"/>
  <c r="Z36" i="67" s="1"/>
  <c r="AX6" i="44"/>
  <c r="AX4" i="1"/>
  <c r="AX3" i="40"/>
  <c r="AY4" i="1"/>
  <c r="AY6" i="44"/>
  <c r="AY3" i="40"/>
  <c r="BB39" i="1"/>
  <c r="AZ39" i="1"/>
  <c r="BA39" i="1"/>
  <c r="AY39" i="1"/>
  <c r="AY7" i="1" s="1"/>
  <c r="AX39" i="1"/>
  <c r="AX7" i="1" s="1"/>
  <c r="BA3" i="1"/>
  <c r="BA4" i="1"/>
  <c r="BA6" i="44"/>
  <c r="BA3" i="40"/>
  <c r="AX8" i="40"/>
  <c r="BB4" i="1"/>
  <c r="BB3" i="40"/>
  <c r="BB6" i="44"/>
  <c r="AZ4" i="1"/>
  <c r="AZ6" i="44"/>
  <c r="AZ3" i="40"/>
  <c r="AY13" i="1"/>
  <c r="AZ15" i="1"/>
  <c r="AY15" i="44"/>
  <c r="AY14" i="1"/>
  <c r="AG47" i="67"/>
  <c r="AY5" i="40"/>
  <c r="AX8" i="43"/>
  <c r="AX10" i="1"/>
  <c r="AX5" i="40"/>
  <c r="AW32" i="1"/>
  <c r="AV10" i="40"/>
  <c r="AV13" i="40" s="1"/>
  <c r="AV18" i="40" s="1"/>
  <c r="AX12" i="44"/>
  <c r="AX23" i="44"/>
  <c r="AX32" i="44"/>
  <c r="AX13" i="44"/>
  <c r="AX5" i="43" s="1"/>
  <c r="AX30" i="1"/>
  <c r="AX32" i="1" s="1"/>
  <c r="AV17" i="44"/>
  <c r="AV6" i="43"/>
  <c r="AV10" i="43" s="1"/>
  <c r="AW3" i="40"/>
  <c r="AW6" i="40" s="1"/>
  <c r="AW6" i="44"/>
  <c r="AW3" i="43" s="1"/>
  <c r="AW6" i="43" s="1"/>
  <c r="AW4" i="1"/>
  <c r="AA70" i="67"/>
  <c r="AB70" i="67" s="1"/>
  <c r="AW39" i="1"/>
  <c r="AW7" i="1" s="1"/>
  <c r="AV39" i="1"/>
  <c r="AW12" i="44"/>
  <c r="AW32" i="44"/>
  <c r="AW23" i="44"/>
  <c r="AW22" i="44"/>
  <c r="AW31" i="44"/>
  <c r="AW11" i="44"/>
  <c r="AW10" i="44"/>
  <c r="AV6" i="66"/>
  <c r="AV7" i="66" s="1"/>
  <c r="V65" i="67"/>
  <c r="T65" i="67" s="1"/>
  <c r="T30" i="67"/>
  <c r="Z30" i="67" s="1"/>
  <c r="AY6" i="40" l="1"/>
  <c r="AY4" i="44"/>
  <c r="AY3" i="43"/>
  <c r="AY28" i="44"/>
  <c r="AX7" i="40"/>
  <c r="AX9" i="40" s="1"/>
  <c r="AX7" i="44"/>
  <c r="AX3" i="44" s="1"/>
  <c r="AX5" i="1"/>
  <c r="AY7" i="40"/>
  <c r="AY7" i="44"/>
  <c r="AY3" i="44" s="1"/>
  <c r="AY5" i="1"/>
  <c r="BB28" i="44"/>
  <c r="BB3" i="43"/>
  <c r="BB4" i="44"/>
  <c r="AX3" i="43"/>
  <c r="AX6" i="43" s="1"/>
  <c r="AX28" i="44"/>
  <c r="AX4" i="44"/>
  <c r="AX6" i="40"/>
  <c r="AY10" i="1"/>
  <c r="AY17" i="1" s="1"/>
  <c r="AY25" i="1" s="1"/>
  <c r="AX3" i="1"/>
  <c r="AX17" i="1" s="1"/>
  <c r="AX20" i="1" s="1"/>
  <c r="BA28" i="44"/>
  <c r="BA4" i="44"/>
  <c r="BA3" i="43"/>
  <c r="BA3" i="44"/>
  <c r="AY3" i="1"/>
  <c r="AZ3" i="43"/>
  <c r="AZ4" i="44"/>
  <c r="AZ28" i="44"/>
  <c r="AY13" i="44"/>
  <c r="AY31" i="1"/>
  <c r="AY8" i="40"/>
  <c r="AY14" i="44"/>
  <c r="AZ15" i="44"/>
  <c r="BA15" i="1"/>
  <c r="BB15" i="1"/>
  <c r="AZ14" i="1"/>
  <c r="AZ13" i="1"/>
  <c r="AY30" i="1"/>
  <c r="AV26" i="44"/>
  <c r="AY20" i="1"/>
  <c r="AY11" i="44"/>
  <c r="AY31" i="44"/>
  <c r="AY5" i="43"/>
  <c r="AY6" i="43" s="1"/>
  <c r="AV20" i="44"/>
  <c r="AV13" i="43" s="1"/>
  <c r="AV19" i="40"/>
  <c r="AX10" i="44"/>
  <c r="AX31" i="44"/>
  <c r="AX22" i="44"/>
  <c r="AX24" i="44" s="1"/>
  <c r="AX11" i="44"/>
  <c r="AW24" i="44"/>
  <c r="AW7" i="40"/>
  <c r="AW9" i="40" s="1"/>
  <c r="AW10" i="40" s="1"/>
  <c r="AW13" i="40" s="1"/>
  <c r="AW7" i="44"/>
  <c r="AW7" i="43" s="1"/>
  <c r="AW9" i="43" s="1"/>
  <c r="AW10" i="43" s="1"/>
  <c r="AW5" i="1"/>
  <c r="AW3" i="1"/>
  <c r="AW17" i="1" s="1"/>
  <c r="AW4" i="44"/>
  <c r="AW28" i="44"/>
  <c r="Z65" i="67"/>
  <c r="W68" i="67"/>
  <c r="AB65" i="67" s="1"/>
  <c r="AC70" i="67" s="1"/>
  <c r="AX26" i="1" l="1"/>
  <c r="AX17" i="44"/>
  <c r="AX29" i="44"/>
  <c r="AX7" i="43"/>
  <c r="AX9" i="43" s="1"/>
  <c r="AX10" i="43" s="1"/>
  <c r="AX5" i="44"/>
  <c r="AX25" i="1"/>
  <c r="AY9" i="40"/>
  <c r="AY10" i="40" s="1"/>
  <c r="AY13" i="40" s="1"/>
  <c r="AY18" i="40" s="1"/>
  <c r="AX10" i="40"/>
  <c r="AX13" i="40" s="1"/>
  <c r="AY10" i="44"/>
  <c r="AY17" i="44" s="1"/>
  <c r="AY10" i="66" s="1"/>
  <c r="AY29" i="44"/>
  <c r="AY7" i="43"/>
  <c r="AY5" i="44"/>
  <c r="BB15" i="44"/>
  <c r="BA14" i="1"/>
  <c r="BA15" i="44"/>
  <c r="AY32" i="1"/>
  <c r="AY23" i="44"/>
  <c r="AY12" i="44"/>
  <c r="AY32" i="44"/>
  <c r="AY8" i="43"/>
  <c r="AY9" i="43" s="1"/>
  <c r="AY10" i="43" s="1"/>
  <c r="AZ13" i="44"/>
  <c r="AZ5" i="40"/>
  <c r="AZ6" i="40" s="1"/>
  <c r="BB13" i="1"/>
  <c r="AZ30" i="1"/>
  <c r="BA13" i="1"/>
  <c r="AY22" i="44"/>
  <c r="AY26" i="1"/>
  <c r="AX26" i="44"/>
  <c r="AX20" i="44"/>
  <c r="AX13" i="43" s="1"/>
  <c r="AX10" i="66"/>
  <c r="AW19" i="40"/>
  <c r="AW18" i="40"/>
  <c r="AW25" i="1"/>
  <c r="AW20" i="1"/>
  <c r="AW5" i="44"/>
  <c r="AW29" i="44"/>
  <c r="AW3" i="44"/>
  <c r="AW17" i="44" s="1"/>
  <c r="BM2" i="66"/>
  <c r="BM1" i="66"/>
  <c r="AY19" i="40" l="1"/>
  <c r="AY20" i="44"/>
  <c r="AY13" i="43" s="1"/>
  <c r="AY26" i="44"/>
  <c r="AX19" i="40"/>
  <c r="AX18" i="40"/>
  <c r="BB30" i="1"/>
  <c r="BB13" i="44"/>
  <c r="BB5" i="40"/>
  <c r="BB6" i="40" s="1"/>
  <c r="AZ22" i="44"/>
  <c r="AZ31" i="44"/>
  <c r="AZ5" i="43"/>
  <c r="AZ6" i="43" s="1"/>
  <c r="AZ11" i="44"/>
  <c r="AY24" i="44"/>
  <c r="BA30" i="1"/>
  <c r="BA13" i="44"/>
  <c r="BA5" i="40"/>
  <c r="BA6" i="40" s="1"/>
  <c r="BA10" i="1"/>
  <c r="BA17" i="1" s="1"/>
  <c r="BA8" i="40"/>
  <c r="BA9" i="40" s="1"/>
  <c r="BA14" i="44"/>
  <c r="BA31" i="1"/>
  <c r="AY6" i="66"/>
  <c r="AY7" i="66" s="1"/>
  <c r="AY13" i="66"/>
  <c r="AX6" i="66"/>
  <c r="AX7" i="66" s="1"/>
  <c r="AX13" i="66"/>
  <c r="AW26" i="1"/>
  <c r="AW26" i="44"/>
  <c r="AW10" i="66"/>
  <c r="AW13" i="66" s="1"/>
  <c r="AW20" i="44"/>
  <c r="AW13" i="43" s="1"/>
  <c r="AU19" i="1"/>
  <c r="AT19" i="1"/>
  <c r="AS19" i="1"/>
  <c r="AR19" i="1"/>
  <c r="BA32" i="1" l="1"/>
  <c r="BA12" i="44"/>
  <c r="BA8" i="43"/>
  <c r="BA9" i="43" s="1"/>
  <c r="BA32" i="44"/>
  <c r="BA23" i="44"/>
  <c r="AU12" i="40"/>
  <c r="BA20" i="1"/>
  <c r="BA25" i="1"/>
  <c r="BB11" i="44"/>
  <c r="BB22" i="44"/>
  <c r="BB5" i="43"/>
  <c r="BB6" i="43" s="1"/>
  <c r="BB31" i="44"/>
  <c r="BA10" i="40"/>
  <c r="BA13" i="40" s="1"/>
  <c r="AT12" i="40"/>
  <c r="BA11" i="44"/>
  <c r="BA22" i="44"/>
  <c r="BA31" i="44"/>
  <c r="BA5" i="43"/>
  <c r="BA6" i="43" s="1"/>
  <c r="BA10" i="44"/>
  <c r="BA17" i="44" s="1"/>
  <c r="AW6" i="66"/>
  <c r="AW7" i="66" s="1"/>
  <c r="AU2" i="44"/>
  <c r="AU2" i="43" s="1"/>
  <c r="AT19" i="44"/>
  <c r="AT12" i="43" s="1"/>
  <c r="AU19" i="44"/>
  <c r="AU12" i="43" s="1"/>
  <c r="BA26" i="1" l="1"/>
  <c r="BA10" i="66"/>
  <c r="BA20" i="44"/>
  <c r="BA13" i="43" s="1"/>
  <c r="BA18" i="40"/>
  <c r="BA19" i="40"/>
  <c r="BA10" i="43"/>
  <c r="BA26" i="44"/>
  <c r="BA24" i="44"/>
  <c r="AU35" i="44"/>
  <c r="AU12" i="66"/>
  <c r="AT35" i="44"/>
  <c r="AT12" i="66"/>
  <c r="BA6" i="66" l="1"/>
  <c r="BA7" i="66" s="1"/>
  <c r="BA13" i="66"/>
  <c r="AS29" i="1"/>
  <c r="AS19" i="44"/>
  <c r="AS4" i="40"/>
  <c r="AS17" i="40"/>
  <c r="AS35" i="44" l="1"/>
  <c r="AS12" i="66"/>
  <c r="AS22" i="1"/>
  <c r="AS12" i="43"/>
  <c r="AS16" i="40"/>
  <c r="AS15" i="40" s="1"/>
  <c r="AS34" i="44" l="1"/>
  <c r="AT22" i="1"/>
  <c r="AU23" i="1"/>
  <c r="AT34" i="44" l="1"/>
  <c r="AU22" i="1"/>
  <c r="AU16" i="40"/>
  <c r="AU15" i="40" s="1"/>
  <c r="AT33" i="44"/>
  <c r="AU33" i="44"/>
  <c r="AS12" i="40"/>
  <c r="AS33" i="44"/>
  <c r="AS27" i="44" s="1"/>
  <c r="AR19" i="44"/>
  <c r="AR33" i="44"/>
  <c r="AR4" i="40"/>
  <c r="AR17" i="40"/>
  <c r="AR12" i="40"/>
  <c r="AT27" i="44" l="1"/>
  <c r="AU34" i="44"/>
  <c r="AU27" i="44"/>
  <c r="AR35" i="44"/>
  <c r="AR12" i="66"/>
  <c r="AR12" i="43"/>
  <c r="Y40" i="64"/>
  <c r="Y32" i="64"/>
  <c r="Y30" i="64"/>
  <c r="X60" i="64"/>
  <c r="X38" i="64"/>
  <c r="X37" i="64"/>
  <c r="X36" i="64"/>
  <c r="X35" i="64"/>
  <c r="X32" i="64"/>
  <c r="X31" i="64"/>
  <c r="X30" i="64"/>
  <c r="AP24" i="1" l="1"/>
  <c r="AP28" i="1" l="1"/>
  <c r="AP19" i="1"/>
  <c r="P137" i="64"/>
  <c r="AP15" i="1"/>
  <c r="AP22" i="1"/>
  <c r="AP8" i="1"/>
  <c r="AP7" i="1"/>
  <c r="AP6" i="1"/>
  <c r="AP3" i="1"/>
  <c r="AK8" i="1"/>
  <c r="AP5" i="1" l="1"/>
  <c r="AT15" i="1"/>
  <c r="AU15" i="1"/>
  <c r="AP10" i="1"/>
  <c r="AP17" i="1" s="1"/>
  <c r="AP20" i="1" s="1"/>
  <c r="AP13" i="1"/>
  <c r="AR15" i="1"/>
  <c r="AS15" i="1"/>
  <c r="AP4" i="1"/>
  <c r="AS15" i="44" l="1"/>
  <c r="AR15" i="44"/>
  <c r="AU15" i="44"/>
  <c r="AT15" i="44"/>
  <c r="AP26" i="1"/>
  <c r="AS13" i="1"/>
  <c r="AT13" i="1"/>
  <c r="AU13" i="1"/>
  <c r="AR13" i="1"/>
  <c r="AP11" i="1"/>
  <c r="AP25" i="1"/>
  <c r="AP2" i="44"/>
  <c r="AP2" i="43" s="1"/>
  <c r="AO19" i="44"/>
  <c r="AQ19" i="44"/>
  <c r="AP33" i="44"/>
  <c r="AP2" i="40"/>
  <c r="AO4" i="40"/>
  <c r="AQ4" i="40"/>
  <c r="AP12" i="40"/>
  <c r="AO17" i="40"/>
  <c r="AQ17" i="40"/>
  <c r="AP17" i="40"/>
  <c r="AQ15" i="1"/>
  <c r="AP4" i="40"/>
  <c r="AP7" i="40"/>
  <c r="AP6" i="44"/>
  <c r="D188" i="65"/>
  <c r="D187" i="65"/>
  <c r="U80" i="65"/>
  <c r="U64" i="65"/>
  <c r="P138" i="64"/>
  <c r="Q76" i="64"/>
  <c r="P74" i="64"/>
  <c r="S64" i="64" s="1"/>
  <c r="P73" i="64"/>
  <c r="P72" i="64"/>
  <c r="P71" i="64"/>
  <c r="V66" i="64" s="1"/>
  <c r="P69" i="64"/>
  <c r="AA64" i="64"/>
  <c r="U63" i="64"/>
  <c r="AA63" i="64" s="1"/>
  <c r="AA62" i="64"/>
  <c r="S62" i="64"/>
  <c r="U61" i="64"/>
  <c r="AA61" i="64" s="1"/>
  <c r="AH38" i="64" s="1"/>
  <c r="AA60" i="64"/>
  <c r="S60" i="64"/>
  <c r="U59" i="64"/>
  <c r="AA59" i="64" s="1"/>
  <c r="AH36" i="64" s="1"/>
  <c r="AA58" i="64"/>
  <c r="U57" i="64"/>
  <c r="AA57" i="64" s="1"/>
  <c r="AA56" i="64"/>
  <c r="S56" i="64"/>
  <c r="U55" i="64"/>
  <c r="AA55" i="64" s="1"/>
  <c r="AH43" i="64" s="1"/>
  <c r="AA54" i="64"/>
  <c r="AA53" i="64"/>
  <c r="AA52" i="64"/>
  <c r="U51" i="64"/>
  <c r="AA51" i="64" s="1"/>
  <c r="U50" i="64"/>
  <c r="AA50" i="64" s="1"/>
  <c r="AH39" i="64" s="1"/>
  <c r="AE49" i="64"/>
  <c r="AA49" i="64"/>
  <c r="AE48" i="64"/>
  <c r="U48" i="64"/>
  <c r="AA48" i="64" s="1"/>
  <c r="U47" i="64"/>
  <c r="AA47" i="64" s="1"/>
  <c r="AA46" i="64"/>
  <c r="AA45" i="64"/>
  <c r="AA44" i="64"/>
  <c r="AA43" i="64"/>
  <c r="AD42" i="64"/>
  <c r="AA42" i="64"/>
  <c r="AA41" i="64"/>
  <c r="AD40" i="64"/>
  <c r="U40" i="64"/>
  <c r="AD39" i="64"/>
  <c r="AA39" i="64"/>
  <c r="AA38" i="64"/>
  <c r="S38" i="64"/>
  <c r="AD37" i="64"/>
  <c r="AA37" i="64"/>
  <c r="S37" i="64"/>
  <c r="AD36" i="64"/>
  <c r="AA36" i="64"/>
  <c r="S36" i="64"/>
  <c r="AG35" i="64"/>
  <c r="AD35" i="64"/>
  <c r="AA35" i="64"/>
  <c r="S35" i="64"/>
  <c r="AG34" i="64"/>
  <c r="AD34" i="64"/>
  <c r="AA34" i="64"/>
  <c r="S34" i="64"/>
  <c r="AG33" i="64"/>
  <c r="AD33" i="64"/>
  <c r="AA33" i="64"/>
  <c r="S33" i="64"/>
  <c r="U32" i="64"/>
  <c r="S32" i="64"/>
  <c r="AA31" i="64"/>
  <c r="S31" i="64"/>
  <c r="U30" i="64"/>
  <c r="S30" i="64"/>
  <c r="B2" i="64"/>
  <c r="AQ19" i="1"/>
  <c r="AE32" i="64" l="1"/>
  <c r="AQ12" i="40"/>
  <c r="AR13" i="44"/>
  <c r="AR5" i="43" s="1"/>
  <c r="AU5" i="40"/>
  <c r="AQ15" i="44"/>
  <c r="AT5" i="40"/>
  <c r="AS11" i="1"/>
  <c r="AQ35" i="44"/>
  <c r="AQ12" i="66"/>
  <c r="AO12" i="43"/>
  <c r="AO12" i="66"/>
  <c r="AR11" i="1"/>
  <c r="AR5" i="40"/>
  <c r="AS30" i="1"/>
  <c r="AS5" i="40"/>
  <c r="AS13" i="44"/>
  <c r="AU11" i="1"/>
  <c r="AU30" i="1"/>
  <c r="AU13" i="44"/>
  <c r="AU5" i="43" s="1"/>
  <c r="AT11" i="1"/>
  <c r="AT30" i="1"/>
  <c r="AT13" i="44"/>
  <c r="AT5" i="43" s="1"/>
  <c r="AR11" i="44"/>
  <c r="AR31" i="44"/>
  <c r="AR30" i="1"/>
  <c r="P141" i="64"/>
  <c r="P140" i="64"/>
  <c r="AP14" i="1"/>
  <c r="AQ33" i="44"/>
  <c r="AQ13" i="1"/>
  <c r="AP5" i="40"/>
  <c r="AP13" i="44"/>
  <c r="AP31" i="44" s="1"/>
  <c r="U65" i="64"/>
  <c r="AP7" i="44"/>
  <c r="AP5" i="44" s="1"/>
  <c r="AP3" i="40"/>
  <c r="AA32" i="64"/>
  <c r="AA40" i="64"/>
  <c r="AG32" i="64"/>
  <c r="X65" i="64"/>
  <c r="Y65" i="64"/>
  <c r="AA30" i="64"/>
  <c r="AD32" i="64"/>
  <c r="AO35" i="44"/>
  <c r="AP19" i="44"/>
  <c r="P76" i="64"/>
  <c r="AP15" i="44"/>
  <c r="AQ12" i="43"/>
  <c r="AP3" i="43"/>
  <c r="AP28" i="44"/>
  <c r="AP30" i="1"/>
  <c r="S42" i="64"/>
  <c r="S65" i="64"/>
  <c r="V32" i="64" s="1"/>
  <c r="T32" i="64" s="1"/>
  <c r="Z32" i="64" s="1"/>
  <c r="S69" i="64"/>
  <c r="AT38" i="1" l="1"/>
  <c r="AT6" i="1" s="1"/>
  <c r="AU38" i="1"/>
  <c r="AU6" i="1" s="1"/>
  <c r="AS38" i="1"/>
  <c r="AS6" i="1" s="1"/>
  <c r="AQ5" i="40"/>
  <c r="AP35" i="44"/>
  <c r="AP12" i="66"/>
  <c r="AQ14" i="1"/>
  <c r="AT14" i="1"/>
  <c r="AU14" i="1"/>
  <c r="AP31" i="1"/>
  <c r="AP32" i="1" s="1"/>
  <c r="AU11" i="44"/>
  <c r="AU31" i="44"/>
  <c r="AT31" i="44"/>
  <c r="AT11" i="44"/>
  <c r="AS11" i="44"/>
  <c r="AS5" i="43"/>
  <c r="AS31" i="44"/>
  <c r="AP8" i="40"/>
  <c r="AP9" i="40" s="1"/>
  <c r="AS14" i="1"/>
  <c r="AP14" i="44"/>
  <c r="AP32" i="44" s="1"/>
  <c r="AR38" i="1"/>
  <c r="AQ38" i="1"/>
  <c r="AQ6" i="1" s="1"/>
  <c r="AR14" i="1"/>
  <c r="AP12" i="1"/>
  <c r="Z70" i="64"/>
  <c r="AP38" i="1"/>
  <c r="AA65" i="64"/>
  <c r="AG46" i="64"/>
  <c r="X68" i="64"/>
  <c r="AP11" i="44"/>
  <c r="AP5" i="43"/>
  <c r="AP6" i="40"/>
  <c r="AQ13" i="44"/>
  <c r="AQ11" i="44" s="1"/>
  <c r="AQ30" i="1"/>
  <c r="AQ11" i="1"/>
  <c r="AP7" i="43"/>
  <c r="AP29" i="44"/>
  <c r="V56" i="64"/>
  <c r="T56" i="64" s="1"/>
  <c r="Z56" i="64" s="1"/>
  <c r="V64" i="64"/>
  <c r="T64" i="64" s="1"/>
  <c r="Z64" i="64" s="1"/>
  <c r="AP12" i="43"/>
  <c r="AQ8" i="40"/>
  <c r="AQ14" i="44"/>
  <c r="V57" i="64"/>
  <c r="T57" i="64" s="1"/>
  <c r="Z57" i="64" s="1"/>
  <c r="AH37" i="64" s="1"/>
  <c r="AH32" i="64" s="1"/>
  <c r="V50" i="64"/>
  <c r="T50" i="64" s="1"/>
  <c r="Z50" i="64" s="1"/>
  <c r="V38" i="64"/>
  <c r="T38" i="64" s="1"/>
  <c r="Z38" i="64" s="1"/>
  <c r="V37" i="64"/>
  <c r="T37" i="64" s="1"/>
  <c r="Z37" i="64" s="1"/>
  <c r="V36" i="64"/>
  <c r="T36" i="64" s="1"/>
  <c r="Z36" i="64" s="1"/>
  <c r="V35" i="64"/>
  <c r="T35" i="64" s="1"/>
  <c r="Z35" i="64" s="1"/>
  <c r="V31" i="64"/>
  <c r="T31" i="64" s="1"/>
  <c r="Z31" i="64" s="1"/>
  <c r="V51" i="64"/>
  <c r="T51" i="64" s="1"/>
  <c r="Z51" i="64" s="1"/>
  <c r="V52" i="64"/>
  <c r="T52" i="64" s="1"/>
  <c r="Z52" i="64" s="1"/>
  <c r="V44" i="64"/>
  <c r="T44" i="64" s="1"/>
  <c r="Z44" i="64" s="1"/>
  <c r="S66" i="64"/>
  <c r="V47" i="64"/>
  <c r="T47" i="64" s="1"/>
  <c r="Z47" i="64" s="1"/>
  <c r="V53" i="64"/>
  <c r="T53" i="64" s="1"/>
  <c r="Z53" i="64" s="1"/>
  <c r="V48" i="64"/>
  <c r="T48" i="64" s="1"/>
  <c r="Z48" i="64" s="1"/>
  <c r="V45" i="64"/>
  <c r="T45" i="64" s="1"/>
  <c r="Z45" i="64" s="1"/>
  <c r="V40" i="64"/>
  <c r="T40" i="64" s="1"/>
  <c r="Z40" i="64" s="1"/>
  <c r="V62" i="64"/>
  <c r="T62" i="64" s="1"/>
  <c r="Z62" i="64" s="1"/>
  <c r="V46" i="64"/>
  <c r="T46" i="64" s="1"/>
  <c r="Z46" i="64" s="1"/>
  <c r="V30" i="64"/>
  <c r="V63" i="64"/>
  <c r="T63" i="64" s="1"/>
  <c r="Z63" i="64" s="1"/>
  <c r="V55" i="64"/>
  <c r="T55" i="64" s="1"/>
  <c r="Z55" i="64" s="1"/>
  <c r="V39" i="64"/>
  <c r="T39" i="64" s="1"/>
  <c r="Z39" i="64" s="1"/>
  <c r="V61" i="64"/>
  <c r="T61" i="64" s="1"/>
  <c r="Z61" i="64" s="1"/>
  <c r="V58" i="64"/>
  <c r="T58" i="64" s="1"/>
  <c r="Z58" i="64" s="1"/>
  <c r="V43" i="64"/>
  <c r="T43" i="64" s="1"/>
  <c r="Z43" i="64" s="1"/>
  <c r="S68" i="64"/>
  <c r="S70" i="64" s="1"/>
  <c r="V41" i="64"/>
  <c r="T41" i="64" s="1"/>
  <c r="Z41" i="64" s="1"/>
  <c r="V49" i="64"/>
  <c r="T49" i="64" s="1"/>
  <c r="Z49" i="64" s="1"/>
  <c r="V33" i="64"/>
  <c r="T33" i="64" s="1"/>
  <c r="Z33" i="64" s="1"/>
  <c r="V59" i="64"/>
  <c r="T59" i="64" s="1"/>
  <c r="Z59" i="64" s="1"/>
  <c r="V54" i="64"/>
  <c r="T54" i="64" s="1"/>
  <c r="Z54" i="64" s="1"/>
  <c r="V34" i="64"/>
  <c r="T34" i="64" s="1"/>
  <c r="Z34" i="64" s="1"/>
  <c r="S67" i="64"/>
  <c r="T42" i="64"/>
  <c r="Z42" i="64" s="1"/>
  <c r="V60" i="64"/>
  <c r="T60" i="64" s="1"/>
  <c r="Z60" i="64" s="1"/>
  <c r="AN19" i="44"/>
  <c r="AN4" i="40"/>
  <c r="AN17" i="40"/>
  <c r="AU39" i="1" l="1"/>
  <c r="AU7" i="1" s="1"/>
  <c r="AU3" i="1" s="1"/>
  <c r="AT39" i="1"/>
  <c r="AT7" i="1" s="1"/>
  <c r="AT3" i="1" s="1"/>
  <c r="AS39" i="1"/>
  <c r="AS7" i="1" s="1"/>
  <c r="AS3" i="1" s="1"/>
  <c r="AS4" i="1"/>
  <c r="AS6" i="44"/>
  <c r="AS3" i="40"/>
  <c r="AS6" i="40" s="1"/>
  <c r="AU4" i="1"/>
  <c r="AU3" i="40"/>
  <c r="AU6" i="40" s="1"/>
  <c r="AU6" i="44"/>
  <c r="AT3" i="40"/>
  <c r="AT6" i="40" s="1"/>
  <c r="AT4" i="1"/>
  <c r="AT6" i="44"/>
  <c r="AT8" i="40"/>
  <c r="AQ12" i="1"/>
  <c r="AU8" i="40"/>
  <c r="AQ10" i="1"/>
  <c r="AQ31" i="1"/>
  <c r="AQ32" i="1" s="1"/>
  <c r="AU14" i="44"/>
  <c r="AU8" i="43" s="1"/>
  <c r="AU31" i="1"/>
  <c r="AU32" i="1" s="1"/>
  <c r="AU12" i="1"/>
  <c r="AU10" i="1"/>
  <c r="AN35" i="44"/>
  <c r="AN12" i="66"/>
  <c r="AT14" i="44"/>
  <c r="AT8" i="43" s="1"/>
  <c r="AT31" i="1"/>
  <c r="AT32" i="1" s="1"/>
  <c r="AT12" i="1"/>
  <c r="AT10" i="1"/>
  <c r="AP8" i="43"/>
  <c r="AP9" i="43" s="1"/>
  <c r="AP10" i="44"/>
  <c r="AP12" i="44"/>
  <c r="AP23" i="44"/>
  <c r="AP10" i="40"/>
  <c r="AS12" i="1"/>
  <c r="AS14" i="44"/>
  <c r="AS8" i="40"/>
  <c r="AS31" i="1"/>
  <c r="AS32" i="1" s="1"/>
  <c r="AS10" i="1"/>
  <c r="AR39" i="1"/>
  <c r="AQ39" i="1"/>
  <c r="AQ7" i="1" s="1"/>
  <c r="AR12" i="1"/>
  <c r="AR31" i="1"/>
  <c r="AR32" i="1" s="1"/>
  <c r="AR8" i="40"/>
  <c r="AR14" i="44"/>
  <c r="AR10" i="1"/>
  <c r="AQ3" i="40"/>
  <c r="AQ6" i="40" s="1"/>
  <c r="AQ6" i="44"/>
  <c r="AQ4" i="1"/>
  <c r="AR6" i="1"/>
  <c r="AG47" i="64"/>
  <c r="AQ5" i="43"/>
  <c r="AQ31" i="44"/>
  <c r="AA70" i="64"/>
  <c r="AB70" i="64" s="1"/>
  <c r="AP39" i="1"/>
  <c r="AQ8" i="43"/>
  <c r="AQ12" i="44"/>
  <c r="AQ32" i="44"/>
  <c r="AQ23" i="44"/>
  <c r="AQ10" i="44"/>
  <c r="V65" i="64"/>
  <c r="T65" i="64" s="1"/>
  <c r="T30" i="64"/>
  <c r="Z30" i="64" s="1"/>
  <c r="AN12" i="43"/>
  <c r="AS17" i="1" l="1"/>
  <c r="AU17" i="1"/>
  <c r="AU25" i="1" s="1"/>
  <c r="AT17" i="1"/>
  <c r="AT25" i="1" s="1"/>
  <c r="AT3" i="43"/>
  <c r="AT28" i="44"/>
  <c r="AS3" i="43"/>
  <c r="AS28" i="44"/>
  <c r="AU28" i="44"/>
  <c r="AU3" i="43"/>
  <c r="AS7" i="44"/>
  <c r="AS5" i="1"/>
  <c r="AS7" i="40"/>
  <c r="AS9" i="40" s="1"/>
  <c r="AS10" i="40" s="1"/>
  <c r="AT7" i="44"/>
  <c r="AT7" i="40"/>
  <c r="AT9" i="40" s="1"/>
  <c r="AT10" i="40" s="1"/>
  <c r="AT5" i="1"/>
  <c r="AU7" i="44"/>
  <c r="AU5" i="1"/>
  <c r="AU7" i="40"/>
  <c r="AU9" i="40" s="1"/>
  <c r="AU10" i="40" s="1"/>
  <c r="AR6" i="44"/>
  <c r="AR28" i="44" s="1"/>
  <c r="AQ3" i="1"/>
  <c r="AQ17" i="1" s="1"/>
  <c r="AT23" i="44"/>
  <c r="AT32" i="44"/>
  <c r="AT12" i="44"/>
  <c r="AT10" i="44"/>
  <c r="AU32" i="44"/>
  <c r="AU12" i="44"/>
  <c r="AU23" i="44"/>
  <c r="AU10" i="44"/>
  <c r="AS25" i="1"/>
  <c r="AS8" i="43"/>
  <c r="AS23" i="44"/>
  <c r="AS12" i="44"/>
  <c r="AS32" i="44"/>
  <c r="AS10" i="44"/>
  <c r="AR3" i="43"/>
  <c r="AR12" i="44"/>
  <c r="AR32" i="44"/>
  <c r="AR8" i="43"/>
  <c r="AR23" i="44"/>
  <c r="AR10" i="44"/>
  <c r="AR4" i="1"/>
  <c r="AR3" i="40"/>
  <c r="AR6" i="40" s="1"/>
  <c r="AQ28" i="44"/>
  <c r="AQ3" i="43"/>
  <c r="AQ7" i="44"/>
  <c r="AQ7" i="40"/>
  <c r="AQ9" i="40" s="1"/>
  <c r="AQ10" i="40" s="1"/>
  <c r="AQ5" i="1"/>
  <c r="AR7" i="1"/>
  <c r="Z65" i="64"/>
  <c r="W68" i="64"/>
  <c r="AB65" i="64" s="1"/>
  <c r="AC70" i="64" s="1"/>
  <c r="X13" i="44"/>
  <c r="X31" i="44" s="1"/>
  <c r="X8" i="44"/>
  <c r="X30" i="44" s="1"/>
  <c r="W8" i="44"/>
  <c r="W30" i="44" s="1"/>
  <c r="W13" i="44"/>
  <c r="W31" i="44" s="1"/>
  <c r="R33" i="44"/>
  <c r="S33" i="44"/>
  <c r="T33" i="44"/>
  <c r="U33" i="44"/>
  <c r="V33" i="44"/>
  <c r="W33" i="44"/>
  <c r="X33" i="44"/>
  <c r="Y33" i="44"/>
  <c r="R34" i="44"/>
  <c r="S34" i="44"/>
  <c r="T34" i="44"/>
  <c r="U34" i="44"/>
  <c r="V34" i="44"/>
  <c r="W34" i="44"/>
  <c r="X34" i="44"/>
  <c r="Y34" i="44"/>
  <c r="V13" i="44"/>
  <c r="V31" i="44" s="1"/>
  <c r="V8" i="44"/>
  <c r="V30" i="44" s="1"/>
  <c r="AT7" i="43" l="1"/>
  <c r="AT9" i="43" s="1"/>
  <c r="AT5" i="44"/>
  <c r="AT29" i="44"/>
  <c r="AS5" i="44"/>
  <c r="AS7" i="43"/>
  <c r="AS9" i="43" s="1"/>
  <c r="AS29" i="44"/>
  <c r="AU7" i="43"/>
  <c r="AU9" i="43" s="1"/>
  <c r="AU5" i="44"/>
  <c r="AU29" i="44"/>
  <c r="AQ29" i="44"/>
  <c r="AQ7" i="43"/>
  <c r="AQ9" i="43" s="1"/>
  <c r="AQ5" i="44"/>
  <c r="AR7" i="44"/>
  <c r="AR7" i="40"/>
  <c r="AR9" i="40" s="1"/>
  <c r="AR10" i="40" s="1"/>
  <c r="AR3" i="1"/>
  <c r="AR17" i="1" s="1"/>
  <c r="AR5" i="1"/>
  <c r="AM19" i="44"/>
  <c r="AM12" i="66" s="1"/>
  <c r="AM4" i="40"/>
  <c r="AM17" i="40"/>
  <c r="AR29" i="44" l="1"/>
  <c r="AR7" i="43"/>
  <c r="AR9" i="43" s="1"/>
  <c r="AR5" i="44"/>
  <c r="AM12" i="43"/>
  <c r="AM35" i="44"/>
  <c r="AK7" i="1" l="1"/>
  <c r="AK6" i="1"/>
  <c r="AA6" i="1"/>
  <c r="BM5" i="1" l="1"/>
  <c r="P138" i="62" l="1"/>
  <c r="P141" i="62" s="1"/>
  <c r="AK28" i="1" l="1"/>
  <c r="AL19" i="44" l="1"/>
  <c r="AL4" i="40"/>
  <c r="AL17" i="40"/>
  <c r="AL23" i="1"/>
  <c r="AL19" i="1"/>
  <c r="AL18" i="1"/>
  <c r="AL12" i="43" l="1"/>
  <c r="AL12" i="66"/>
  <c r="AL11" i="40"/>
  <c r="AM18" i="1"/>
  <c r="AM19" i="1"/>
  <c r="AL22" i="1"/>
  <c r="AM23" i="1"/>
  <c r="AN23" i="1" s="1"/>
  <c r="AO23" i="1" s="1"/>
  <c r="AL12" i="40"/>
  <c r="AL8" i="44"/>
  <c r="AL30" i="44" s="1"/>
  <c r="AL33" i="44"/>
  <c r="AL16" i="40"/>
  <c r="AL15" i="40" s="1"/>
  <c r="AL35" i="44"/>
  <c r="AL34" i="44" l="1"/>
  <c r="AN18" i="1"/>
  <c r="AN19" i="1"/>
  <c r="AN33" i="44" s="1"/>
  <c r="AO16" i="40"/>
  <c r="AO15" i="40" s="1"/>
  <c r="AO22" i="1"/>
  <c r="AN22" i="1"/>
  <c r="AN16" i="40"/>
  <c r="AN15" i="40" s="1"/>
  <c r="AN12" i="40"/>
  <c r="AM12" i="40"/>
  <c r="AM33" i="44"/>
  <c r="AM22" i="1"/>
  <c r="AM16" i="40"/>
  <c r="AM15" i="40" s="1"/>
  <c r="AM11" i="40"/>
  <c r="AM8" i="44"/>
  <c r="AM30" i="44" s="1"/>
  <c r="AL4" i="43"/>
  <c r="AL27" i="44"/>
  <c r="AN34" i="44" l="1"/>
  <c r="AN27" i="44" s="1"/>
  <c r="AO19" i="1"/>
  <c r="AO34" i="44"/>
  <c r="AO18" i="1"/>
  <c r="AN8" i="44"/>
  <c r="AN4" i="43" s="1"/>
  <c r="AM34" i="44"/>
  <c r="AM27" i="44" s="1"/>
  <c r="AN11" i="40"/>
  <c r="AQ18" i="1"/>
  <c r="AP16" i="40"/>
  <c r="AP15" i="40" s="1"/>
  <c r="AQ23" i="1"/>
  <c r="AP8" i="44"/>
  <c r="AP11" i="40"/>
  <c r="AP13" i="40" s="1"/>
  <c r="AN30" i="44"/>
  <c r="AM4" i="43"/>
  <c r="AK24" i="1"/>
  <c r="AK10" i="1"/>
  <c r="AK15" i="1"/>
  <c r="AK3" i="1"/>
  <c r="AK5" i="1"/>
  <c r="D188" i="63"/>
  <c r="D187" i="63"/>
  <c r="U80" i="63"/>
  <c r="U64" i="63"/>
  <c r="AK14" i="1"/>
  <c r="P137" i="62"/>
  <c r="Q76" i="62"/>
  <c r="P74" i="62"/>
  <c r="S64" i="62" s="1"/>
  <c r="P73" i="62"/>
  <c r="S30" i="62" s="1"/>
  <c r="P72" i="62"/>
  <c r="P71" i="62"/>
  <c r="V66" i="62" s="1"/>
  <c r="P69" i="62"/>
  <c r="AA64" i="62"/>
  <c r="U63" i="62"/>
  <c r="AA63" i="62" s="1"/>
  <c r="AA62" i="62"/>
  <c r="S62" i="62"/>
  <c r="U61" i="62"/>
  <c r="AA61" i="62" s="1"/>
  <c r="AH38" i="62" s="1"/>
  <c r="AA60" i="62"/>
  <c r="X60" i="62"/>
  <c r="S60" i="62"/>
  <c r="U59" i="62"/>
  <c r="AA59" i="62" s="1"/>
  <c r="AH36" i="62" s="1"/>
  <c r="AA58" i="62"/>
  <c r="U57" i="62"/>
  <c r="AA57" i="62" s="1"/>
  <c r="AA56" i="62"/>
  <c r="S56" i="62"/>
  <c r="U55" i="62"/>
  <c r="AA55" i="62" s="1"/>
  <c r="AH43" i="62" s="1"/>
  <c r="AA54" i="62"/>
  <c r="AA53" i="62"/>
  <c r="AA52" i="62"/>
  <c r="U51" i="62"/>
  <c r="AA51" i="62" s="1"/>
  <c r="U50" i="62"/>
  <c r="AA50" i="62" s="1"/>
  <c r="AH39" i="62" s="1"/>
  <c r="AE49" i="62"/>
  <c r="AA49" i="62"/>
  <c r="AE48" i="62"/>
  <c r="U48" i="62"/>
  <c r="AA48" i="62" s="1"/>
  <c r="U47" i="62"/>
  <c r="AA47" i="62" s="1"/>
  <c r="AA46" i="62"/>
  <c r="AA45" i="62"/>
  <c r="AA44" i="62"/>
  <c r="AA43" i="62"/>
  <c r="AD42" i="62"/>
  <c r="AA42" i="62"/>
  <c r="S42" i="62"/>
  <c r="AA41" i="62"/>
  <c r="AD40" i="62"/>
  <c r="Y40" i="62"/>
  <c r="U40" i="62"/>
  <c r="AD39" i="62"/>
  <c r="AA39" i="62"/>
  <c r="AA38" i="62"/>
  <c r="X38" i="62"/>
  <c r="S38" i="62"/>
  <c r="AD37" i="62"/>
  <c r="AA37" i="62"/>
  <c r="X37" i="62"/>
  <c r="S37" i="62"/>
  <c r="AD36" i="62"/>
  <c r="AA36" i="62"/>
  <c r="X36" i="62"/>
  <c r="S36" i="62"/>
  <c r="AG35" i="62"/>
  <c r="AD35" i="62"/>
  <c r="AA35" i="62"/>
  <c r="X35" i="62"/>
  <c r="S35" i="62"/>
  <c r="AG34" i="62"/>
  <c r="AD34" i="62"/>
  <c r="AA34" i="62"/>
  <c r="S34" i="62"/>
  <c r="AG33" i="62"/>
  <c r="AD33" i="62"/>
  <c r="AA33" i="62"/>
  <c r="S33" i="62"/>
  <c r="Y32" i="62"/>
  <c r="X32" i="62"/>
  <c r="U32" i="62"/>
  <c r="S32" i="62"/>
  <c r="AA31" i="62"/>
  <c r="X31" i="62"/>
  <c r="S31" i="62"/>
  <c r="Y30" i="62"/>
  <c r="X30" i="62"/>
  <c r="U30" i="62"/>
  <c r="B2" i="62"/>
  <c r="AO8" i="44" l="1"/>
  <c r="AO11" i="40"/>
  <c r="AO14" i="1"/>
  <c r="AO12" i="40"/>
  <c r="AO33" i="44"/>
  <c r="AO27" i="44" s="1"/>
  <c r="AO15" i="1"/>
  <c r="AK13" i="1"/>
  <c r="AK5" i="40" s="1"/>
  <c r="P140" i="62"/>
  <c r="AR22" i="1"/>
  <c r="AR16" i="40"/>
  <c r="AR15" i="40" s="1"/>
  <c r="AQ20" i="1"/>
  <c r="AR18" i="1"/>
  <c r="AO14" i="44"/>
  <c r="AQ16" i="40"/>
  <c r="AQ15" i="40" s="1"/>
  <c r="AQ22" i="1"/>
  <c r="AQ11" i="40"/>
  <c r="AQ13" i="40" s="1"/>
  <c r="AQ19" i="40" s="1"/>
  <c r="AQ8" i="44"/>
  <c r="AQ22" i="44" s="1"/>
  <c r="AQ24" i="44" s="1"/>
  <c r="AP19" i="40"/>
  <c r="AP18" i="40"/>
  <c r="AP30" i="44"/>
  <c r="AP4" i="43"/>
  <c r="AP6" i="43" s="1"/>
  <c r="AP10" i="43" s="1"/>
  <c r="AP22" i="44"/>
  <c r="AP24" i="44" s="1"/>
  <c r="AP4" i="44"/>
  <c r="AP3" i="44"/>
  <c r="AP34" i="44"/>
  <c r="AP27" i="44" s="1"/>
  <c r="AM15" i="1"/>
  <c r="AN15" i="1"/>
  <c r="AM14" i="1"/>
  <c r="AN14" i="1"/>
  <c r="AK4" i="1"/>
  <c r="AL14" i="1"/>
  <c r="AK12" i="1"/>
  <c r="AL15" i="1"/>
  <c r="AA32" i="62"/>
  <c r="Y65" i="62"/>
  <c r="AG32" i="62"/>
  <c r="S69" i="62"/>
  <c r="AA40" i="62"/>
  <c r="AD32" i="62"/>
  <c r="U65" i="62"/>
  <c r="X65" i="62"/>
  <c r="S67" i="62"/>
  <c r="AE32" i="62"/>
  <c r="S65" i="62"/>
  <c r="V32" i="62" s="1"/>
  <c r="T32" i="62" s="1"/>
  <c r="Z32" i="62" s="1"/>
  <c r="AA30" i="62"/>
  <c r="T42" i="62"/>
  <c r="Z42" i="62" s="1"/>
  <c r="P76" i="62"/>
  <c r="AK2" i="44"/>
  <c r="AK2" i="43" s="1"/>
  <c r="AK6" i="44"/>
  <c r="AK7" i="44"/>
  <c r="AK8" i="44"/>
  <c r="AK30" i="44" s="1"/>
  <c r="AK14" i="44"/>
  <c r="AK15" i="44"/>
  <c r="AK19" i="44"/>
  <c r="AK12" i="66" s="1"/>
  <c r="AK33" i="44"/>
  <c r="AK2" i="40"/>
  <c r="AK3" i="40"/>
  <c r="AK4" i="40"/>
  <c r="AK7" i="40"/>
  <c r="AK8" i="40"/>
  <c r="AK11" i="40"/>
  <c r="AK12" i="40"/>
  <c r="AK16" i="40"/>
  <c r="AK17" i="40"/>
  <c r="AK22" i="1"/>
  <c r="AK31" i="1"/>
  <c r="AK17" i="1"/>
  <c r="AK20" i="1" s="1"/>
  <c r="AL15" i="44" l="1"/>
  <c r="AR25" i="1"/>
  <c r="AM15" i="44"/>
  <c r="AL14" i="44"/>
  <c r="AK11" i="1"/>
  <c r="AO4" i="43"/>
  <c r="AO30" i="44"/>
  <c r="AO15" i="44"/>
  <c r="AO12" i="44" s="1"/>
  <c r="AN15" i="44"/>
  <c r="AK34" i="44"/>
  <c r="AO31" i="1"/>
  <c r="AK13" i="44"/>
  <c r="AK5" i="43" s="1"/>
  <c r="AO8" i="40"/>
  <c r="AO12" i="1"/>
  <c r="AQ4" i="44"/>
  <c r="AQ26" i="1"/>
  <c r="AK30" i="1"/>
  <c r="AK32" i="1" s="1"/>
  <c r="AR8" i="44"/>
  <c r="AR4" i="44" s="1"/>
  <c r="AS18" i="1"/>
  <c r="Z70" i="62"/>
  <c r="AO38" i="1"/>
  <c r="AO6" i="1" s="1"/>
  <c r="AN38" i="1"/>
  <c r="AN6" i="1" s="1"/>
  <c r="AM38" i="1"/>
  <c r="AM6" i="1" s="1"/>
  <c r="AL38" i="1"/>
  <c r="AL6" i="1" s="1"/>
  <c r="AK38" i="1"/>
  <c r="AR34" i="44"/>
  <c r="AR27" i="44" s="1"/>
  <c r="AR11" i="40"/>
  <c r="AR13" i="40" s="1"/>
  <c r="AR20" i="1"/>
  <c r="AO8" i="43"/>
  <c r="AM12" i="1"/>
  <c r="AQ34" i="44"/>
  <c r="AQ27" i="44" s="1"/>
  <c r="AQ25" i="1"/>
  <c r="AP17" i="44"/>
  <c r="AM8" i="40"/>
  <c r="AM14" i="44"/>
  <c r="AM12" i="44" s="1"/>
  <c r="AQ4" i="43"/>
  <c r="AQ6" i="43" s="1"/>
  <c r="AQ10" i="43" s="1"/>
  <c r="AQ3" i="44"/>
  <c r="AQ17" i="44" s="1"/>
  <c r="AQ30" i="44"/>
  <c r="AQ18" i="40"/>
  <c r="AM31" i="1"/>
  <c r="AN31" i="1"/>
  <c r="AN14" i="44"/>
  <c r="AN32" i="44" s="1"/>
  <c r="AN8" i="40"/>
  <c r="AN12" i="1"/>
  <c r="AK15" i="40"/>
  <c r="X68" i="62"/>
  <c r="AG46" i="62"/>
  <c r="AL12" i="1"/>
  <c r="AK4" i="44"/>
  <c r="AK35" i="44"/>
  <c r="AK12" i="44"/>
  <c r="AL31" i="1"/>
  <c r="AL8" i="40"/>
  <c r="AK7" i="43"/>
  <c r="AK5" i="44"/>
  <c r="AA65" i="62"/>
  <c r="AK29" i="44"/>
  <c r="AK8" i="43"/>
  <c r="AK32" i="44"/>
  <c r="AK23" i="44"/>
  <c r="AK9" i="40"/>
  <c r="V30" i="62"/>
  <c r="T30" i="62" s="1"/>
  <c r="Z30" i="62" s="1"/>
  <c r="V33" i="62"/>
  <c r="T33" i="62" s="1"/>
  <c r="Z33" i="62" s="1"/>
  <c r="AK12" i="43"/>
  <c r="AK25" i="1"/>
  <c r="AK4" i="43"/>
  <c r="AK6" i="40"/>
  <c r="AK3" i="44"/>
  <c r="AK3" i="43"/>
  <c r="V64" i="62"/>
  <c r="T64" i="62" s="1"/>
  <c r="Z64" i="62" s="1"/>
  <c r="V56" i="62"/>
  <c r="T56" i="62" s="1"/>
  <c r="Z56" i="62" s="1"/>
  <c r="V41" i="62"/>
  <c r="T41" i="62" s="1"/>
  <c r="Z41" i="62" s="1"/>
  <c r="V57" i="62"/>
  <c r="T57" i="62" s="1"/>
  <c r="Z57" i="62" s="1"/>
  <c r="AH37" i="62" s="1"/>
  <c r="AH32" i="62" s="1"/>
  <c r="V35" i="62"/>
  <c r="T35" i="62" s="1"/>
  <c r="Z35" i="62" s="1"/>
  <c r="V31" i="62"/>
  <c r="T31" i="62" s="1"/>
  <c r="Z31" i="62" s="1"/>
  <c r="S68" i="62"/>
  <c r="S70" i="62" s="1"/>
  <c r="V49" i="62"/>
  <c r="T49" i="62" s="1"/>
  <c r="Z49" i="62" s="1"/>
  <c r="V37" i="62"/>
  <c r="T37" i="62" s="1"/>
  <c r="Z37" i="62" s="1"/>
  <c r="V62" i="62"/>
  <c r="T62" i="62" s="1"/>
  <c r="Z62" i="62" s="1"/>
  <c r="V59" i="62"/>
  <c r="T59" i="62" s="1"/>
  <c r="Z59" i="62" s="1"/>
  <c r="V54" i="62"/>
  <c r="T54" i="62" s="1"/>
  <c r="Z54" i="62" s="1"/>
  <c r="V52" i="62"/>
  <c r="T52" i="62" s="1"/>
  <c r="Z52" i="62" s="1"/>
  <c r="V46" i="62"/>
  <c r="T46" i="62" s="1"/>
  <c r="Z46" i="62" s="1"/>
  <c r="V44" i="62"/>
  <c r="T44" i="62" s="1"/>
  <c r="Z44" i="62" s="1"/>
  <c r="V34" i="62"/>
  <c r="T34" i="62" s="1"/>
  <c r="Z34" i="62" s="1"/>
  <c r="V50" i="62"/>
  <c r="T50" i="62" s="1"/>
  <c r="Z50" i="62" s="1"/>
  <c r="V38" i="62"/>
  <c r="T38" i="62" s="1"/>
  <c r="Z38" i="62" s="1"/>
  <c r="V36" i="62"/>
  <c r="T36" i="62" s="1"/>
  <c r="Z36" i="62" s="1"/>
  <c r="S66" i="62"/>
  <c r="V47" i="62"/>
  <c r="T47" i="62" s="1"/>
  <c r="Z47" i="62" s="1"/>
  <c r="V63" i="62"/>
  <c r="T63" i="62" s="1"/>
  <c r="Z63" i="62" s="1"/>
  <c r="V55" i="62"/>
  <c r="T55" i="62" s="1"/>
  <c r="Z55" i="62" s="1"/>
  <c r="V39" i="62"/>
  <c r="T39" i="62" s="1"/>
  <c r="Z39" i="62" s="1"/>
  <c r="V61" i="62"/>
  <c r="T61" i="62" s="1"/>
  <c r="Z61" i="62" s="1"/>
  <c r="V53" i="62"/>
  <c r="T53" i="62" s="1"/>
  <c r="Z53" i="62" s="1"/>
  <c r="V51" i="62"/>
  <c r="T51" i="62" s="1"/>
  <c r="Z51" i="62" s="1"/>
  <c r="V48" i="62"/>
  <c r="T48" i="62" s="1"/>
  <c r="Z48" i="62" s="1"/>
  <c r="V45" i="62"/>
  <c r="T45" i="62" s="1"/>
  <c r="Z45" i="62" s="1"/>
  <c r="V40" i="62"/>
  <c r="T40" i="62" s="1"/>
  <c r="Z40" i="62" s="1"/>
  <c r="V58" i="62"/>
  <c r="T58" i="62" s="1"/>
  <c r="Z58" i="62" s="1"/>
  <c r="V43" i="62"/>
  <c r="T43" i="62" s="1"/>
  <c r="Z43" i="62" s="1"/>
  <c r="V60" i="62"/>
  <c r="T60" i="62" s="1"/>
  <c r="Z60" i="62" s="1"/>
  <c r="AK28" i="44"/>
  <c r="AK26" i="1"/>
  <c r="AJ4" i="40"/>
  <c r="AJ17" i="40"/>
  <c r="AJ19" i="44"/>
  <c r="AO23" i="44" l="1"/>
  <c r="AL8" i="43"/>
  <c r="AO32" i="44"/>
  <c r="AK27" i="44"/>
  <c r="AL32" i="44"/>
  <c r="AT18" i="1"/>
  <c r="AL23" i="44"/>
  <c r="AL12" i="44"/>
  <c r="AK22" i="44"/>
  <c r="AK24" i="44" s="1"/>
  <c r="AK11" i="44"/>
  <c r="AK10" i="44"/>
  <c r="AK17" i="44" s="1"/>
  <c r="AK31" i="44"/>
  <c r="AR4" i="43"/>
  <c r="AR6" i="43" s="1"/>
  <c r="AR10" i="43" s="1"/>
  <c r="AR30" i="44"/>
  <c r="AP20" i="44"/>
  <c r="AP13" i="43" s="1"/>
  <c r="AP10" i="66"/>
  <c r="AP6" i="66" s="1"/>
  <c r="AJ35" i="44"/>
  <c r="AJ12" i="66"/>
  <c r="AQ20" i="44"/>
  <c r="AQ13" i="43" s="1"/>
  <c r="AQ10" i="66"/>
  <c r="AU18" i="1"/>
  <c r="AT8" i="44"/>
  <c r="AT4" i="43" s="1"/>
  <c r="AT6" i="43" s="1"/>
  <c r="AT10" i="43" s="1"/>
  <c r="AT20" i="1"/>
  <c r="AR3" i="44"/>
  <c r="AR17" i="44" s="1"/>
  <c r="AR22" i="44"/>
  <c r="AR24" i="44" s="1"/>
  <c r="AR26" i="1"/>
  <c r="AS8" i="44"/>
  <c r="AS11" i="40"/>
  <c r="AS13" i="40" s="1"/>
  <c r="AS20" i="1"/>
  <c r="AS26" i="1" s="1"/>
  <c r="AL4" i="1"/>
  <c r="AL3" i="40"/>
  <c r="AL6" i="44"/>
  <c r="AN3" i="40"/>
  <c r="AN6" i="44"/>
  <c r="AN4" i="1"/>
  <c r="AA70" i="62"/>
  <c r="AB70" i="62" s="1"/>
  <c r="AO39" i="1"/>
  <c r="AO7" i="1" s="1"/>
  <c r="AN39" i="1"/>
  <c r="AN7" i="1" s="1"/>
  <c r="AM39" i="1"/>
  <c r="AM7" i="1" s="1"/>
  <c r="AL39" i="1"/>
  <c r="AL7" i="1" s="1"/>
  <c r="AK39" i="1"/>
  <c r="AM3" i="40"/>
  <c r="AM6" i="44"/>
  <c r="AM4" i="1"/>
  <c r="AO4" i="1"/>
  <c r="AO3" i="40"/>
  <c r="AO6" i="44"/>
  <c r="AP16" i="44"/>
  <c r="AR18" i="40"/>
  <c r="AR19" i="40"/>
  <c r="AM23" i="44"/>
  <c r="AP26" i="44"/>
  <c r="AG47" i="62"/>
  <c r="AM8" i="43"/>
  <c r="AM32" i="44"/>
  <c r="AQ26" i="44"/>
  <c r="AN12" i="44"/>
  <c r="AN8" i="43"/>
  <c r="AN23" i="44"/>
  <c r="AK9" i="43"/>
  <c r="AK10" i="40"/>
  <c r="AK13" i="40" s="1"/>
  <c r="AK19" i="40" s="1"/>
  <c r="AK6" i="43"/>
  <c r="V65" i="62"/>
  <c r="T65" i="62" s="1"/>
  <c r="AJ12" i="43"/>
  <c r="AN3" i="1" l="1"/>
  <c r="AT11" i="40"/>
  <c r="AT13" i="40" s="1"/>
  <c r="AU11" i="40"/>
  <c r="AU13" i="40" s="1"/>
  <c r="AU19" i="40" s="1"/>
  <c r="AO3" i="1"/>
  <c r="AM3" i="1"/>
  <c r="AR20" i="44"/>
  <c r="AR13" i="43" s="1"/>
  <c r="AR10" i="66"/>
  <c r="AP7" i="66"/>
  <c r="AP13" i="66"/>
  <c r="AK16" i="44"/>
  <c r="AK10" i="66"/>
  <c r="AQ6" i="66"/>
  <c r="AQ7" i="66" s="1"/>
  <c r="AQ13" i="66"/>
  <c r="AT26" i="1"/>
  <c r="AT30" i="44"/>
  <c r="AT22" i="44"/>
  <c r="AT24" i="44" s="1"/>
  <c r="AT3" i="44"/>
  <c r="AT17" i="44" s="1"/>
  <c r="AT4" i="44"/>
  <c r="AU8" i="44"/>
  <c r="AU4" i="43" s="1"/>
  <c r="AU6" i="43" s="1"/>
  <c r="AU10" i="43" s="1"/>
  <c r="AU20" i="1"/>
  <c r="AU26" i="1" s="1"/>
  <c r="AR26" i="44"/>
  <c r="AS18" i="40"/>
  <c r="AS19" i="40"/>
  <c r="AS30" i="44"/>
  <c r="AS3" i="44"/>
  <c r="AS17" i="44" s="1"/>
  <c r="AS22" i="44"/>
  <c r="AS24" i="44" s="1"/>
  <c r="AS4" i="43"/>
  <c r="AS6" i="43" s="1"/>
  <c r="AS10" i="43" s="1"/>
  <c r="AS4" i="44"/>
  <c r="AL5" i="1"/>
  <c r="AL7" i="44"/>
  <c r="AL3" i="44" s="1"/>
  <c r="AL7" i="40"/>
  <c r="AL9" i="40" s="1"/>
  <c r="AM7" i="40"/>
  <c r="AM9" i="40" s="1"/>
  <c r="AM7" i="44"/>
  <c r="AM5" i="1"/>
  <c r="AL28" i="44"/>
  <c r="AL4" i="44"/>
  <c r="AL3" i="43"/>
  <c r="AN5" i="1"/>
  <c r="AN7" i="40"/>
  <c r="AN9" i="40" s="1"/>
  <c r="AN7" i="44"/>
  <c r="AN3" i="44" s="1"/>
  <c r="AL3" i="1"/>
  <c r="AO28" i="44"/>
  <c r="AO3" i="43"/>
  <c r="AO4" i="44"/>
  <c r="AO7" i="40"/>
  <c r="AO9" i="40" s="1"/>
  <c r="AO5" i="1"/>
  <c r="AO7" i="44"/>
  <c r="AM28" i="44"/>
  <c r="AM3" i="43"/>
  <c r="AM4" i="44"/>
  <c r="AN3" i="43"/>
  <c r="AN28" i="44"/>
  <c r="AN4" i="44"/>
  <c r="AK26" i="44"/>
  <c r="AK10" i="43"/>
  <c r="AK20" i="44"/>
  <c r="AK13" i="43" s="1"/>
  <c r="AK18" i="40"/>
  <c r="W68" i="62"/>
  <c r="AB65" i="62" s="1"/>
  <c r="AC70" i="62" s="1"/>
  <c r="Z65" i="62"/>
  <c r="AT18" i="40" l="1"/>
  <c r="AT19" i="40"/>
  <c r="AU18" i="40"/>
  <c r="AR6" i="66"/>
  <c r="AR7" i="66" s="1"/>
  <c r="AR13" i="66"/>
  <c r="AS20" i="44"/>
  <c r="AS13" i="43" s="1"/>
  <c r="AS10" i="66"/>
  <c r="AT20" i="44"/>
  <c r="AT13" i="43" s="1"/>
  <c r="AT10" i="66"/>
  <c r="AK6" i="66"/>
  <c r="AK7" i="66" s="1"/>
  <c r="AK13" i="66"/>
  <c r="AU30" i="44"/>
  <c r="AU4" i="44"/>
  <c r="AU22" i="44"/>
  <c r="AU24" i="44" s="1"/>
  <c r="AU3" i="44"/>
  <c r="AU17" i="44" s="1"/>
  <c r="AT26" i="44"/>
  <c r="AS26" i="44"/>
  <c r="AN5" i="44"/>
  <c r="AN29" i="44"/>
  <c r="AN7" i="43"/>
  <c r="AN9" i="43" s="1"/>
  <c r="AO29" i="44"/>
  <c r="AO7" i="43"/>
  <c r="AO9" i="43" s="1"/>
  <c r="AO5" i="44"/>
  <c r="AM29" i="44"/>
  <c r="AM7" i="43"/>
  <c r="AM9" i="43" s="1"/>
  <c r="AM5" i="44"/>
  <c r="AO3" i="44"/>
  <c r="AM3" i="44"/>
  <c r="AL7" i="43"/>
  <c r="AL9" i="43" s="1"/>
  <c r="AL29" i="44"/>
  <c r="AL5" i="44"/>
  <c r="AT6" i="66" l="1"/>
  <c r="AT7" i="66" s="1"/>
  <c r="AT13" i="66"/>
  <c r="AU20" i="44"/>
  <c r="AU13" i="43" s="1"/>
  <c r="AU10" i="66"/>
  <c r="AS6" i="66"/>
  <c r="AS7" i="66" s="1"/>
  <c r="AS13" i="66"/>
  <c r="AU26" i="44"/>
  <c r="AA24" i="1"/>
  <c r="AA10" i="1"/>
  <c r="AA15" i="1"/>
  <c r="AA3" i="1"/>
  <c r="AA8" i="1"/>
  <c r="AA7" i="1"/>
  <c r="AA2" i="40"/>
  <c r="AA11" i="40"/>
  <c r="AA12" i="40"/>
  <c r="AA16" i="40"/>
  <c r="AA28" i="1"/>
  <c r="AA2" i="44"/>
  <c r="AA2" i="43" s="1"/>
  <c r="AA33" i="44"/>
  <c r="AA8" i="44" l="1"/>
  <c r="AA15" i="44"/>
  <c r="AA17" i="40"/>
  <c r="AU6" i="66"/>
  <c r="AU7" i="66" s="1"/>
  <c r="AU13" i="66"/>
  <c r="AA19" i="44"/>
  <c r="AA12" i="43" s="1"/>
  <c r="AA3" i="40"/>
  <c r="AA4" i="1"/>
  <c r="AA7" i="44"/>
  <c r="AA5" i="44" s="1"/>
  <c r="AA5" i="1"/>
  <c r="AA15" i="40"/>
  <c r="AA17" i="1"/>
  <c r="AA20" i="1" s="1"/>
  <c r="AA26" i="1" s="1"/>
  <c r="AA4" i="40"/>
  <c r="AA7" i="40"/>
  <c r="AA6" i="44"/>
  <c r="AA4" i="43"/>
  <c r="AA30" i="44"/>
  <c r="AA22" i="1"/>
  <c r="F240" i="61"/>
  <c r="D188" i="61"/>
  <c r="D187" i="61"/>
  <c r="U80" i="61"/>
  <c r="U64" i="61"/>
  <c r="L54" i="61"/>
  <c r="K54" i="61"/>
  <c r="J54" i="61"/>
  <c r="I54" i="61"/>
  <c r="H54" i="61"/>
  <c r="G54" i="61"/>
  <c r="F54" i="61"/>
  <c r="E54" i="61"/>
  <c r="D54" i="61"/>
  <c r="C54" i="61"/>
  <c r="T53" i="61"/>
  <c r="P140" i="60"/>
  <c r="P139" i="60"/>
  <c r="AA13" i="1" s="1"/>
  <c r="Q78" i="60"/>
  <c r="P76" i="60"/>
  <c r="S65" i="60" s="1"/>
  <c r="P75" i="60"/>
  <c r="P74" i="60"/>
  <c r="S43" i="60" s="1"/>
  <c r="P73" i="60"/>
  <c r="P71" i="60"/>
  <c r="V67" i="60"/>
  <c r="AA65" i="60"/>
  <c r="U64" i="60"/>
  <c r="AA64" i="60" s="1"/>
  <c r="AA63" i="60"/>
  <c r="S63" i="60"/>
  <c r="U62" i="60"/>
  <c r="AA62" i="60" s="1"/>
  <c r="AH39" i="60" s="1"/>
  <c r="AA61" i="60"/>
  <c r="X61" i="60"/>
  <c r="S61" i="60"/>
  <c r="U60" i="60"/>
  <c r="AA60" i="60" s="1"/>
  <c r="AH37" i="60" s="1"/>
  <c r="AA59" i="60"/>
  <c r="U58" i="60"/>
  <c r="AA58" i="60" s="1"/>
  <c r="AA57" i="60"/>
  <c r="S57" i="60"/>
  <c r="U56" i="60"/>
  <c r="AA56" i="60" s="1"/>
  <c r="AH44" i="60" s="1"/>
  <c r="AA55" i="60"/>
  <c r="AA54" i="60"/>
  <c r="AA53" i="60"/>
  <c r="U52" i="60"/>
  <c r="AA52" i="60" s="1"/>
  <c r="U51" i="60"/>
  <c r="AA51" i="60" s="1"/>
  <c r="AH40" i="60" s="1"/>
  <c r="AE50" i="60"/>
  <c r="AE33" i="60" s="1"/>
  <c r="Z71" i="60" s="1"/>
  <c r="AA50" i="60"/>
  <c r="AE49" i="60"/>
  <c r="U49" i="60"/>
  <c r="AA49" i="60" s="1"/>
  <c r="U48" i="60"/>
  <c r="AA48" i="60" s="1"/>
  <c r="AA47" i="60"/>
  <c r="AA46" i="60"/>
  <c r="AA45" i="60"/>
  <c r="AA44" i="60"/>
  <c r="AD43" i="60"/>
  <c r="AA43" i="60"/>
  <c r="AA42" i="60"/>
  <c r="AD41" i="60"/>
  <c r="Y41" i="60"/>
  <c r="U41" i="60"/>
  <c r="AD40" i="60"/>
  <c r="AA40" i="60"/>
  <c r="AA39" i="60"/>
  <c r="X39" i="60"/>
  <c r="S39" i="60"/>
  <c r="AD38" i="60"/>
  <c r="AA38" i="60"/>
  <c r="X38" i="60"/>
  <c r="S38" i="60"/>
  <c r="AD37" i="60"/>
  <c r="AA37" i="60"/>
  <c r="X37" i="60"/>
  <c r="S37" i="60"/>
  <c r="AG36" i="60"/>
  <c r="AD36" i="60"/>
  <c r="AA36" i="60"/>
  <c r="X36" i="60"/>
  <c r="S36" i="60"/>
  <c r="AG35" i="60"/>
  <c r="AD35" i="60"/>
  <c r="AA35" i="60"/>
  <c r="S35" i="60"/>
  <c r="AG34" i="60"/>
  <c r="AD34" i="60"/>
  <c r="AA34" i="60"/>
  <c r="S34" i="60"/>
  <c r="Y33" i="60"/>
  <c r="X33" i="60"/>
  <c r="U33" i="60"/>
  <c r="S33" i="60"/>
  <c r="AA32" i="60"/>
  <c r="X32" i="60"/>
  <c r="S32" i="60"/>
  <c r="Y31" i="60"/>
  <c r="X31" i="60"/>
  <c r="U31" i="60"/>
  <c r="S31" i="60"/>
  <c r="AA30" i="1" l="1"/>
  <c r="AA35" i="44"/>
  <c r="AA12" i="66"/>
  <c r="P142" i="60"/>
  <c r="AA14" i="1"/>
  <c r="AA11" i="1"/>
  <c r="AA5" i="40"/>
  <c r="AA6" i="40" s="1"/>
  <c r="AA13" i="44"/>
  <c r="AA11" i="44" s="1"/>
  <c r="AA29" i="44"/>
  <c r="AA7" i="43"/>
  <c r="AA3" i="43"/>
  <c r="AA4" i="44"/>
  <c r="AA41" i="60"/>
  <c r="AA33" i="60"/>
  <c r="AG33" i="60"/>
  <c r="X66" i="60"/>
  <c r="Y66" i="60"/>
  <c r="AD33" i="60"/>
  <c r="AA3" i="44"/>
  <c r="AA28" i="44"/>
  <c r="AA34" i="44"/>
  <c r="AA25" i="1"/>
  <c r="U66" i="60"/>
  <c r="S70" i="60"/>
  <c r="P78" i="60"/>
  <c r="S68" i="60"/>
  <c r="T43" i="60"/>
  <c r="Z43" i="60" s="1"/>
  <c r="AA31" i="60"/>
  <c r="S66" i="60"/>
  <c r="V35" i="60" s="1"/>
  <c r="T35" i="60" s="1"/>
  <c r="Z35" i="60" s="1"/>
  <c r="AA27" i="44" l="1"/>
  <c r="AA22" i="44"/>
  <c r="AA31" i="44"/>
  <c r="AA5" i="43"/>
  <c r="AA6" i="43" s="1"/>
  <c r="AA14" i="44"/>
  <c r="AA10" i="44" s="1"/>
  <c r="AA31" i="1"/>
  <c r="AA32" i="1" s="1"/>
  <c r="AA8" i="40"/>
  <c r="AA9" i="40" s="1"/>
  <c r="AA10" i="40" s="1"/>
  <c r="AA13" i="40" s="1"/>
  <c r="AA19" i="40" s="1"/>
  <c r="AA12" i="1"/>
  <c r="AA66" i="60"/>
  <c r="AG47" i="60"/>
  <c r="X69" i="60"/>
  <c r="V32" i="60"/>
  <c r="T32" i="60" s="1"/>
  <c r="Z32" i="60" s="1"/>
  <c r="V37" i="60"/>
  <c r="T37" i="60" s="1"/>
  <c r="Z37" i="60" s="1"/>
  <c r="V31" i="60"/>
  <c r="T31" i="60" s="1"/>
  <c r="Z31" i="60" s="1"/>
  <c r="V65" i="60"/>
  <c r="T65" i="60" s="1"/>
  <c r="Z65" i="60" s="1"/>
  <c r="V36" i="60"/>
  <c r="T36" i="60" s="1"/>
  <c r="Z36" i="60" s="1"/>
  <c r="V62" i="60"/>
  <c r="T62" i="60" s="1"/>
  <c r="Z62" i="60" s="1"/>
  <c r="V59" i="60"/>
  <c r="T59" i="60" s="1"/>
  <c r="Z59" i="60" s="1"/>
  <c r="V44" i="60"/>
  <c r="T44" i="60" s="1"/>
  <c r="Z44" i="60" s="1"/>
  <c r="V57" i="60"/>
  <c r="T57" i="60" s="1"/>
  <c r="Z57" i="60" s="1"/>
  <c r="V42" i="60"/>
  <c r="T42" i="60" s="1"/>
  <c r="Z42" i="60" s="1"/>
  <c r="S69" i="60"/>
  <c r="S71" i="60" s="1"/>
  <c r="V50" i="60"/>
  <c r="T50" i="60" s="1"/>
  <c r="Z50" i="60" s="1"/>
  <c r="V34" i="60"/>
  <c r="T34" i="60" s="1"/>
  <c r="Z34" i="60" s="1"/>
  <c r="V60" i="60"/>
  <c r="T60" i="60" s="1"/>
  <c r="Z60" i="60" s="1"/>
  <c r="V55" i="60"/>
  <c r="T55" i="60" s="1"/>
  <c r="Z55" i="60" s="1"/>
  <c r="V53" i="60"/>
  <c r="T53" i="60" s="1"/>
  <c r="Z53" i="60" s="1"/>
  <c r="V47" i="60"/>
  <c r="T47" i="60" s="1"/>
  <c r="Z47" i="60" s="1"/>
  <c r="V45" i="60"/>
  <c r="T45" i="60" s="1"/>
  <c r="Z45" i="60" s="1"/>
  <c r="V33" i="60"/>
  <c r="T33" i="60" s="1"/>
  <c r="Z33" i="60" s="1"/>
  <c r="V49" i="60"/>
  <c r="T49" i="60" s="1"/>
  <c r="Z49" i="60" s="1"/>
  <c r="V58" i="60"/>
  <c r="T58" i="60" s="1"/>
  <c r="Z58" i="60" s="1"/>
  <c r="AH38" i="60" s="1"/>
  <c r="AH33" i="60" s="1"/>
  <c r="AA71" i="60" s="1"/>
  <c r="AB71" i="60" s="1"/>
  <c r="V51" i="60"/>
  <c r="T51" i="60" s="1"/>
  <c r="Z51" i="60" s="1"/>
  <c r="S67" i="60"/>
  <c r="V48" i="60"/>
  <c r="T48" i="60" s="1"/>
  <c r="Z48" i="60" s="1"/>
  <c r="V54" i="60"/>
  <c r="T54" i="60" s="1"/>
  <c r="Z54" i="60" s="1"/>
  <c r="V64" i="60"/>
  <c r="T64" i="60" s="1"/>
  <c r="Z64" i="60" s="1"/>
  <c r="V61" i="60"/>
  <c r="T61" i="60" s="1"/>
  <c r="Z61" i="60" s="1"/>
  <c r="V56" i="60"/>
  <c r="T56" i="60" s="1"/>
  <c r="Z56" i="60" s="1"/>
  <c r="V40" i="60"/>
  <c r="T40" i="60" s="1"/>
  <c r="Z40" i="60" s="1"/>
  <c r="V52" i="60"/>
  <c r="T52" i="60" s="1"/>
  <c r="Z52" i="60" s="1"/>
  <c r="V46" i="60"/>
  <c r="T46" i="60" s="1"/>
  <c r="Z46" i="60" s="1"/>
  <c r="V41" i="60"/>
  <c r="T41" i="60" s="1"/>
  <c r="Z41" i="60" s="1"/>
  <c r="V63" i="60"/>
  <c r="T63" i="60" s="1"/>
  <c r="Z63" i="60" s="1"/>
  <c r="V38" i="60"/>
  <c r="T38" i="60" s="1"/>
  <c r="Z38" i="60" s="1"/>
  <c r="V39" i="60"/>
  <c r="T39" i="60" s="1"/>
  <c r="Z39" i="60" s="1"/>
  <c r="AI19" i="44"/>
  <c r="AI4" i="40"/>
  <c r="AI17" i="40"/>
  <c r="AH23" i="1"/>
  <c r="AI23" i="1" s="1"/>
  <c r="AJ23" i="1" s="1"/>
  <c r="AH18" i="1"/>
  <c r="AI2" i="1"/>
  <c r="AI2" i="66" s="1"/>
  <c r="AI18" i="1" l="1"/>
  <c r="AI12" i="43"/>
  <c r="AI12" i="66"/>
  <c r="AA17" i="44"/>
  <c r="AA12" i="44"/>
  <c r="AA8" i="43"/>
  <c r="AA9" i="43" s="1"/>
  <c r="AA10" i="43" s="1"/>
  <c r="AA23" i="44"/>
  <c r="AA24" i="44" s="1"/>
  <c r="AA32" i="44"/>
  <c r="AI2" i="40"/>
  <c r="AJ2" i="1"/>
  <c r="AL2" i="1" s="1"/>
  <c r="AM2" i="1" s="1"/>
  <c r="AJ22" i="1"/>
  <c r="AJ16" i="40"/>
  <c r="AJ15" i="40" s="1"/>
  <c r="AG48" i="60"/>
  <c r="AI11" i="40"/>
  <c r="AA18" i="40"/>
  <c r="AI16" i="40"/>
  <c r="AI15" i="40" s="1"/>
  <c r="AI22" i="1"/>
  <c r="AI2" i="44"/>
  <c r="AI2" i="43" s="1"/>
  <c r="V66" i="60"/>
  <c r="T66" i="60" s="1"/>
  <c r="AI35" i="44"/>
  <c r="B2" i="57"/>
  <c r="AI34" i="44" l="1"/>
  <c r="AJ34" i="44"/>
  <c r="AI8" i="44"/>
  <c r="AI4" i="43" s="1"/>
  <c r="AJ18" i="1"/>
  <c r="AJ2" i="66"/>
  <c r="AA20" i="44"/>
  <c r="AA13" i="43" s="1"/>
  <c r="AA10" i="66"/>
  <c r="AA26" i="44"/>
  <c r="AA16" i="44"/>
  <c r="AJ2" i="44"/>
  <c r="AJ2" i="43" s="1"/>
  <c r="AJ2" i="40"/>
  <c r="AJ11" i="40"/>
  <c r="AJ8" i="44"/>
  <c r="Z66" i="60"/>
  <c r="W69" i="60"/>
  <c r="AB66" i="60" s="1"/>
  <c r="AC71" i="60" s="1"/>
  <c r="D19" i="59"/>
  <c r="C19" i="59"/>
  <c r="E10" i="59"/>
  <c r="E8" i="59"/>
  <c r="E6" i="59"/>
  <c r="AI30" i="44" l="1"/>
  <c r="AL2" i="66"/>
  <c r="AA6" i="66"/>
  <c r="AA7" i="66" s="1"/>
  <c r="AA13" i="66"/>
  <c r="AM2" i="40"/>
  <c r="AM2" i="44"/>
  <c r="AM2" i="43" s="1"/>
  <c r="AL2" i="44"/>
  <c r="AL2" i="43" s="1"/>
  <c r="AL2" i="40"/>
  <c r="AJ30" i="44"/>
  <c r="AJ4" i="43"/>
  <c r="Z8" i="1"/>
  <c r="AH17" i="40"/>
  <c r="AH16" i="40"/>
  <c r="AH11" i="40"/>
  <c r="AH4" i="40"/>
  <c r="AN2" i="1" l="1"/>
  <c r="AO2" i="1" s="1"/>
  <c r="AM2" i="66"/>
  <c r="AH15" i="40"/>
  <c r="AG24" i="1"/>
  <c r="AN2" i="66" l="1"/>
  <c r="AN2" i="44"/>
  <c r="AN2" i="43" s="1"/>
  <c r="AN2" i="40"/>
  <c r="AH22" i="1"/>
  <c r="AH19" i="1"/>
  <c r="AG28" i="1"/>
  <c r="AH2" i="40"/>
  <c r="AH2" i="44"/>
  <c r="AH2" i="43" s="1"/>
  <c r="AH19" i="44"/>
  <c r="AH8" i="44"/>
  <c r="AH30" i="44" s="1"/>
  <c r="AG36" i="57"/>
  <c r="AG35" i="57"/>
  <c r="AG34" i="57"/>
  <c r="AD43" i="57"/>
  <c r="AD41" i="57"/>
  <c r="AD40" i="57"/>
  <c r="AD38" i="57"/>
  <c r="AD37" i="57"/>
  <c r="AD36" i="57"/>
  <c r="AD35" i="57"/>
  <c r="AD34" i="57"/>
  <c r="Y41" i="57"/>
  <c r="Y33" i="57"/>
  <c r="Y31" i="57"/>
  <c r="X61" i="57"/>
  <c r="X39" i="57"/>
  <c r="X38" i="57"/>
  <c r="X37" i="57"/>
  <c r="X36" i="57"/>
  <c r="X33" i="57"/>
  <c r="X32" i="57"/>
  <c r="X31" i="57"/>
  <c r="AH34" i="44" l="1"/>
  <c r="AO2" i="66"/>
  <c r="AO2" i="40"/>
  <c r="AQ2" i="1"/>
  <c r="AO2" i="44"/>
  <c r="AO2" i="43" s="1"/>
  <c r="AH12" i="43"/>
  <c r="AH12" i="66"/>
  <c r="AH12" i="40"/>
  <c r="AI19" i="1"/>
  <c r="AH33" i="44"/>
  <c r="AH4" i="43"/>
  <c r="AH35" i="44"/>
  <c r="AJ19" i="1" l="1"/>
  <c r="AR2" i="1"/>
  <c r="AQ2" i="66"/>
  <c r="AQ2" i="44"/>
  <c r="AQ2" i="43" s="1"/>
  <c r="AQ2" i="40"/>
  <c r="AJ12" i="40"/>
  <c r="AJ33" i="44"/>
  <c r="AJ27" i="44" s="1"/>
  <c r="AI33" i="44"/>
  <c r="AI27" i="44" s="1"/>
  <c r="AI12" i="40"/>
  <c r="AH27" i="44"/>
  <c r="AS2" i="1" l="1"/>
  <c r="AR2" i="66"/>
  <c r="AR2" i="44"/>
  <c r="AR2" i="43" s="1"/>
  <c r="AR2" i="40"/>
  <c r="T53" i="58"/>
  <c r="P73" i="57"/>
  <c r="P74" i="57"/>
  <c r="AG10" i="1"/>
  <c r="AG15" i="1"/>
  <c r="AG3" i="1"/>
  <c r="AG8" i="1"/>
  <c r="AG7" i="1"/>
  <c r="AG6" i="1"/>
  <c r="AG22" i="1"/>
  <c r="AG5" i="1" l="1"/>
  <c r="AS2" i="66"/>
  <c r="AT2" i="1"/>
  <c r="AS2" i="40"/>
  <c r="AS2" i="44"/>
  <c r="AS2" i="43" s="1"/>
  <c r="AG4" i="1"/>
  <c r="AJ15" i="1"/>
  <c r="AH15" i="1"/>
  <c r="AI15" i="1"/>
  <c r="AG17" i="1"/>
  <c r="AG20" i="1" s="1"/>
  <c r="AI15" i="44" l="1"/>
  <c r="AH15" i="44"/>
  <c r="AJ15" i="44"/>
  <c r="AT2" i="44"/>
  <c r="AT2" i="43" s="1"/>
  <c r="AT2" i="66"/>
  <c r="AW2" i="1"/>
  <c r="AX2" i="1" s="1"/>
  <c r="AT2" i="40"/>
  <c r="AG26" i="1"/>
  <c r="AG25" i="1"/>
  <c r="AX2" i="40" l="1"/>
  <c r="AY2" i="1"/>
  <c r="AZ2" i="1" s="1"/>
  <c r="AX2" i="44"/>
  <c r="AX2" i="43" s="1"/>
  <c r="AX2" i="66"/>
  <c r="AW2" i="44"/>
  <c r="AW2" i="43" s="1"/>
  <c r="AW2" i="40"/>
  <c r="AW2" i="66"/>
  <c r="N6" i="44"/>
  <c r="N8" i="44"/>
  <c r="AG2" i="40"/>
  <c r="AG3" i="40"/>
  <c r="AG4" i="40"/>
  <c r="AG7" i="40"/>
  <c r="AG11" i="40"/>
  <c r="AG12" i="40"/>
  <c r="AG16" i="40"/>
  <c r="AG17" i="40"/>
  <c r="AG2" i="44"/>
  <c r="AG2" i="43" s="1"/>
  <c r="AG6" i="44"/>
  <c r="AG7" i="44"/>
  <c r="AF8" i="44"/>
  <c r="AF30" i="44" s="1"/>
  <c r="AG8" i="44"/>
  <c r="AG4" i="43" s="1"/>
  <c r="AG15" i="44"/>
  <c r="AF19" i="44"/>
  <c r="AF12" i="66" s="1"/>
  <c r="AG19" i="44"/>
  <c r="AG12" i="66" s="1"/>
  <c r="AG33" i="44"/>
  <c r="AG34" i="44"/>
  <c r="AF4" i="40"/>
  <c r="AF11" i="40"/>
  <c r="AF17" i="40"/>
  <c r="F240" i="58"/>
  <c r="D188" i="58"/>
  <c r="D187" i="58"/>
  <c r="U80" i="58"/>
  <c r="U64" i="58"/>
  <c r="L54" i="58"/>
  <c r="K54" i="58"/>
  <c r="J54" i="58"/>
  <c r="I54" i="58"/>
  <c r="H54" i="58"/>
  <c r="G54" i="58"/>
  <c r="F54" i="58"/>
  <c r="E54" i="58"/>
  <c r="D54" i="58"/>
  <c r="C54" i="58"/>
  <c r="P140" i="57"/>
  <c r="AG14" i="1" s="1"/>
  <c r="P139" i="57"/>
  <c r="AG13" i="1" s="1"/>
  <c r="Q78" i="57"/>
  <c r="P76" i="57"/>
  <c r="S65" i="57" s="1"/>
  <c r="P75" i="57"/>
  <c r="S43" i="57"/>
  <c r="P71" i="57"/>
  <c r="AA65" i="57"/>
  <c r="U64" i="57"/>
  <c r="AA64" i="57" s="1"/>
  <c r="AA63" i="57"/>
  <c r="S63" i="57"/>
  <c r="U62" i="57"/>
  <c r="AA62" i="57" s="1"/>
  <c r="AH39" i="57" s="1"/>
  <c r="AA61" i="57"/>
  <c r="S61" i="57"/>
  <c r="U60" i="57"/>
  <c r="AA60" i="57" s="1"/>
  <c r="AH37" i="57" s="1"/>
  <c r="AA59" i="57"/>
  <c r="U58" i="57"/>
  <c r="AA58" i="57" s="1"/>
  <c r="AA57" i="57"/>
  <c r="S57" i="57"/>
  <c r="U56" i="57"/>
  <c r="AA56" i="57" s="1"/>
  <c r="AH44" i="57" s="1"/>
  <c r="AA55" i="57"/>
  <c r="AA54" i="57"/>
  <c r="AA53" i="57"/>
  <c r="U52" i="57"/>
  <c r="AA52" i="57" s="1"/>
  <c r="U51" i="57"/>
  <c r="AA51" i="57" s="1"/>
  <c r="AH40" i="57" s="1"/>
  <c r="AE50" i="57"/>
  <c r="AA50" i="57"/>
  <c r="AE49" i="57"/>
  <c r="U49" i="57"/>
  <c r="AA49" i="57" s="1"/>
  <c r="U48" i="57"/>
  <c r="AA48" i="57" s="1"/>
  <c r="AA47" i="57"/>
  <c r="AA46" i="57"/>
  <c r="AA45" i="57"/>
  <c r="AA44" i="57"/>
  <c r="AA43" i="57"/>
  <c r="AA42" i="57"/>
  <c r="U41" i="57"/>
  <c r="AA40" i="57"/>
  <c r="AA39" i="57"/>
  <c r="S39" i="57"/>
  <c r="AA38" i="57"/>
  <c r="S38" i="57"/>
  <c r="AA37" i="57"/>
  <c r="S37" i="57"/>
  <c r="AA36" i="57"/>
  <c r="S36" i="57"/>
  <c r="AA35" i="57"/>
  <c r="S35" i="57"/>
  <c r="AA34" i="57"/>
  <c r="S34" i="57"/>
  <c r="U33" i="57"/>
  <c r="S33" i="57"/>
  <c r="AA32" i="57"/>
  <c r="S32" i="57"/>
  <c r="U31" i="57"/>
  <c r="S31" i="57"/>
  <c r="AE33" i="57" l="1"/>
  <c r="AZ2" i="66"/>
  <c r="BA2" i="1"/>
  <c r="AZ2" i="40"/>
  <c r="AZ2" i="44"/>
  <c r="AZ2" i="43" s="1"/>
  <c r="AY2" i="66"/>
  <c r="AY2" i="40"/>
  <c r="AY2" i="44"/>
  <c r="AY2" i="43" s="1"/>
  <c r="AG12" i="1"/>
  <c r="AJ38" i="1"/>
  <c r="AJ6" i="1" s="1"/>
  <c r="AI38" i="1"/>
  <c r="AI6" i="1" s="1"/>
  <c r="AH38" i="1"/>
  <c r="AH6" i="1" s="1"/>
  <c r="AG38" i="1"/>
  <c r="Z71" i="57"/>
  <c r="U66" i="57"/>
  <c r="AN13" i="1"/>
  <c r="AO13" i="1"/>
  <c r="AG11" i="1"/>
  <c r="AM13" i="1"/>
  <c r="AJ14" i="1"/>
  <c r="AJ13" i="1"/>
  <c r="AL13" i="1"/>
  <c r="AG28" i="44"/>
  <c r="AG4" i="44"/>
  <c r="AG7" i="43"/>
  <c r="AG5" i="44"/>
  <c r="AF35" i="44"/>
  <c r="AH14" i="1"/>
  <c r="AI14" i="1"/>
  <c r="AH13" i="1"/>
  <c r="AI13" i="1"/>
  <c r="AG35" i="44"/>
  <c r="AG27" i="44" s="1"/>
  <c r="AG14" i="44"/>
  <c r="AG31" i="1"/>
  <c r="AG13" i="44"/>
  <c r="AG30" i="1"/>
  <c r="AG8" i="40"/>
  <c r="AG9" i="40" s="1"/>
  <c r="P142" i="57"/>
  <c r="AG5" i="40"/>
  <c r="AG6" i="40" s="1"/>
  <c r="AG29" i="44"/>
  <c r="AG30" i="44"/>
  <c r="P78" i="57"/>
  <c r="AG12" i="43"/>
  <c r="AG15" i="40"/>
  <c r="AF12" i="43"/>
  <c r="AF4" i="43"/>
  <c r="AD33" i="57"/>
  <c r="X66" i="57"/>
  <c r="Y66" i="57"/>
  <c r="AA33" i="57"/>
  <c r="AG33" i="57"/>
  <c r="AA31" i="57"/>
  <c r="AA41" i="57"/>
  <c r="AG3" i="43"/>
  <c r="AG3" i="44"/>
  <c r="T43" i="57"/>
  <c r="Z43" i="57" s="1"/>
  <c r="S68" i="57"/>
  <c r="S70" i="57"/>
  <c r="S66" i="57"/>
  <c r="V35" i="57" s="1"/>
  <c r="T35" i="57" s="1"/>
  <c r="Z35" i="57" s="1"/>
  <c r="V67" i="57"/>
  <c r="Z33" i="44"/>
  <c r="AA66" i="57" l="1"/>
  <c r="AI11" i="1"/>
  <c r="AL11" i="1"/>
  <c r="AH12" i="1"/>
  <c r="AJ31" i="1"/>
  <c r="AN30" i="1"/>
  <c r="AN32" i="1" s="1"/>
  <c r="AI12" i="1"/>
  <c r="BA2" i="66"/>
  <c r="BD2" i="1"/>
  <c r="BA2" i="40"/>
  <c r="BA2" i="44"/>
  <c r="BA2" i="43" s="1"/>
  <c r="AH4" i="1"/>
  <c r="AH6" i="44"/>
  <c r="AH3" i="40"/>
  <c r="AI6" i="44"/>
  <c r="AI4" i="1"/>
  <c r="AI3" i="40"/>
  <c r="AJ4" i="1"/>
  <c r="AJ3" i="40"/>
  <c r="AJ6" i="44"/>
  <c r="AN5" i="40"/>
  <c r="AN6" i="40" s="1"/>
  <c r="AN10" i="40" s="1"/>
  <c r="AN13" i="40" s="1"/>
  <c r="AN18" i="40" s="1"/>
  <c r="AN13" i="44"/>
  <c r="AN22" i="44" s="1"/>
  <c r="AN24" i="44" s="1"/>
  <c r="AN10" i="1"/>
  <c r="AN17" i="1" s="1"/>
  <c r="AN20" i="1" s="1"/>
  <c r="AN11" i="1"/>
  <c r="AO5" i="40"/>
  <c r="AO6" i="40" s="1"/>
  <c r="AO10" i="40" s="1"/>
  <c r="AO13" i="40" s="1"/>
  <c r="AO13" i="44"/>
  <c r="AO30" i="1"/>
  <c r="AO32" i="1" s="1"/>
  <c r="AO10" i="1"/>
  <c r="AO17" i="1" s="1"/>
  <c r="AO11" i="1"/>
  <c r="AJ8" i="40"/>
  <c r="AM5" i="40"/>
  <c r="AM6" i="40" s="1"/>
  <c r="AM10" i="40" s="1"/>
  <c r="AM13" i="40" s="1"/>
  <c r="AM13" i="44"/>
  <c r="AM31" i="44" s="1"/>
  <c r="AM10" i="1"/>
  <c r="AM17" i="1" s="1"/>
  <c r="AM11" i="1"/>
  <c r="AM30" i="1"/>
  <c r="AM32" i="1" s="1"/>
  <c r="AH5" i="40"/>
  <c r="AH11" i="1"/>
  <c r="AJ14" i="44"/>
  <c r="AJ12" i="44" s="1"/>
  <c r="AJ12" i="1"/>
  <c r="AJ30" i="1"/>
  <c r="AJ32" i="1" s="1"/>
  <c r="AJ11" i="1"/>
  <c r="AJ5" i="40"/>
  <c r="AJ10" i="1"/>
  <c r="AJ13" i="44"/>
  <c r="AJ11" i="44" s="1"/>
  <c r="AL30" i="1"/>
  <c r="AL32" i="1" s="1"/>
  <c r="AL10" i="1"/>
  <c r="AL17" i="1" s="1"/>
  <c r="AL25" i="1" s="1"/>
  <c r="AL5" i="40"/>
  <c r="AL6" i="40" s="1"/>
  <c r="AL10" i="40" s="1"/>
  <c r="AL13" i="40" s="1"/>
  <c r="AL13" i="44"/>
  <c r="AG5" i="43"/>
  <c r="AG6" i="43" s="1"/>
  <c r="AG11" i="44"/>
  <c r="AG32" i="44"/>
  <c r="AG12" i="44"/>
  <c r="X69" i="57"/>
  <c r="AH10" i="1"/>
  <c r="AH14" i="44"/>
  <c r="AH32" i="44" s="1"/>
  <c r="AH31" i="1"/>
  <c r="AH8" i="40"/>
  <c r="AG23" i="44"/>
  <c r="AI10" i="1"/>
  <c r="AI5" i="40"/>
  <c r="AI30" i="1"/>
  <c r="AI13" i="44"/>
  <c r="AI11" i="44" s="1"/>
  <c r="AH13" i="44"/>
  <c r="AI8" i="40"/>
  <c r="AI14" i="44"/>
  <c r="AI12" i="44" s="1"/>
  <c r="AI31" i="1"/>
  <c r="AH30" i="1"/>
  <c r="AG8" i="43"/>
  <c r="AG9" i="43" s="1"/>
  <c r="AG32" i="1"/>
  <c r="AG31" i="44"/>
  <c r="AG22" i="44"/>
  <c r="AG10" i="44"/>
  <c r="AG17" i="44" s="1"/>
  <c r="AG10" i="66" s="1"/>
  <c r="AG47" i="57"/>
  <c r="V61" i="57"/>
  <c r="T61" i="57" s="1"/>
  <c r="Z61" i="57" s="1"/>
  <c r="V63" i="57"/>
  <c r="T63" i="57" s="1"/>
  <c r="Z63" i="57" s="1"/>
  <c r="AG10" i="40"/>
  <c r="AG13" i="40" s="1"/>
  <c r="AG18" i="40" s="1"/>
  <c r="V57" i="57"/>
  <c r="T57" i="57" s="1"/>
  <c r="Z57" i="57" s="1"/>
  <c r="V42" i="57"/>
  <c r="T42" i="57" s="1"/>
  <c r="Z42" i="57" s="1"/>
  <c r="V58" i="57"/>
  <c r="T58" i="57" s="1"/>
  <c r="Z58" i="57" s="1"/>
  <c r="AH38" i="57" s="1"/>
  <c r="AH33" i="57" s="1"/>
  <c r="V51" i="57"/>
  <c r="T51" i="57" s="1"/>
  <c r="Z51" i="57" s="1"/>
  <c r="V39" i="57"/>
  <c r="T39" i="57" s="1"/>
  <c r="Z39" i="57" s="1"/>
  <c r="V37" i="57"/>
  <c r="T37" i="57" s="1"/>
  <c r="Z37" i="57" s="1"/>
  <c r="V32" i="57"/>
  <c r="T32" i="57" s="1"/>
  <c r="Z32" i="57" s="1"/>
  <c r="S67" i="57"/>
  <c r="V62" i="57"/>
  <c r="T62" i="57" s="1"/>
  <c r="Z62" i="57" s="1"/>
  <c r="S69" i="57"/>
  <c r="S71" i="57" s="1"/>
  <c r="V50" i="57"/>
  <c r="T50" i="57" s="1"/>
  <c r="Z50" i="57" s="1"/>
  <c r="V36" i="57"/>
  <c r="T36" i="57" s="1"/>
  <c r="Z36" i="57" s="1"/>
  <c r="V48" i="57"/>
  <c r="T48" i="57" s="1"/>
  <c r="Z48" i="57" s="1"/>
  <c r="V60" i="57"/>
  <c r="T60" i="57" s="1"/>
  <c r="Z60" i="57" s="1"/>
  <c r="V55" i="57"/>
  <c r="T55" i="57" s="1"/>
  <c r="Z55" i="57" s="1"/>
  <c r="V53" i="57"/>
  <c r="T53" i="57" s="1"/>
  <c r="Z53" i="57" s="1"/>
  <c r="V47" i="57"/>
  <c r="T47" i="57" s="1"/>
  <c r="Z47" i="57" s="1"/>
  <c r="V45" i="57"/>
  <c r="T45" i="57" s="1"/>
  <c r="Z45" i="57" s="1"/>
  <c r="V38" i="57"/>
  <c r="T38" i="57" s="1"/>
  <c r="Z38" i="57" s="1"/>
  <c r="V59" i="57"/>
  <c r="T59" i="57" s="1"/>
  <c r="Z59" i="57" s="1"/>
  <c r="V64" i="57"/>
  <c r="T64" i="57" s="1"/>
  <c r="Z64" i="57" s="1"/>
  <c r="V56" i="57"/>
  <c r="T56" i="57" s="1"/>
  <c r="Z56" i="57" s="1"/>
  <c r="V40" i="57"/>
  <c r="T40" i="57" s="1"/>
  <c r="Z40" i="57" s="1"/>
  <c r="V54" i="57"/>
  <c r="T54" i="57" s="1"/>
  <c r="Z54" i="57" s="1"/>
  <c r="V52" i="57"/>
  <c r="T52" i="57" s="1"/>
  <c r="Z52" i="57" s="1"/>
  <c r="V49" i="57"/>
  <c r="T49" i="57" s="1"/>
  <c r="Z49" i="57" s="1"/>
  <c r="V46" i="57"/>
  <c r="T46" i="57" s="1"/>
  <c r="Z46" i="57" s="1"/>
  <c r="V41" i="57"/>
  <c r="T41" i="57" s="1"/>
  <c r="Z41" i="57" s="1"/>
  <c r="V44" i="57"/>
  <c r="T44" i="57" s="1"/>
  <c r="Z44" i="57" s="1"/>
  <c r="V65" i="57"/>
  <c r="T65" i="57" s="1"/>
  <c r="Z65" i="57" s="1"/>
  <c r="V33" i="57"/>
  <c r="T33" i="57" s="1"/>
  <c r="Z33" i="57" s="1"/>
  <c r="V34" i="57"/>
  <c r="T34" i="57" s="1"/>
  <c r="Z34" i="57" s="1"/>
  <c r="V31" i="57"/>
  <c r="BE2" i="1" l="1"/>
  <c r="BE2" i="66" s="1"/>
  <c r="BE2" i="44"/>
  <c r="BD2" i="66"/>
  <c r="BD2" i="44"/>
  <c r="AG6" i="66"/>
  <c r="AG7" i="66" s="1"/>
  <c r="AG13" i="66"/>
  <c r="AJ6" i="40"/>
  <c r="AH6" i="40"/>
  <c r="AI6" i="40"/>
  <c r="AJ39" i="1"/>
  <c r="AJ7" i="1" s="1"/>
  <c r="AI39" i="1"/>
  <c r="AI7" i="1" s="1"/>
  <c r="AH39" i="1"/>
  <c r="AH7" i="1" s="1"/>
  <c r="AA71" i="57"/>
  <c r="AB71" i="57" s="1"/>
  <c r="AG39" i="1"/>
  <c r="AI3" i="43"/>
  <c r="AI28" i="44"/>
  <c r="AI4" i="44"/>
  <c r="AH3" i="43"/>
  <c r="AH28" i="44"/>
  <c r="AH4" i="44"/>
  <c r="AJ28" i="44"/>
  <c r="AJ3" i="43"/>
  <c r="AJ4" i="44"/>
  <c r="AG16" i="44"/>
  <c r="AN31" i="44"/>
  <c r="AN5" i="43"/>
  <c r="AN6" i="43" s="1"/>
  <c r="AN10" i="43" s="1"/>
  <c r="AN11" i="44"/>
  <c r="AN10" i="44"/>
  <c r="AN17" i="44" s="1"/>
  <c r="AN10" i="66" s="1"/>
  <c r="AN19" i="40"/>
  <c r="AN25" i="1"/>
  <c r="AO11" i="44"/>
  <c r="AO5" i="43"/>
  <c r="AO6" i="43" s="1"/>
  <c r="AO10" i="43" s="1"/>
  <c r="AO31" i="44"/>
  <c r="AO10" i="44"/>
  <c r="AO17" i="44" s="1"/>
  <c r="AO10" i="66" s="1"/>
  <c r="AO22" i="44"/>
  <c r="AO24" i="44" s="1"/>
  <c r="AO19" i="40"/>
  <c r="AO18" i="40"/>
  <c r="AO20" i="1"/>
  <c r="AO25" i="1"/>
  <c r="AN26" i="1"/>
  <c r="AM5" i="43"/>
  <c r="AM6" i="43" s="1"/>
  <c r="AM10" i="43" s="1"/>
  <c r="AM10" i="44"/>
  <c r="AM17" i="44" s="1"/>
  <c r="AM10" i="66" s="1"/>
  <c r="AM11" i="44"/>
  <c r="AM22" i="44"/>
  <c r="AM24" i="44" s="1"/>
  <c r="AM19" i="40"/>
  <c r="AM18" i="40"/>
  <c r="AJ22" i="44"/>
  <c r="AG48" i="57"/>
  <c r="AJ5" i="43"/>
  <c r="AJ32" i="44"/>
  <c r="AJ31" i="44"/>
  <c r="AJ10" i="44"/>
  <c r="AJ8" i="43"/>
  <c r="AJ23" i="44"/>
  <c r="AM20" i="1"/>
  <c r="AM25" i="1"/>
  <c r="AH23" i="44"/>
  <c r="AL20" i="1"/>
  <c r="AH22" i="44"/>
  <c r="AH11" i="44"/>
  <c r="AL11" i="44"/>
  <c r="AL31" i="44"/>
  <c r="AL5" i="43"/>
  <c r="AL6" i="43" s="1"/>
  <c r="AL10" i="43" s="1"/>
  <c r="AL22" i="44"/>
  <c r="AL24" i="44" s="1"/>
  <c r="AL10" i="44"/>
  <c r="AL17" i="44" s="1"/>
  <c r="AL10" i="66" s="1"/>
  <c r="AH8" i="43"/>
  <c r="AH12" i="44"/>
  <c r="AL19" i="40"/>
  <c r="AL18" i="40"/>
  <c r="AH32" i="1"/>
  <c r="AG24" i="44"/>
  <c r="AI8" i="43"/>
  <c r="AI23" i="44"/>
  <c r="AI32" i="44"/>
  <c r="AI10" i="44"/>
  <c r="AI5" i="43"/>
  <c r="AI22" i="44"/>
  <c r="AI31" i="44"/>
  <c r="AG10" i="43"/>
  <c r="AH10" i="44"/>
  <c r="AI32" i="1"/>
  <c r="AH31" i="44"/>
  <c r="AH5" i="43"/>
  <c r="AG26" i="44"/>
  <c r="AG20" i="44"/>
  <c r="AG13" i="43" s="1"/>
  <c r="AG19" i="40"/>
  <c r="V66" i="57"/>
  <c r="T66" i="57" s="1"/>
  <c r="W69" i="57" s="1"/>
  <c r="AB66" i="57" s="1"/>
  <c r="AC71" i="57" s="1"/>
  <c r="T31" i="57"/>
  <c r="Z31" i="57" s="1"/>
  <c r="BF2" i="1" l="1"/>
  <c r="AN6" i="66"/>
  <c r="AN7" i="66" s="1"/>
  <c r="AN13" i="66"/>
  <c r="AM6" i="66"/>
  <c r="AM7" i="66" s="1"/>
  <c r="AM13" i="66"/>
  <c r="AO6" i="66"/>
  <c r="AO7" i="66" s="1"/>
  <c r="AO13" i="66"/>
  <c r="AL6" i="66"/>
  <c r="AL7" i="66" s="1"/>
  <c r="AL13" i="66"/>
  <c r="AH6" i="43"/>
  <c r="AI6" i="43"/>
  <c r="AJ6" i="43"/>
  <c r="AH7" i="44"/>
  <c r="AH7" i="40"/>
  <c r="AH9" i="40" s="1"/>
  <c r="AH10" i="40" s="1"/>
  <c r="AH13" i="40" s="1"/>
  <c r="AH18" i="40" s="1"/>
  <c r="AH5" i="1"/>
  <c r="AH3" i="1"/>
  <c r="AH17" i="1" s="1"/>
  <c r="AI5" i="1"/>
  <c r="AI7" i="44"/>
  <c r="AI7" i="40"/>
  <c r="AI9" i="40" s="1"/>
  <c r="AI10" i="40" s="1"/>
  <c r="AI13" i="40" s="1"/>
  <c r="AI18" i="40" s="1"/>
  <c r="AI3" i="1"/>
  <c r="AI17" i="1" s="1"/>
  <c r="AJ5" i="1"/>
  <c r="AJ7" i="44"/>
  <c r="AJ7" i="40"/>
  <c r="AJ9" i="40" s="1"/>
  <c r="AJ10" i="40" s="1"/>
  <c r="AJ13" i="40" s="1"/>
  <c r="AJ19" i="40" s="1"/>
  <c r="AJ3" i="1"/>
  <c r="AJ17" i="1" s="1"/>
  <c r="AM20" i="44"/>
  <c r="AM13" i="43" s="1"/>
  <c r="AM16" i="44"/>
  <c r="AO20" i="44"/>
  <c r="AO13" i="43" s="1"/>
  <c r="AO16" i="44"/>
  <c r="AN20" i="44"/>
  <c r="AN13" i="43" s="1"/>
  <c r="AN16" i="44"/>
  <c r="AL20" i="44"/>
  <c r="AL13" i="43" s="1"/>
  <c r="AL16" i="44"/>
  <c r="AN26" i="44"/>
  <c r="AO26" i="1"/>
  <c r="AO26" i="44"/>
  <c r="AJ24" i="44"/>
  <c r="AM26" i="44"/>
  <c r="AM26" i="1"/>
  <c r="AH24" i="44"/>
  <c r="AL26" i="44"/>
  <c r="AL26" i="1"/>
  <c r="AI24" i="44"/>
  <c r="Z66" i="57"/>
  <c r="B13" i="44"/>
  <c r="B5" i="43" s="1"/>
  <c r="C13" i="44"/>
  <c r="C5" i="43" s="1"/>
  <c r="D13" i="44"/>
  <c r="D5" i="43" s="1"/>
  <c r="E13" i="44"/>
  <c r="E5" i="43" s="1"/>
  <c r="F13" i="44"/>
  <c r="F5" i="43" s="1"/>
  <c r="G13" i="44"/>
  <c r="G5" i="43" s="1"/>
  <c r="H13" i="44"/>
  <c r="H5" i="43" s="1"/>
  <c r="I13" i="44"/>
  <c r="I5" i="43" s="1"/>
  <c r="J13" i="44"/>
  <c r="J5" i="43" s="1"/>
  <c r="K13" i="44"/>
  <c r="K5" i="43" s="1"/>
  <c r="L13" i="44"/>
  <c r="L5" i="43" s="1"/>
  <c r="M13" i="44"/>
  <c r="M5" i="43" s="1"/>
  <c r="N13" i="44"/>
  <c r="N5" i="43" s="1"/>
  <c r="O13" i="44"/>
  <c r="O5" i="43" s="1"/>
  <c r="P13" i="44"/>
  <c r="P5" i="43" s="1"/>
  <c r="Q13" i="44"/>
  <c r="Q5" i="43" s="1"/>
  <c r="R13" i="44"/>
  <c r="S13" i="44"/>
  <c r="T13" i="44"/>
  <c r="U13" i="44"/>
  <c r="V5" i="43"/>
  <c r="W5" i="43"/>
  <c r="X5" i="43"/>
  <c r="Y13" i="44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BM2" i="44"/>
  <c r="BM2" i="43" s="1"/>
  <c r="W2" i="44"/>
  <c r="W2" i="43" s="1"/>
  <c r="X2" i="44"/>
  <c r="X2" i="43" s="1"/>
  <c r="Y2" i="44"/>
  <c r="Y2" i="43" s="1"/>
  <c r="Z2" i="44"/>
  <c r="Z2" i="43" s="1"/>
  <c r="AB2" i="44"/>
  <c r="AB2" i="43" s="1"/>
  <c r="W6" i="44"/>
  <c r="X6" i="44"/>
  <c r="Y6" i="44"/>
  <c r="W7" i="44"/>
  <c r="X7" i="44"/>
  <c r="Y7" i="44"/>
  <c r="Y8" i="44"/>
  <c r="Y30" i="44" s="1"/>
  <c r="AB8" i="44"/>
  <c r="AC8" i="44"/>
  <c r="AD8" i="44"/>
  <c r="AE8" i="44"/>
  <c r="AE30" i="44" s="1"/>
  <c r="W14" i="44"/>
  <c r="X14" i="44"/>
  <c r="Y14" i="44"/>
  <c r="W15" i="44"/>
  <c r="X15" i="44"/>
  <c r="Y15" i="44"/>
  <c r="W19" i="44"/>
  <c r="W12" i="66" s="1"/>
  <c r="X19" i="44"/>
  <c r="X12" i="66" s="1"/>
  <c r="Y19" i="44"/>
  <c r="Y12" i="66" s="1"/>
  <c r="AB19" i="44"/>
  <c r="AB12" i="66" s="1"/>
  <c r="AC19" i="44"/>
  <c r="AC12" i="66" s="1"/>
  <c r="AD19" i="44"/>
  <c r="AD12" i="66" s="1"/>
  <c r="AE19" i="44"/>
  <c r="C2" i="44"/>
  <c r="C2" i="43" s="1"/>
  <c r="D2" i="44"/>
  <c r="D2" i="43" s="1"/>
  <c r="E2" i="44"/>
  <c r="E2" i="43" s="1"/>
  <c r="F2" i="44"/>
  <c r="F2" i="43" s="1"/>
  <c r="G2" i="44"/>
  <c r="G2" i="43" s="1"/>
  <c r="H2" i="44"/>
  <c r="H2" i="43" s="1"/>
  <c r="I2" i="44"/>
  <c r="I2" i="43" s="1"/>
  <c r="J2" i="44"/>
  <c r="J2" i="43" s="1"/>
  <c r="K2" i="44"/>
  <c r="K2" i="43" s="1"/>
  <c r="L2" i="44"/>
  <c r="L2" i="43" s="1"/>
  <c r="M2" i="44"/>
  <c r="M2" i="43" s="1"/>
  <c r="N2" i="44"/>
  <c r="N2" i="43" s="1"/>
  <c r="O2" i="44"/>
  <c r="O2" i="43" s="1"/>
  <c r="P2" i="44"/>
  <c r="P2" i="43" s="1"/>
  <c r="Q2" i="44"/>
  <c r="Q2" i="43" s="1"/>
  <c r="R2" i="44"/>
  <c r="R2" i="43" s="1"/>
  <c r="S2" i="44"/>
  <c r="S2" i="43" s="1"/>
  <c r="T2" i="44"/>
  <c r="T2" i="43" s="1"/>
  <c r="U2" i="44"/>
  <c r="U2" i="43" s="1"/>
  <c r="V2" i="44"/>
  <c r="V2" i="43" s="1"/>
  <c r="C6" i="44"/>
  <c r="C3" i="43" s="1"/>
  <c r="D6" i="44"/>
  <c r="D3" i="43" s="1"/>
  <c r="E6" i="44"/>
  <c r="E3" i="43" s="1"/>
  <c r="F6" i="44"/>
  <c r="F3" i="43" s="1"/>
  <c r="G6" i="44"/>
  <c r="G3" i="43" s="1"/>
  <c r="H6" i="44"/>
  <c r="H3" i="43" s="1"/>
  <c r="I6" i="44"/>
  <c r="I3" i="43" s="1"/>
  <c r="J6" i="44"/>
  <c r="J3" i="43" s="1"/>
  <c r="K6" i="44"/>
  <c r="K3" i="43" s="1"/>
  <c r="L6" i="44"/>
  <c r="L3" i="43" s="1"/>
  <c r="M6" i="44"/>
  <c r="M3" i="43" s="1"/>
  <c r="N3" i="43"/>
  <c r="O6" i="44"/>
  <c r="O3" i="43" s="1"/>
  <c r="P6" i="44"/>
  <c r="P3" i="43" s="1"/>
  <c r="Q6" i="44"/>
  <c r="Q3" i="43" s="1"/>
  <c r="R6" i="44"/>
  <c r="S6" i="44"/>
  <c r="T6" i="44"/>
  <c r="U6" i="44"/>
  <c r="V6" i="44"/>
  <c r="C7" i="44"/>
  <c r="C7" i="43" s="1"/>
  <c r="D7" i="44"/>
  <c r="D7" i="43" s="1"/>
  <c r="E7" i="44"/>
  <c r="E7" i="43" s="1"/>
  <c r="F7" i="44"/>
  <c r="F7" i="43" s="1"/>
  <c r="G7" i="44"/>
  <c r="G7" i="43" s="1"/>
  <c r="H7" i="44"/>
  <c r="H7" i="43" s="1"/>
  <c r="I7" i="44"/>
  <c r="I7" i="43" s="1"/>
  <c r="J7" i="44"/>
  <c r="J7" i="43" s="1"/>
  <c r="K7" i="44"/>
  <c r="K7" i="43" s="1"/>
  <c r="L7" i="44"/>
  <c r="L7" i="43" s="1"/>
  <c r="M7" i="44"/>
  <c r="M7" i="43" s="1"/>
  <c r="N7" i="44"/>
  <c r="N7" i="43" s="1"/>
  <c r="O7" i="44"/>
  <c r="O7" i="43" s="1"/>
  <c r="P7" i="44"/>
  <c r="P7" i="43" s="1"/>
  <c r="Q7" i="44"/>
  <c r="Q7" i="43" s="1"/>
  <c r="R7" i="44"/>
  <c r="S7" i="44"/>
  <c r="T7" i="44"/>
  <c r="U7" i="44"/>
  <c r="V7" i="44"/>
  <c r="C8" i="44"/>
  <c r="C4" i="43" s="1"/>
  <c r="D8" i="44"/>
  <c r="D4" i="43" s="1"/>
  <c r="E8" i="44"/>
  <c r="E4" i="43" s="1"/>
  <c r="F8" i="44"/>
  <c r="F4" i="43" s="1"/>
  <c r="G8" i="44"/>
  <c r="G4" i="43" s="1"/>
  <c r="H8" i="44"/>
  <c r="H4" i="43" s="1"/>
  <c r="I8" i="44"/>
  <c r="I4" i="43" s="1"/>
  <c r="J8" i="44"/>
  <c r="J4" i="43" s="1"/>
  <c r="K8" i="44"/>
  <c r="K4" i="43" s="1"/>
  <c r="L8" i="44"/>
  <c r="L4" i="43" s="1"/>
  <c r="M8" i="44"/>
  <c r="M4" i="43" s="1"/>
  <c r="N4" i="43"/>
  <c r="O8" i="44"/>
  <c r="O4" i="43" s="1"/>
  <c r="P8" i="44"/>
  <c r="P4" i="43" s="1"/>
  <c r="Q8" i="44"/>
  <c r="R8" i="44"/>
  <c r="R30" i="44" s="1"/>
  <c r="S8" i="44"/>
  <c r="T8" i="44"/>
  <c r="T30" i="44" s="1"/>
  <c r="U8" i="44"/>
  <c r="C14" i="44"/>
  <c r="D14" i="44"/>
  <c r="E14" i="44"/>
  <c r="F14" i="44"/>
  <c r="G14" i="44"/>
  <c r="H14" i="44"/>
  <c r="I14" i="44"/>
  <c r="J14" i="44"/>
  <c r="K14" i="44"/>
  <c r="L14" i="44"/>
  <c r="M14" i="44"/>
  <c r="N14" i="44"/>
  <c r="O14" i="44"/>
  <c r="P14" i="44"/>
  <c r="Q14" i="44"/>
  <c r="R14" i="44"/>
  <c r="S14" i="44"/>
  <c r="T14" i="44"/>
  <c r="U14" i="44"/>
  <c r="V14" i="44"/>
  <c r="C15" i="44"/>
  <c r="D15" i="44"/>
  <c r="E15" i="44"/>
  <c r="F15" i="44"/>
  <c r="G15" i="44"/>
  <c r="H15" i="44"/>
  <c r="I15" i="44"/>
  <c r="J15" i="44"/>
  <c r="K15" i="44"/>
  <c r="L15" i="44"/>
  <c r="M15" i="44"/>
  <c r="N15" i="44"/>
  <c r="O15" i="44"/>
  <c r="P15" i="44"/>
  <c r="Q15" i="44"/>
  <c r="R15" i="44"/>
  <c r="S15" i="44"/>
  <c r="T15" i="44"/>
  <c r="U15" i="44"/>
  <c r="V15" i="44"/>
  <c r="C19" i="44"/>
  <c r="D19" i="44"/>
  <c r="E19" i="44"/>
  <c r="F19" i="44"/>
  <c r="G19" i="44"/>
  <c r="H19" i="44"/>
  <c r="I19" i="44"/>
  <c r="J19" i="44"/>
  <c r="K19" i="44"/>
  <c r="L19" i="44"/>
  <c r="M19" i="44"/>
  <c r="N19" i="44"/>
  <c r="O19" i="44"/>
  <c r="O12" i="66" s="1"/>
  <c r="P19" i="44"/>
  <c r="P12" i="66" s="1"/>
  <c r="Q19" i="44"/>
  <c r="R19" i="44"/>
  <c r="R12" i="66" s="1"/>
  <c r="S19" i="44"/>
  <c r="S12" i="66" s="1"/>
  <c r="T19" i="44"/>
  <c r="T12" i="66" s="1"/>
  <c r="U19" i="44"/>
  <c r="U12" i="66" s="1"/>
  <c r="V19" i="44"/>
  <c r="V12" i="66" s="1"/>
  <c r="B19" i="44"/>
  <c r="B8" i="44"/>
  <c r="B4" i="43" s="1"/>
  <c r="BG2" i="1" l="1"/>
  <c r="BF2" i="44"/>
  <c r="BF2" i="66"/>
  <c r="L12" i="43"/>
  <c r="L12" i="66"/>
  <c r="D12" i="43"/>
  <c r="D12" i="66"/>
  <c r="K12" i="43"/>
  <c r="K12" i="66"/>
  <c r="C12" i="43"/>
  <c r="C12" i="66"/>
  <c r="AE35" i="44"/>
  <c r="AE12" i="66"/>
  <c r="J12" i="43"/>
  <c r="J12" i="66"/>
  <c r="Q12" i="43"/>
  <c r="Q12" i="66"/>
  <c r="I12" i="43"/>
  <c r="I12" i="66"/>
  <c r="B12" i="43"/>
  <c r="B12" i="66"/>
  <c r="G12" i="43"/>
  <c r="G12" i="66"/>
  <c r="H12" i="43"/>
  <c r="H12" i="66"/>
  <c r="N12" i="43"/>
  <c r="N12" i="66"/>
  <c r="F12" i="43"/>
  <c r="F12" i="66"/>
  <c r="M12" i="43"/>
  <c r="M12" i="66"/>
  <c r="E12" i="43"/>
  <c r="E12" i="66"/>
  <c r="AJ18" i="40"/>
  <c r="AI19" i="40"/>
  <c r="AH7" i="43"/>
  <c r="AH9" i="43" s="1"/>
  <c r="AH10" i="43" s="1"/>
  <c r="AH29" i="44"/>
  <c r="AH5" i="44"/>
  <c r="AH3" i="44"/>
  <c r="AI25" i="1"/>
  <c r="AI20" i="1"/>
  <c r="AI26" i="1" s="1"/>
  <c r="AH19" i="40"/>
  <c r="AI5" i="44"/>
  <c r="AI29" i="44"/>
  <c r="AI7" i="43"/>
  <c r="AI9" i="43" s="1"/>
  <c r="AI10" i="43" s="1"/>
  <c r="AI3" i="44"/>
  <c r="AJ20" i="1"/>
  <c r="AJ25" i="1"/>
  <c r="AJ5" i="44"/>
  <c r="AJ29" i="44"/>
  <c r="AJ7" i="43"/>
  <c r="AJ9" i="43" s="1"/>
  <c r="AJ10" i="43" s="1"/>
  <c r="AJ3" i="44"/>
  <c r="AH20" i="1"/>
  <c r="AH25" i="1"/>
  <c r="Y32" i="44"/>
  <c r="X32" i="44"/>
  <c r="W32" i="44"/>
  <c r="Y7" i="43"/>
  <c r="Y29" i="44"/>
  <c r="U12" i="43"/>
  <c r="U35" i="44"/>
  <c r="U27" i="44" s="1"/>
  <c r="S32" i="44"/>
  <c r="R7" i="43"/>
  <c r="R29" i="44"/>
  <c r="V3" i="43"/>
  <c r="V28" i="44"/>
  <c r="T12" i="43"/>
  <c r="T35" i="44"/>
  <c r="T27" i="44" s="1"/>
  <c r="S12" i="43"/>
  <c r="S35" i="44"/>
  <c r="S27" i="44" s="1"/>
  <c r="R12" i="43"/>
  <c r="R35" i="44"/>
  <c r="R32" i="44"/>
  <c r="U4" i="43"/>
  <c r="U30" i="44"/>
  <c r="U3" i="43"/>
  <c r="U28" i="44"/>
  <c r="S4" i="43"/>
  <c r="S30" i="44"/>
  <c r="S3" i="43"/>
  <c r="S28" i="44"/>
  <c r="X7" i="43"/>
  <c r="X29" i="44"/>
  <c r="U5" i="43"/>
  <c r="U31" i="44"/>
  <c r="V7" i="43"/>
  <c r="V29" i="44"/>
  <c r="R3" i="43"/>
  <c r="R28" i="44"/>
  <c r="Y12" i="43"/>
  <c r="Y35" i="44"/>
  <c r="Y27" i="44" s="1"/>
  <c r="W7" i="43"/>
  <c r="W29" i="44"/>
  <c r="T5" i="43"/>
  <c r="T31" i="44"/>
  <c r="V12" i="43"/>
  <c r="V35" i="44"/>
  <c r="V27" i="44" s="1"/>
  <c r="V32" i="44"/>
  <c r="U7" i="43"/>
  <c r="U29" i="44"/>
  <c r="X12" i="43"/>
  <c r="X35" i="44"/>
  <c r="X27" i="44" s="1"/>
  <c r="Y3" i="43"/>
  <c r="Y28" i="44"/>
  <c r="S5" i="43"/>
  <c r="S31" i="44"/>
  <c r="T3" i="43"/>
  <c r="T28" i="44"/>
  <c r="U32" i="44"/>
  <c r="T7" i="43"/>
  <c r="T29" i="44"/>
  <c r="W12" i="43"/>
  <c r="W35" i="44"/>
  <c r="W27" i="44" s="1"/>
  <c r="X3" i="43"/>
  <c r="X28" i="44"/>
  <c r="R5" i="43"/>
  <c r="R31" i="44"/>
  <c r="T32" i="44"/>
  <c r="S7" i="43"/>
  <c r="S29" i="44"/>
  <c r="W3" i="43"/>
  <c r="W28" i="44"/>
  <c r="Y5" i="43"/>
  <c r="Y31" i="44"/>
  <c r="BM7" i="43"/>
  <c r="P12" i="43"/>
  <c r="O12" i="43"/>
  <c r="U23" i="44"/>
  <c r="I8" i="43"/>
  <c r="I9" i="43" s="1"/>
  <c r="Q8" i="43"/>
  <c r="Q9" i="43" s="1"/>
  <c r="T22" i="44"/>
  <c r="X22" i="44"/>
  <c r="N8" i="43"/>
  <c r="N9" i="43" s="1"/>
  <c r="Y8" i="43"/>
  <c r="M8" i="43"/>
  <c r="M9" i="43" s="1"/>
  <c r="E8" i="43"/>
  <c r="E9" i="43" s="1"/>
  <c r="AD12" i="43"/>
  <c r="AD35" i="44"/>
  <c r="AD30" i="44"/>
  <c r="AE4" i="43"/>
  <c r="AC12" i="43"/>
  <c r="AC35" i="44"/>
  <c r="AC30" i="44"/>
  <c r="AD4" i="43"/>
  <c r="O8" i="43"/>
  <c r="O9" i="43" s="1"/>
  <c r="G8" i="43"/>
  <c r="G9" i="43" s="1"/>
  <c r="AB12" i="43"/>
  <c r="AB35" i="44"/>
  <c r="AB30" i="44"/>
  <c r="Q23" i="44"/>
  <c r="F8" i="43"/>
  <c r="F9" i="43" s="1"/>
  <c r="U8" i="43"/>
  <c r="Y23" i="44"/>
  <c r="Y22" i="44"/>
  <c r="T23" i="44"/>
  <c r="L8" i="43"/>
  <c r="L9" i="43" s="1"/>
  <c r="D8" i="43"/>
  <c r="D9" i="43" s="1"/>
  <c r="X8" i="43"/>
  <c r="V23" i="44"/>
  <c r="R22" i="44"/>
  <c r="V8" i="43"/>
  <c r="Q22" i="44"/>
  <c r="C23" i="44"/>
  <c r="G23" i="44"/>
  <c r="S23" i="44"/>
  <c r="J8" i="43"/>
  <c r="J9" i="43" s="1"/>
  <c r="W3" i="44"/>
  <c r="W22" i="44"/>
  <c r="AC4" i="43"/>
  <c r="W4" i="43"/>
  <c r="O23" i="44"/>
  <c r="K23" i="44"/>
  <c r="W8" i="43"/>
  <c r="R23" i="44"/>
  <c r="V22" i="44"/>
  <c r="V24" i="44" s="1"/>
  <c r="P8" i="43"/>
  <c r="P9" i="43" s="1"/>
  <c r="H8" i="43"/>
  <c r="H9" i="43" s="1"/>
  <c r="X23" i="44"/>
  <c r="T8" i="43"/>
  <c r="F6" i="43"/>
  <c r="AE12" i="43"/>
  <c r="S8" i="43"/>
  <c r="K8" i="43"/>
  <c r="K9" i="43" s="1"/>
  <c r="C8" i="43"/>
  <c r="C9" i="43" s="1"/>
  <c r="T4" i="43"/>
  <c r="P23" i="44"/>
  <c r="W23" i="44"/>
  <c r="U22" i="44"/>
  <c r="V4" i="43"/>
  <c r="R8" i="43"/>
  <c r="AB4" i="43"/>
  <c r="P22" i="44"/>
  <c r="R4" i="43"/>
  <c r="Y4" i="43"/>
  <c r="Q4" i="43"/>
  <c r="Q6" i="43" s="1"/>
  <c r="S22" i="44"/>
  <c r="X4" i="43"/>
  <c r="N6" i="43"/>
  <c r="D6" i="43"/>
  <c r="M6" i="43"/>
  <c r="O6" i="43"/>
  <c r="E6" i="43"/>
  <c r="L6" i="43"/>
  <c r="K6" i="43"/>
  <c r="C6" i="43"/>
  <c r="G6" i="43"/>
  <c r="J6" i="43"/>
  <c r="I6" i="43"/>
  <c r="P6" i="43"/>
  <c r="H6" i="43"/>
  <c r="C10" i="44"/>
  <c r="S10" i="44"/>
  <c r="C22" i="44"/>
  <c r="F23" i="44"/>
  <c r="D10" i="44"/>
  <c r="I23" i="44"/>
  <c r="M23" i="44"/>
  <c r="E23" i="44"/>
  <c r="E3" i="44"/>
  <c r="S3" i="44"/>
  <c r="L22" i="44"/>
  <c r="D22" i="44"/>
  <c r="T3" i="44"/>
  <c r="O22" i="44"/>
  <c r="G3" i="44"/>
  <c r="H10" i="44"/>
  <c r="T10" i="44"/>
  <c r="L23" i="44"/>
  <c r="D23" i="44"/>
  <c r="R3" i="44"/>
  <c r="J3" i="44"/>
  <c r="Y3" i="44"/>
  <c r="O3" i="44"/>
  <c r="X3" i="44"/>
  <c r="H22" i="44"/>
  <c r="N3" i="44"/>
  <c r="F3" i="44"/>
  <c r="B22" i="44"/>
  <c r="M22" i="44"/>
  <c r="E22" i="44"/>
  <c r="U3" i="44"/>
  <c r="M3" i="44"/>
  <c r="J10" i="44"/>
  <c r="N10" i="44"/>
  <c r="X10" i="44"/>
  <c r="E10" i="44"/>
  <c r="N23" i="44"/>
  <c r="R10" i="44"/>
  <c r="V10" i="44"/>
  <c r="G10" i="44"/>
  <c r="D3" i="44"/>
  <c r="K22" i="44"/>
  <c r="K3" i="44"/>
  <c r="C3" i="44"/>
  <c r="Y10" i="44"/>
  <c r="F10" i="44"/>
  <c r="L3" i="44"/>
  <c r="J23" i="44"/>
  <c r="H23" i="44"/>
  <c r="L10" i="44"/>
  <c r="J22" i="44"/>
  <c r="V3" i="44"/>
  <c r="N22" i="44"/>
  <c r="M10" i="44"/>
  <c r="K10" i="44"/>
  <c r="O10" i="44"/>
  <c r="U10" i="44"/>
  <c r="Q3" i="44"/>
  <c r="I3" i="44"/>
  <c r="P3" i="44"/>
  <c r="G22" i="44"/>
  <c r="F22" i="44"/>
  <c r="H3" i="44"/>
  <c r="Q10" i="44"/>
  <c r="I10" i="44"/>
  <c r="P10" i="44"/>
  <c r="W10" i="44"/>
  <c r="I22" i="44"/>
  <c r="BG2" i="66" l="1"/>
  <c r="BG2" i="44"/>
  <c r="U9" i="43"/>
  <c r="T9" i="43"/>
  <c r="AJ26" i="1"/>
  <c r="AH26" i="1"/>
  <c r="C17" i="44"/>
  <c r="AH17" i="44"/>
  <c r="AI17" i="44"/>
  <c r="AJ17" i="44"/>
  <c r="R6" i="43"/>
  <c r="S6" i="43"/>
  <c r="U6" i="43"/>
  <c r="Y9" i="43"/>
  <c r="X9" i="43"/>
  <c r="X6" i="43"/>
  <c r="V6" i="43"/>
  <c r="W9" i="43"/>
  <c r="R9" i="43"/>
  <c r="S9" i="43"/>
  <c r="Y6" i="43"/>
  <c r="W6" i="43"/>
  <c r="T6" i="43"/>
  <c r="V9" i="43"/>
  <c r="N24" i="44"/>
  <c r="Q10" i="43"/>
  <c r="T24" i="44"/>
  <c r="S17" i="44"/>
  <c r="U24" i="44"/>
  <c r="I10" i="43"/>
  <c r="X24" i="44"/>
  <c r="Y24" i="44"/>
  <c r="S24" i="44"/>
  <c r="R24" i="44"/>
  <c r="K24" i="44"/>
  <c r="O24" i="44"/>
  <c r="G24" i="44"/>
  <c r="Q24" i="44"/>
  <c r="C24" i="44"/>
  <c r="I24" i="44"/>
  <c r="N10" i="43"/>
  <c r="E17" i="44"/>
  <c r="W17" i="44"/>
  <c r="W24" i="44"/>
  <c r="R17" i="44"/>
  <c r="F10" i="43"/>
  <c r="V17" i="44"/>
  <c r="E10" i="43"/>
  <c r="C10" i="43"/>
  <c r="G17" i="44"/>
  <c r="J17" i="44"/>
  <c r="H24" i="44"/>
  <c r="T17" i="44"/>
  <c r="K10" i="43"/>
  <c r="P24" i="44"/>
  <c r="L10" i="43"/>
  <c r="O10" i="43"/>
  <c r="D10" i="43"/>
  <c r="H10" i="43"/>
  <c r="G10" i="43"/>
  <c r="M10" i="43"/>
  <c r="J10" i="43"/>
  <c r="P10" i="43"/>
  <c r="D17" i="44"/>
  <c r="L24" i="44"/>
  <c r="F24" i="44"/>
  <c r="E24" i="44"/>
  <c r="H17" i="44"/>
  <c r="M17" i="44"/>
  <c r="D24" i="44"/>
  <c r="M24" i="44"/>
  <c r="Y17" i="44"/>
  <c r="N17" i="44"/>
  <c r="O17" i="44"/>
  <c r="X17" i="44"/>
  <c r="I17" i="44"/>
  <c r="U17" i="44"/>
  <c r="L17" i="44"/>
  <c r="F17" i="44"/>
  <c r="J24" i="44"/>
  <c r="K17" i="44"/>
  <c r="Q17" i="44"/>
  <c r="P17" i="44"/>
  <c r="T10" i="43" l="1"/>
  <c r="U10" i="43"/>
  <c r="L20" i="44"/>
  <c r="L13" i="43" s="1"/>
  <c r="L10" i="66"/>
  <c r="S20" i="44"/>
  <c r="S13" i="43" s="1"/>
  <c r="S10" i="66"/>
  <c r="H20" i="44"/>
  <c r="H13" i="43" s="1"/>
  <c r="H10" i="66"/>
  <c r="P20" i="44"/>
  <c r="P13" i="43" s="1"/>
  <c r="P10" i="66"/>
  <c r="X20" i="44"/>
  <c r="X13" i="43" s="1"/>
  <c r="X10" i="66"/>
  <c r="J20" i="44"/>
  <c r="J13" i="43" s="1"/>
  <c r="J10" i="66"/>
  <c r="W20" i="44"/>
  <c r="W13" i="43" s="1"/>
  <c r="W10" i="66"/>
  <c r="O20" i="44"/>
  <c r="O13" i="43" s="1"/>
  <c r="O10" i="66"/>
  <c r="G20" i="44"/>
  <c r="G13" i="43" s="1"/>
  <c r="G10" i="66"/>
  <c r="E20" i="44"/>
  <c r="E13" i="43" s="1"/>
  <c r="E10" i="66"/>
  <c r="AJ20" i="44"/>
  <c r="AJ13" i="43" s="1"/>
  <c r="AJ10" i="66"/>
  <c r="U20" i="44"/>
  <c r="U13" i="43" s="1"/>
  <c r="U10" i="66"/>
  <c r="R20" i="44"/>
  <c r="R13" i="43" s="1"/>
  <c r="R10" i="66"/>
  <c r="N20" i="44"/>
  <c r="N13" i="43" s="1"/>
  <c r="N10" i="66"/>
  <c r="AI20" i="44"/>
  <c r="AI13" i="43" s="1"/>
  <c r="AI10" i="66"/>
  <c r="T20" i="44"/>
  <c r="T13" i="43" s="1"/>
  <c r="T10" i="66"/>
  <c r="I20" i="44"/>
  <c r="I13" i="43" s="1"/>
  <c r="I10" i="66"/>
  <c r="K20" i="44"/>
  <c r="K13" i="43" s="1"/>
  <c r="K10" i="66"/>
  <c r="D20" i="44"/>
  <c r="D13" i="43" s="1"/>
  <c r="D10" i="66"/>
  <c r="AH20" i="44"/>
  <c r="AH13" i="43" s="1"/>
  <c r="AH10" i="66"/>
  <c r="M20" i="44"/>
  <c r="M13" i="43" s="1"/>
  <c r="M10" i="66"/>
  <c r="Q20" i="44"/>
  <c r="Q13" i="43" s="1"/>
  <c r="Q10" i="66"/>
  <c r="Y20" i="44"/>
  <c r="Y13" i="43" s="1"/>
  <c r="Y10" i="66"/>
  <c r="F20" i="44"/>
  <c r="F13" i="43" s="1"/>
  <c r="F10" i="66"/>
  <c r="V20" i="44"/>
  <c r="V13" i="43" s="1"/>
  <c r="V10" i="66"/>
  <c r="C20" i="44"/>
  <c r="C13" i="43" s="1"/>
  <c r="C10" i="66"/>
  <c r="AI26" i="44"/>
  <c r="AI16" i="44"/>
  <c r="AH26" i="44"/>
  <c r="AJ16" i="44"/>
  <c r="AH16" i="44"/>
  <c r="W16" i="44"/>
  <c r="J16" i="44"/>
  <c r="V16" i="44"/>
  <c r="AJ26" i="44"/>
  <c r="S16" i="44"/>
  <c r="P16" i="44"/>
  <c r="O16" i="44"/>
  <c r="C16" i="44"/>
  <c r="F16" i="44"/>
  <c r="G16" i="44"/>
  <c r="S10" i="43"/>
  <c r="X16" i="44"/>
  <c r="T16" i="44"/>
  <c r="L16" i="44"/>
  <c r="H16" i="44"/>
  <c r="U16" i="44"/>
  <c r="M16" i="44"/>
  <c r="E16" i="44"/>
  <c r="R10" i="43"/>
  <c r="D16" i="44"/>
  <c r="Q16" i="44"/>
  <c r="K16" i="44"/>
  <c r="N16" i="44"/>
  <c r="I16" i="44"/>
  <c r="R16" i="44"/>
  <c r="Y16" i="44"/>
  <c r="Y10" i="43"/>
  <c r="V10" i="43"/>
  <c r="W10" i="43"/>
  <c r="X10" i="43"/>
  <c r="S26" i="44"/>
  <c r="W26" i="44"/>
  <c r="U26" i="44"/>
  <c r="V26" i="44"/>
  <c r="Y26" i="44"/>
  <c r="X26" i="44"/>
  <c r="T26" i="44"/>
  <c r="B15" i="44"/>
  <c r="B14" i="44"/>
  <c r="B7" i="44"/>
  <c r="B7" i="43" s="1"/>
  <c r="B6" i="44"/>
  <c r="B3" i="43" s="1"/>
  <c r="B6" i="43" s="1"/>
  <c r="B2" i="44"/>
  <c r="B2" i="43" s="1"/>
  <c r="B8" i="40"/>
  <c r="C8" i="40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X8" i="40"/>
  <c r="Y8" i="40"/>
  <c r="C6" i="66" l="1"/>
  <c r="C7" i="66" s="1"/>
  <c r="C13" i="66"/>
  <c r="Q6" i="66"/>
  <c r="Q7" i="66" s="1"/>
  <c r="Q13" i="66"/>
  <c r="D6" i="66"/>
  <c r="D7" i="66" s="1"/>
  <c r="D13" i="66"/>
  <c r="U6" i="66"/>
  <c r="U7" i="66" s="1"/>
  <c r="U13" i="66"/>
  <c r="O6" i="66"/>
  <c r="O7" i="66" s="1"/>
  <c r="O13" i="66"/>
  <c r="P6" i="66"/>
  <c r="P7" i="66" s="1"/>
  <c r="P13" i="66"/>
  <c r="V6" i="66"/>
  <c r="V7" i="66" s="1"/>
  <c r="V13" i="66"/>
  <c r="M6" i="66"/>
  <c r="M7" i="66" s="1"/>
  <c r="M13" i="66"/>
  <c r="K6" i="66"/>
  <c r="K7" i="66" s="1"/>
  <c r="K13" i="66"/>
  <c r="AI6" i="66"/>
  <c r="AI7" i="66" s="1"/>
  <c r="AI13" i="66"/>
  <c r="AJ6" i="66"/>
  <c r="AJ7" i="66" s="1"/>
  <c r="AJ13" i="66"/>
  <c r="W6" i="66"/>
  <c r="W7" i="66" s="1"/>
  <c r="W13" i="66"/>
  <c r="H6" i="66"/>
  <c r="H7" i="66" s="1"/>
  <c r="H13" i="66"/>
  <c r="F6" i="66"/>
  <c r="F7" i="66" s="1"/>
  <c r="F13" i="66"/>
  <c r="I6" i="66"/>
  <c r="I7" i="66" s="1"/>
  <c r="I13" i="66"/>
  <c r="N6" i="66"/>
  <c r="N7" i="66" s="1"/>
  <c r="N13" i="66"/>
  <c r="E6" i="66"/>
  <c r="E7" i="66" s="1"/>
  <c r="E13" i="66"/>
  <c r="J6" i="66"/>
  <c r="J7" i="66" s="1"/>
  <c r="J13" i="66"/>
  <c r="S6" i="66"/>
  <c r="S7" i="66" s="1"/>
  <c r="S13" i="66"/>
  <c r="Y6" i="66"/>
  <c r="Y7" i="66" s="1"/>
  <c r="Y13" i="66"/>
  <c r="AH6" i="66"/>
  <c r="AH7" i="66" s="1"/>
  <c r="AH13" i="66"/>
  <c r="T6" i="66"/>
  <c r="T7" i="66" s="1"/>
  <c r="T13" i="66"/>
  <c r="R6" i="66"/>
  <c r="R7" i="66" s="1"/>
  <c r="R13" i="66"/>
  <c r="G6" i="66"/>
  <c r="G7" i="66" s="1"/>
  <c r="G13" i="66"/>
  <c r="X6" i="66"/>
  <c r="X7" i="66" s="1"/>
  <c r="X13" i="66"/>
  <c r="L6" i="66"/>
  <c r="L7" i="66" s="1"/>
  <c r="L13" i="66"/>
  <c r="B23" i="44"/>
  <c r="B24" i="44" s="1"/>
  <c r="B8" i="43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B2" i="40"/>
  <c r="C3" i="40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AB4" i="40"/>
  <c r="AC4" i="40"/>
  <c r="AD4" i="40"/>
  <c r="AE4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BM5" i="40"/>
  <c r="C7" i="40"/>
  <c r="D7" i="40"/>
  <c r="E7" i="40"/>
  <c r="E9" i="40" s="1"/>
  <c r="F7" i="40"/>
  <c r="G7" i="40"/>
  <c r="G9" i="40" s="1"/>
  <c r="H7" i="40"/>
  <c r="H9" i="40" s="1"/>
  <c r="I7" i="40"/>
  <c r="I9" i="40" s="1"/>
  <c r="J7" i="40"/>
  <c r="K7" i="40"/>
  <c r="L7" i="40"/>
  <c r="M7" i="40"/>
  <c r="M9" i="40" s="1"/>
  <c r="N7" i="40"/>
  <c r="O7" i="40"/>
  <c r="O9" i="40" s="1"/>
  <c r="P7" i="40"/>
  <c r="P9" i="40" s="1"/>
  <c r="Q7" i="40"/>
  <c r="Q9" i="40" s="1"/>
  <c r="R7" i="40"/>
  <c r="S7" i="40"/>
  <c r="T7" i="40"/>
  <c r="U7" i="40"/>
  <c r="U9" i="40" s="1"/>
  <c r="V7" i="40"/>
  <c r="W7" i="40"/>
  <c r="W9" i="40" s="1"/>
  <c r="X7" i="40"/>
  <c r="X9" i="40" s="1"/>
  <c r="Y7" i="40"/>
  <c r="Y9" i="40" s="1"/>
  <c r="BM7" i="40"/>
  <c r="C11" i="40"/>
  <c r="D11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B11" i="40"/>
  <c r="AC11" i="40"/>
  <c r="AD11" i="40"/>
  <c r="AE11" i="40"/>
  <c r="BM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AB16" i="40"/>
  <c r="BM16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AB17" i="40"/>
  <c r="AC17" i="40"/>
  <c r="AD17" i="40"/>
  <c r="AE17" i="40"/>
  <c r="B17" i="40"/>
  <c r="B16" i="40"/>
  <c r="B12" i="40"/>
  <c r="B11" i="40"/>
  <c r="B7" i="40"/>
  <c r="B9" i="40" s="1"/>
  <c r="B5" i="40"/>
  <c r="B4" i="40"/>
  <c r="B3" i="40"/>
  <c r="B2" i="40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U32" i="1" l="1"/>
  <c r="E32" i="1"/>
  <c r="L32" i="1"/>
  <c r="M32" i="1"/>
  <c r="T32" i="1"/>
  <c r="D32" i="1"/>
  <c r="Y32" i="1"/>
  <c r="I32" i="1"/>
  <c r="V15" i="40"/>
  <c r="N15" i="40"/>
  <c r="F15" i="40"/>
  <c r="Y15" i="40"/>
  <c r="Q15" i="40"/>
  <c r="I15" i="40"/>
  <c r="R6" i="40"/>
  <c r="Q32" i="1"/>
  <c r="X15" i="40"/>
  <c r="P15" i="40"/>
  <c r="H15" i="40"/>
  <c r="Y6" i="40"/>
  <c r="Y10" i="40" s="1"/>
  <c r="Y13" i="40" s="1"/>
  <c r="Y18" i="40" s="1"/>
  <c r="J6" i="40"/>
  <c r="X32" i="1"/>
  <c r="P32" i="1"/>
  <c r="H32" i="1"/>
  <c r="B6" i="40"/>
  <c r="W15" i="40"/>
  <c r="O15" i="40"/>
  <c r="G15" i="40"/>
  <c r="S6" i="40"/>
  <c r="W32" i="1"/>
  <c r="O32" i="1"/>
  <c r="G32" i="1"/>
  <c r="V32" i="1"/>
  <c r="N32" i="1"/>
  <c r="F32" i="1"/>
  <c r="Q6" i="40"/>
  <c r="Q10" i="40" s="1"/>
  <c r="Q13" i="40" s="1"/>
  <c r="I6" i="40"/>
  <c r="I10" i="40" s="1"/>
  <c r="I13" i="40" s="1"/>
  <c r="I18" i="40" s="1"/>
  <c r="S32" i="1"/>
  <c r="K32" i="1"/>
  <c r="C32" i="1"/>
  <c r="R15" i="40"/>
  <c r="J15" i="40"/>
  <c r="R32" i="1"/>
  <c r="J32" i="1"/>
  <c r="B32" i="1"/>
  <c r="U6" i="40"/>
  <c r="U10" i="40" s="1"/>
  <c r="U13" i="40" s="1"/>
  <c r="U18" i="40" s="1"/>
  <c r="M6" i="40"/>
  <c r="M10" i="40" s="1"/>
  <c r="M13" i="40" s="1"/>
  <c r="M19" i="40" s="1"/>
  <c r="E6" i="40"/>
  <c r="E10" i="40" s="1"/>
  <c r="E13" i="40" s="1"/>
  <c r="U15" i="40"/>
  <c r="E15" i="40"/>
  <c r="R9" i="40"/>
  <c r="J9" i="40"/>
  <c r="T6" i="40"/>
  <c r="L6" i="40"/>
  <c r="D6" i="40"/>
  <c r="T15" i="40"/>
  <c r="D15" i="40"/>
  <c r="V6" i="40"/>
  <c r="N6" i="40"/>
  <c r="F6" i="40"/>
  <c r="K6" i="40"/>
  <c r="C6" i="40"/>
  <c r="AB15" i="40"/>
  <c r="S15" i="40"/>
  <c r="K15" i="40"/>
  <c r="C15" i="40"/>
  <c r="L15" i="40"/>
  <c r="T9" i="40"/>
  <c r="L9" i="40"/>
  <c r="D9" i="40"/>
  <c r="W6" i="40"/>
  <c r="W10" i="40" s="1"/>
  <c r="W13" i="40" s="1"/>
  <c r="W19" i="40" s="1"/>
  <c r="O6" i="40"/>
  <c r="O10" i="40" s="1"/>
  <c r="O13" i="40" s="1"/>
  <c r="O19" i="40" s="1"/>
  <c r="G6" i="40"/>
  <c r="G10" i="40" s="1"/>
  <c r="G13" i="40" s="1"/>
  <c r="G19" i="40" s="1"/>
  <c r="V9" i="40"/>
  <c r="N9" i="40"/>
  <c r="F9" i="40"/>
  <c r="S9" i="40"/>
  <c r="K9" i="40"/>
  <c r="C9" i="40"/>
  <c r="X6" i="40"/>
  <c r="X10" i="40" s="1"/>
  <c r="X13" i="40" s="1"/>
  <c r="X18" i="40" s="1"/>
  <c r="P6" i="40"/>
  <c r="P10" i="40" s="1"/>
  <c r="P13" i="40" s="1"/>
  <c r="P18" i="40" s="1"/>
  <c r="H6" i="40"/>
  <c r="H10" i="40" s="1"/>
  <c r="H13" i="40" s="1"/>
  <c r="H18" i="40" s="1"/>
  <c r="M15" i="40"/>
  <c r="B15" i="40"/>
  <c r="U60" i="55"/>
  <c r="AA60" i="55"/>
  <c r="AH37" i="55" s="1"/>
  <c r="V10" i="40" l="1"/>
  <c r="V13" i="40" s="1"/>
  <c r="V19" i="40" s="1"/>
  <c r="J10" i="40"/>
  <c r="J13" i="40" s="1"/>
  <c r="J19" i="40" s="1"/>
  <c r="Q18" i="40"/>
  <c r="Q19" i="40"/>
  <c r="T10" i="40"/>
  <c r="T13" i="40" s="1"/>
  <c r="T19" i="40" s="1"/>
  <c r="F10" i="40"/>
  <c r="F13" i="40" s="1"/>
  <c r="F18" i="40" s="1"/>
  <c r="D10" i="40"/>
  <c r="D13" i="40" s="1"/>
  <c r="D19" i="40" s="1"/>
  <c r="N10" i="40"/>
  <c r="N13" i="40" s="1"/>
  <c r="N19" i="40" s="1"/>
  <c r="R10" i="40"/>
  <c r="R13" i="40" s="1"/>
  <c r="R19" i="40" s="1"/>
  <c r="I19" i="40"/>
  <c r="Y19" i="40"/>
  <c r="S10" i="40"/>
  <c r="S13" i="40" s="1"/>
  <c r="S19" i="40" s="1"/>
  <c r="H19" i="40"/>
  <c r="W18" i="40"/>
  <c r="G18" i="40"/>
  <c r="L10" i="40"/>
  <c r="L13" i="40" s="1"/>
  <c r="L18" i="40" s="1"/>
  <c r="C10" i="40"/>
  <c r="C13" i="40" s="1"/>
  <c r="C19" i="40" s="1"/>
  <c r="P19" i="40"/>
  <c r="O18" i="40"/>
  <c r="K10" i="40"/>
  <c r="K13" i="40" s="1"/>
  <c r="K19" i="40" s="1"/>
  <c r="E19" i="40"/>
  <c r="E18" i="40"/>
  <c r="U19" i="40"/>
  <c r="M18" i="40"/>
  <c r="X19" i="40"/>
  <c r="D187" i="56"/>
  <c r="D188" i="56"/>
  <c r="C54" i="56"/>
  <c r="V18" i="40" l="1"/>
  <c r="J18" i="40"/>
  <c r="R18" i="40"/>
  <c r="D18" i="40"/>
  <c r="F19" i="40"/>
  <c r="N18" i="40"/>
  <c r="T18" i="40"/>
  <c r="S18" i="40"/>
  <c r="L19" i="40"/>
  <c r="K18" i="40"/>
  <c r="C18" i="40"/>
  <c r="BM1" i="44" l="1"/>
  <c r="BM1" i="43" s="1"/>
  <c r="AC23" i="1" l="1"/>
  <c r="AC16" i="40" s="1"/>
  <c r="AC15" i="40" s="1"/>
  <c r="AC22" i="1" l="1"/>
  <c r="AC34" i="44" s="1"/>
  <c r="AD23" i="1"/>
  <c r="AE23" i="1" l="1"/>
  <c r="AE22" i="1" s="1"/>
  <c r="AE34" i="44" s="1"/>
  <c r="AD16" i="40"/>
  <c r="AD15" i="40" s="1"/>
  <c r="AD22" i="1"/>
  <c r="AD34" i="44" s="1"/>
  <c r="AE16" i="40" l="1"/>
  <c r="AE15" i="40" s="1"/>
  <c r="AF23" i="1"/>
  <c r="AB22" i="1"/>
  <c r="AB34" i="44" s="1"/>
  <c r="AB19" i="1"/>
  <c r="AF22" i="1" l="1"/>
  <c r="AF16" i="40"/>
  <c r="AF15" i="40" s="1"/>
  <c r="AB12" i="40"/>
  <c r="AB33" i="44"/>
  <c r="AB27" i="44" s="1"/>
  <c r="AC2" i="1"/>
  <c r="AC2" i="66" s="1"/>
  <c r="AC19" i="1"/>
  <c r="AC33" i="44" s="1"/>
  <c r="AC27" i="44" s="1"/>
  <c r="AF34" i="44" l="1"/>
  <c r="AD19" i="1"/>
  <c r="AD33" i="44" s="1"/>
  <c r="AD27" i="44" s="1"/>
  <c r="AC12" i="40"/>
  <c r="AD2" i="1"/>
  <c r="AD2" i="66" s="1"/>
  <c r="AC2" i="44"/>
  <c r="AC2" i="43" s="1"/>
  <c r="AC2" i="40"/>
  <c r="AE2" i="1" l="1"/>
  <c r="AD2" i="44"/>
  <c r="AD2" i="43" s="1"/>
  <c r="AD2" i="40"/>
  <c r="AE19" i="1"/>
  <c r="AD12" i="40"/>
  <c r="P139" i="55"/>
  <c r="Z13" i="1" s="1"/>
  <c r="Z13" i="44" l="1"/>
  <c r="AF2" i="1"/>
  <c r="AF2" i="66" s="1"/>
  <c r="AE2" i="66"/>
  <c r="AF19" i="1"/>
  <c r="AE33" i="44"/>
  <c r="AE27" i="44" s="1"/>
  <c r="AE29" i="1"/>
  <c r="Z5" i="43"/>
  <c r="Z31" i="44"/>
  <c r="Z5" i="40"/>
  <c r="AE12" i="40"/>
  <c r="AE2" i="44"/>
  <c r="AE2" i="43" s="1"/>
  <c r="AE2" i="40"/>
  <c r="AB13" i="1"/>
  <c r="AF2" i="44" l="1"/>
  <c r="AF2" i="43" s="1"/>
  <c r="AF2" i="40"/>
  <c r="AB13" i="44"/>
  <c r="AB11" i="44" s="1"/>
  <c r="AB11" i="1"/>
  <c r="AF29" i="1"/>
  <c r="AF12" i="40"/>
  <c r="AF33" i="44"/>
  <c r="AF27" i="44" s="1"/>
  <c r="AC13" i="1"/>
  <c r="AB5" i="40"/>
  <c r="AB30" i="1"/>
  <c r="AD13" i="1"/>
  <c r="AD11" i="1" l="1"/>
  <c r="AB5" i="43"/>
  <c r="AB22" i="44"/>
  <c r="AB31" i="44"/>
  <c r="AC13" i="44"/>
  <c r="AC11" i="44" s="1"/>
  <c r="AC11" i="1"/>
  <c r="AD13" i="44"/>
  <c r="AF13" i="1"/>
  <c r="AC5" i="40"/>
  <c r="AD5" i="40"/>
  <c r="AD30" i="1"/>
  <c r="Z28" i="1"/>
  <c r="Z24" i="1"/>
  <c r="Z10" i="1"/>
  <c r="Z15" i="1"/>
  <c r="Z3" i="1"/>
  <c r="Z7" i="1"/>
  <c r="Z6" i="1"/>
  <c r="AF11" i="1" l="1"/>
  <c r="AC5" i="43"/>
  <c r="AC22" i="44"/>
  <c r="AC31" i="44"/>
  <c r="AF15" i="1"/>
  <c r="AD5" i="43"/>
  <c r="AD11" i="44"/>
  <c r="AD31" i="44"/>
  <c r="AD22" i="44"/>
  <c r="AF5" i="40"/>
  <c r="AF13" i="44"/>
  <c r="AF11" i="44" s="1"/>
  <c r="AF30" i="1"/>
  <c r="Z8" i="44"/>
  <c r="Z4" i="40"/>
  <c r="Z30" i="1"/>
  <c r="Z19" i="44"/>
  <c r="Z12" i="66" s="1"/>
  <c r="Z17" i="40"/>
  <c r="Z7" i="44"/>
  <c r="Z7" i="40"/>
  <c r="AE15" i="1"/>
  <c r="Z15" i="44"/>
  <c r="Z6" i="44"/>
  <c r="Z3" i="40"/>
  <c r="AC15" i="1"/>
  <c r="AD15" i="1"/>
  <c r="AB15" i="1"/>
  <c r="Z17" i="1"/>
  <c r="Z22" i="1"/>
  <c r="Z34" i="44" l="1"/>
  <c r="AE15" i="44"/>
  <c r="AD15" i="44"/>
  <c r="AC15" i="44"/>
  <c r="AB15" i="44"/>
  <c r="AF15" i="44"/>
  <c r="Z6" i="40"/>
  <c r="AF22" i="44"/>
  <c r="AF5" i="43"/>
  <c r="AF31" i="44"/>
  <c r="Z7" i="43"/>
  <c r="Z29" i="44"/>
  <c r="Z12" i="43"/>
  <c r="Z35" i="44"/>
  <c r="Z27" i="44" s="1"/>
  <c r="Z3" i="43"/>
  <c r="Z28" i="44"/>
  <c r="Z3" i="44"/>
  <c r="Z15" i="40"/>
  <c r="Z30" i="44"/>
  <c r="Z4" i="43"/>
  <c r="Z22" i="44"/>
  <c r="Z20" i="1"/>
  <c r="Z25" i="1"/>
  <c r="Z6" i="43" l="1"/>
  <c r="Z26" i="1"/>
  <c r="AG36" i="55" l="1"/>
  <c r="AG35" i="55"/>
  <c r="AG34" i="55"/>
  <c r="AD43" i="55"/>
  <c r="AD41" i="55"/>
  <c r="AD40" i="55"/>
  <c r="AD38" i="55"/>
  <c r="AD37" i="55"/>
  <c r="AD36" i="55"/>
  <c r="AD35" i="55"/>
  <c r="AD34" i="55"/>
  <c r="Y41" i="55"/>
  <c r="Y33" i="55"/>
  <c r="Y31" i="55"/>
  <c r="X61" i="55"/>
  <c r="X39" i="55"/>
  <c r="X38" i="55"/>
  <c r="X37" i="55"/>
  <c r="X36" i="55"/>
  <c r="X33" i="55"/>
  <c r="X32" i="55"/>
  <c r="X31" i="55"/>
  <c r="F240" i="56" l="1"/>
  <c r="U80" i="56"/>
  <c r="U64" i="56"/>
  <c r="L54" i="56"/>
  <c r="K54" i="56"/>
  <c r="J54" i="56"/>
  <c r="I54" i="56"/>
  <c r="H54" i="56"/>
  <c r="G54" i="56"/>
  <c r="F54" i="56"/>
  <c r="E54" i="56"/>
  <c r="D54" i="56"/>
  <c r="T53" i="56"/>
  <c r="P140" i="55"/>
  <c r="Q78" i="55"/>
  <c r="P76" i="55"/>
  <c r="S65" i="55" s="1"/>
  <c r="P75" i="55"/>
  <c r="S31" i="55" s="1"/>
  <c r="P74" i="55"/>
  <c r="S43" i="55" s="1"/>
  <c r="P73" i="55"/>
  <c r="P71" i="55"/>
  <c r="AA65" i="55"/>
  <c r="U64" i="55"/>
  <c r="AA64" i="55" s="1"/>
  <c r="AA63" i="55"/>
  <c r="S63" i="55"/>
  <c r="U62" i="55"/>
  <c r="AA62" i="55" s="1"/>
  <c r="AH39" i="55" s="1"/>
  <c r="AA61" i="55"/>
  <c r="S61" i="55"/>
  <c r="AA59" i="55"/>
  <c r="U58" i="55"/>
  <c r="AA58" i="55" s="1"/>
  <c r="AA57" i="55"/>
  <c r="S57" i="55"/>
  <c r="U56" i="55"/>
  <c r="AA56" i="55" s="1"/>
  <c r="AH44" i="55" s="1"/>
  <c r="AA55" i="55"/>
  <c r="AA54" i="55"/>
  <c r="AA53" i="55"/>
  <c r="U52" i="55"/>
  <c r="AA52" i="55" s="1"/>
  <c r="U51" i="55"/>
  <c r="AA51" i="55" s="1"/>
  <c r="AH40" i="55" s="1"/>
  <c r="AE50" i="55"/>
  <c r="AA50" i="55"/>
  <c r="AE49" i="55"/>
  <c r="U49" i="55"/>
  <c r="AA49" i="55" s="1"/>
  <c r="U48" i="55"/>
  <c r="AA48" i="55" s="1"/>
  <c r="AA47" i="55"/>
  <c r="AA46" i="55"/>
  <c r="AA45" i="55"/>
  <c r="AA44" i="55"/>
  <c r="AA43" i="55"/>
  <c r="AA42" i="55"/>
  <c r="U41" i="55"/>
  <c r="AA40" i="55"/>
  <c r="AA39" i="55"/>
  <c r="S39" i="55"/>
  <c r="AA38" i="55"/>
  <c r="S38" i="55"/>
  <c r="AA37" i="55"/>
  <c r="S37" i="55"/>
  <c r="AA36" i="55"/>
  <c r="S36" i="55"/>
  <c r="AA35" i="55"/>
  <c r="S35" i="55"/>
  <c r="AA34" i="55"/>
  <c r="S34" i="55"/>
  <c r="U33" i="55"/>
  <c r="AA33" i="55" s="1"/>
  <c r="S33" i="55"/>
  <c r="AA32" i="55"/>
  <c r="S32" i="55"/>
  <c r="Y66" i="55"/>
  <c r="U31" i="55"/>
  <c r="P142" i="55" l="1"/>
  <c r="Z14" i="1"/>
  <c r="U66" i="55"/>
  <c r="AA66" i="55" s="1"/>
  <c r="P78" i="55"/>
  <c r="S66" i="55"/>
  <c r="V61" i="55" s="1"/>
  <c r="T61" i="55" s="1"/>
  <c r="Z61" i="55" s="1"/>
  <c r="AE33" i="55"/>
  <c r="AD33" i="55"/>
  <c r="X66" i="55"/>
  <c r="X69" i="55" s="1"/>
  <c r="AG33" i="55"/>
  <c r="AA41" i="55"/>
  <c r="V38" i="55"/>
  <c r="T38" i="55" s="1"/>
  <c r="Z38" i="55" s="1"/>
  <c r="V40" i="55"/>
  <c r="T40" i="55" s="1"/>
  <c r="Z40" i="55" s="1"/>
  <c r="V54" i="55"/>
  <c r="T54" i="55" s="1"/>
  <c r="Z54" i="55" s="1"/>
  <c r="V62" i="55"/>
  <c r="T62" i="55" s="1"/>
  <c r="Z62" i="55" s="1"/>
  <c r="S68" i="55"/>
  <c r="T43" i="55"/>
  <c r="Z43" i="55" s="1"/>
  <c r="AA31" i="55"/>
  <c r="S70" i="55"/>
  <c r="V67" i="55"/>
  <c r="V45" i="55" l="1"/>
  <c r="T45" i="55" s="1"/>
  <c r="Z45" i="55" s="1"/>
  <c r="V47" i="55"/>
  <c r="T47" i="55" s="1"/>
  <c r="Z47" i="55" s="1"/>
  <c r="V65" i="55"/>
  <c r="T65" i="55" s="1"/>
  <c r="Z65" i="55" s="1"/>
  <c r="AD38" i="1"/>
  <c r="AD6" i="1" s="1"/>
  <c r="AA38" i="1"/>
  <c r="AF38" i="1"/>
  <c r="AF6" i="1" s="1"/>
  <c r="AE38" i="1"/>
  <c r="AE6" i="1" s="1"/>
  <c r="V56" i="55"/>
  <c r="T56" i="55" s="1"/>
  <c r="Z56" i="55" s="1"/>
  <c r="V42" i="55"/>
  <c r="T42" i="55" s="1"/>
  <c r="Z42" i="55" s="1"/>
  <c r="V55" i="55"/>
  <c r="T55" i="55" s="1"/>
  <c r="Z55" i="55" s="1"/>
  <c r="V32" i="55"/>
  <c r="T32" i="55" s="1"/>
  <c r="Z32" i="55" s="1"/>
  <c r="V36" i="55"/>
  <c r="T36" i="55" s="1"/>
  <c r="Z36" i="55" s="1"/>
  <c r="V53" i="55"/>
  <c r="T53" i="55" s="1"/>
  <c r="Z53" i="55" s="1"/>
  <c r="V64" i="55"/>
  <c r="T64" i="55" s="1"/>
  <c r="Z64" i="55" s="1"/>
  <c r="V35" i="55"/>
  <c r="T35" i="55" s="1"/>
  <c r="Z35" i="55" s="1"/>
  <c r="V44" i="55"/>
  <c r="T44" i="55" s="1"/>
  <c r="Z44" i="55" s="1"/>
  <c r="V59" i="55"/>
  <c r="T59" i="55" s="1"/>
  <c r="Z59" i="55" s="1"/>
  <c r="V37" i="55"/>
  <c r="T37" i="55" s="1"/>
  <c r="Z37" i="55" s="1"/>
  <c r="AF14" i="1"/>
  <c r="AE14" i="1"/>
  <c r="Z14" i="44"/>
  <c r="Z8" i="40"/>
  <c r="Z9" i="40" s="1"/>
  <c r="Z10" i="40" s="1"/>
  <c r="Z31" i="1"/>
  <c r="Z32" i="1" s="1"/>
  <c r="AG47" i="55"/>
  <c r="AG48" i="55" s="1"/>
  <c r="AC14" i="1"/>
  <c r="AD14" i="1"/>
  <c r="AC38" i="1"/>
  <c r="AC6" i="1" s="1"/>
  <c r="AB38" i="1"/>
  <c r="AB6" i="1" s="1"/>
  <c r="V34" i="55"/>
  <c r="T34" i="55" s="1"/>
  <c r="Z34" i="55" s="1"/>
  <c r="V41" i="55"/>
  <c r="T41" i="55" s="1"/>
  <c r="Z41" i="55" s="1"/>
  <c r="V57" i="55"/>
  <c r="T57" i="55" s="1"/>
  <c r="Z57" i="55" s="1"/>
  <c r="V39" i="55"/>
  <c r="T39" i="55" s="1"/>
  <c r="Z39" i="55" s="1"/>
  <c r="V60" i="55"/>
  <c r="T60" i="55" s="1"/>
  <c r="Z60" i="55" s="1"/>
  <c r="V46" i="55"/>
  <c r="T46" i="55" s="1"/>
  <c r="Z46" i="55" s="1"/>
  <c r="V33" i="55"/>
  <c r="T33" i="55" s="1"/>
  <c r="Z33" i="55" s="1"/>
  <c r="V51" i="55"/>
  <c r="T51" i="55" s="1"/>
  <c r="Z51" i="55" s="1"/>
  <c r="V50" i="55"/>
  <c r="T50" i="55" s="1"/>
  <c r="Z50" i="55" s="1"/>
  <c r="V49" i="55"/>
  <c r="T49" i="55" s="1"/>
  <c r="Z49" i="55" s="1"/>
  <c r="V48" i="55"/>
  <c r="T48" i="55" s="1"/>
  <c r="Z48" i="55" s="1"/>
  <c r="V58" i="55"/>
  <c r="T58" i="55" s="1"/>
  <c r="Z58" i="55" s="1"/>
  <c r="AH38" i="55" s="1"/>
  <c r="AH33" i="55" s="1"/>
  <c r="S69" i="55"/>
  <c r="S71" i="55" s="1"/>
  <c r="V52" i="55"/>
  <c r="T52" i="55" s="1"/>
  <c r="Z52" i="55" s="1"/>
  <c r="S67" i="55"/>
  <c r="V31" i="55"/>
  <c r="T31" i="55" s="1"/>
  <c r="Z31" i="55" s="1"/>
  <c r="V63" i="55"/>
  <c r="T63" i="55" s="1"/>
  <c r="Z63" i="55" s="1"/>
  <c r="AB14" i="1"/>
  <c r="Z38" i="1"/>
  <c r="Z71" i="55"/>
  <c r="AB4" i="1" l="1"/>
  <c r="AC4" i="1"/>
  <c r="AB12" i="1"/>
  <c r="AD4" i="1"/>
  <c r="AF31" i="1"/>
  <c r="AF32" i="1" s="1"/>
  <c r="AD6" i="44"/>
  <c r="AD4" i="44" s="1"/>
  <c r="AD3" i="40"/>
  <c r="AD6" i="40" s="1"/>
  <c r="Z39" i="1"/>
  <c r="AA39" i="1"/>
  <c r="AF39" i="1"/>
  <c r="AF7" i="1" s="1"/>
  <c r="AE6" i="44"/>
  <c r="AE3" i="40"/>
  <c r="AE4" i="1"/>
  <c r="AF4" i="1"/>
  <c r="AF3" i="40"/>
  <c r="AF6" i="40" s="1"/>
  <c r="AF6" i="44"/>
  <c r="AF14" i="44"/>
  <c r="AF12" i="44" s="1"/>
  <c r="AF10" i="1"/>
  <c r="AF8" i="40"/>
  <c r="AD14" i="44"/>
  <c r="AD12" i="44" s="1"/>
  <c r="AD12" i="1"/>
  <c r="AC14" i="44"/>
  <c r="AC12" i="44" s="1"/>
  <c r="AC12" i="1"/>
  <c r="AE14" i="44"/>
  <c r="AE12" i="44" s="1"/>
  <c r="AE12" i="1"/>
  <c r="AF12" i="1"/>
  <c r="AE31" i="1"/>
  <c r="AE8" i="40"/>
  <c r="Z13" i="40"/>
  <c r="Z19" i="40" s="1"/>
  <c r="Z18" i="40"/>
  <c r="Z32" i="44"/>
  <c r="Z8" i="43"/>
  <c r="Z9" i="43" s="1"/>
  <c r="Z10" i="43" s="1"/>
  <c r="Z10" i="44"/>
  <c r="Z23" i="44"/>
  <c r="Z24" i="44" s="1"/>
  <c r="AD8" i="40"/>
  <c r="AC3" i="40"/>
  <c r="AC6" i="40" s="1"/>
  <c r="AC6" i="44"/>
  <c r="AC4" i="44" s="1"/>
  <c r="AB14" i="44"/>
  <c r="AB8" i="40"/>
  <c r="AC8" i="40"/>
  <c r="AB3" i="40"/>
  <c r="AB6" i="40" s="1"/>
  <c r="AB6" i="44"/>
  <c r="AB4" i="44" s="1"/>
  <c r="AD39" i="1"/>
  <c r="AD7" i="1" s="1"/>
  <c r="AE39" i="1"/>
  <c r="AE7" i="1" s="1"/>
  <c r="AB10" i="1"/>
  <c r="AB31" i="1"/>
  <c r="AB32" i="1" s="1"/>
  <c r="AA71" i="55"/>
  <c r="AB71" i="55" s="1"/>
  <c r="AD31" i="1"/>
  <c r="AD32" i="1" s="1"/>
  <c r="AD10" i="1"/>
  <c r="AC39" i="1"/>
  <c r="AC7" i="1" s="1"/>
  <c r="AB39" i="1"/>
  <c r="AB7" i="1" s="1"/>
  <c r="V66" i="55"/>
  <c r="T66" i="55" s="1"/>
  <c r="W69" i="55" s="1"/>
  <c r="AB66" i="55" s="1"/>
  <c r="AE5" i="1" l="1"/>
  <c r="AF23" i="44"/>
  <c r="AF24" i="44" s="1"/>
  <c r="AF8" i="43"/>
  <c r="AD3" i="43"/>
  <c r="AD6" i="43" s="1"/>
  <c r="AF10" i="44"/>
  <c r="AD28" i="44"/>
  <c r="AE4" i="44"/>
  <c r="AE3" i="43"/>
  <c r="AE28" i="44"/>
  <c r="AF5" i="1"/>
  <c r="AF7" i="40"/>
  <c r="AF9" i="40" s="1"/>
  <c r="AF10" i="40" s="1"/>
  <c r="AF13" i="40" s="1"/>
  <c r="AF7" i="44"/>
  <c r="AF3" i="44" s="1"/>
  <c r="AF4" i="44"/>
  <c r="AF3" i="43"/>
  <c r="AF6" i="43" s="1"/>
  <c r="AF28" i="44"/>
  <c r="AF32" i="44"/>
  <c r="AF3" i="1"/>
  <c r="AF17" i="1" s="1"/>
  <c r="AF20" i="1" s="1"/>
  <c r="AF26" i="1" s="1"/>
  <c r="AC23" i="44"/>
  <c r="AC24" i="44" s="1"/>
  <c r="AD32" i="44"/>
  <c r="AD8" i="43"/>
  <c r="AD23" i="44"/>
  <c r="AD24" i="44" s="1"/>
  <c r="AE23" i="44"/>
  <c r="AC8" i="43"/>
  <c r="AE8" i="43"/>
  <c r="AC32" i="44"/>
  <c r="AE32" i="44"/>
  <c r="AC7" i="44"/>
  <c r="AC5" i="44" s="1"/>
  <c r="AC5" i="1"/>
  <c r="AD7" i="44"/>
  <c r="AD5" i="44" s="1"/>
  <c r="AD5" i="1"/>
  <c r="AB7" i="44"/>
  <c r="AB5" i="44" s="1"/>
  <c r="AB5" i="1"/>
  <c r="AB32" i="44"/>
  <c r="AB12" i="44"/>
  <c r="Z17" i="44"/>
  <c r="AC3" i="43"/>
  <c r="AC6" i="43" s="1"/>
  <c r="AC28" i="44"/>
  <c r="AB3" i="43"/>
  <c r="AB6" i="43" s="1"/>
  <c r="AB28" i="44"/>
  <c r="AB23" i="44"/>
  <c r="AB24" i="44" s="1"/>
  <c r="AB8" i="43"/>
  <c r="AC10" i="44"/>
  <c r="AB10" i="44"/>
  <c r="AE7" i="40"/>
  <c r="AE9" i="40" s="1"/>
  <c r="AE7" i="44"/>
  <c r="AE5" i="44" s="1"/>
  <c r="AD10" i="44"/>
  <c r="AC3" i="1"/>
  <c r="AC7" i="40"/>
  <c r="AC9" i="40" s="1"/>
  <c r="AC10" i="40" s="1"/>
  <c r="AC13" i="40" s="1"/>
  <c r="AB3" i="1"/>
  <c r="AB17" i="1" s="1"/>
  <c r="AB7" i="40"/>
  <c r="AB9" i="40" s="1"/>
  <c r="AB10" i="40" s="1"/>
  <c r="AB13" i="40" s="1"/>
  <c r="AD3" i="1"/>
  <c r="AD17" i="1" s="1"/>
  <c r="AD25" i="1" s="1"/>
  <c r="AD7" i="40"/>
  <c r="AD9" i="40" s="1"/>
  <c r="AD10" i="40" s="1"/>
  <c r="AD13" i="40" s="1"/>
  <c r="AE3" i="1"/>
  <c r="AC71" i="55"/>
  <c r="Z66" i="55"/>
  <c r="Z16" i="44" l="1"/>
  <c r="Z10" i="66"/>
  <c r="AF17" i="44"/>
  <c r="AF16" i="44" s="1"/>
  <c r="AF18" i="40"/>
  <c r="AF19" i="40"/>
  <c r="AF29" i="44"/>
  <c r="AF7" i="43"/>
  <c r="AF9" i="43" s="1"/>
  <c r="AF10" i="43" s="1"/>
  <c r="AF5" i="44"/>
  <c r="AF25" i="1"/>
  <c r="AC3" i="44"/>
  <c r="AB29" i="44"/>
  <c r="AD7" i="43"/>
  <c r="AD9" i="43" s="1"/>
  <c r="AD10" i="43" s="1"/>
  <c r="AD3" i="44"/>
  <c r="AD29" i="44"/>
  <c r="AC29" i="44"/>
  <c r="AC7" i="43"/>
  <c r="AC9" i="43" s="1"/>
  <c r="AC10" i="43" s="1"/>
  <c r="AB7" i="43"/>
  <c r="AB9" i="43" s="1"/>
  <c r="AB10" i="43" s="1"/>
  <c r="AB3" i="44"/>
  <c r="Z20" i="44"/>
  <c r="Z13" i="43" s="1"/>
  <c r="Z26" i="44"/>
  <c r="AE3" i="44"/>
  <c r="AE29" i="44"/>
  <c r="AE7" i="43"/>
  <c r="AE9" i="43" s="1"/>
  <c r="AB20" i="1"/>
  <c r="AB26" i="1" s="1"/>
  <c r="AB25" i="1"/>
  <c r="AB18" i="40"/>
  <c r="AB19" i="40"/>
  <c r="AC18" i="40"/>
  <c r="AC19" i="40"/>
  <c r="AD18" i="40"/>
  <c r="AD19" i="40"/>
  <c r="AD20" i="1"/>
  <c r="Z6" i="66" l="1"/>
  <c r="Z7" i="66" s="1"/>
  <c r="Z13" i="66"/>
  <c r="AF20" i="44"/>
  <c r="AF13" i="43" s="1"/>
  <c r="AF10" i="66"/>
  <c r="AF26" i="44"/>
  <c r="AC17" i="44"/>
  <c r="AD17" i="44"/>
  <c r="AB17" i="44"/>
  <c r="AD26" i="1"/>
  <c r="AF6" i="66" l="1"/>
  <c r="AF7" i="66" s="1"/>
  <c r="AF13" i="66"/>
  <c r="AB20" i="44"/>
  <c r="AB13" i="43" s="1"/>
  <c r="AB10" i="66"/>
  <c r="AD20" i="44"/>
  <c r="AD13" i="43" s="1"/>
  <c r="AD10" i="66"/>
  <c r="AC20" i="44"/>
  <c r="AC13" i="43" s="1"/>
  <c r="AC10" i="66"/>
  <c r="AC26" i="44"/>
  <c r="AD26" i="44"/>
  <c r="AB26" i="44"/>
  <c r="AC16" i="44"/>
  <c r="AD16" i="44"/>
  <c r="AB16" i="44"/>
  <c r="AC31" i="1"/>
  <c r="AC6" i="66" l="1"/>
  <c r="AC7" i="66" s="1"/>
  <c r="AC13" i="66"/>
  <c r="AD6" i="66"/>
  <c r="AD7" i="66" s="1"/>
  <c r="AD13" i="66"/>
  <c r="AB6" i="66"/>
  <c r="AB7" i="66" s="1"/>
  <c r="AB13" i="66"/>
  <c r="AE13" i="1"/>
  <c r="AE13" i="44" l="1"/>
  <c r="AE11" i="44" s="1"/>
  <c r="AE11" i="1"/>
  <c r="AE5" i="40"/>
  <c r="AE6" i="40" s="1"/>
  <c r="AE10" i="40" s="1"/>
  <c r="AE13" i="40" s="1"/>
  <c r="AE10" i="1"/>
  <c r="AE17" i="1" s="1"/>
  <c r="AE30" i="1"/>
  <c r="AE32" i="1" s="1"/>
  <c r="AC30" i="1"/>
  <c r="AC32" i="1" s="1"/>
  <c r="AC10" i="1"/>
  <c r="AC17" i="1" s="1"/>
  <c r="AE22" i="44" l="1"/>
  <c r="AE24" i="44" s="1"/>
  <c r="AE31" i="44"/>
  <c r="AE5" i="43"/>
  <c r="AE6" i="43" s="1"/>
  <c r="AE10" i="43" s="1"/>
  <c r="AE19" i="40"/>
  <c r="AE18" i="40"/>
  <c r="AE10" i="44"/>
  <c r="AE17" i="44" s="1"/>
  <c r="AE20" i="1"/>
  <c r="AE25" i="1"/>
  <c r="AC25" i="1"/>
  <c r="AC20" i="1"/>
  <c r="AE16" i="44" l="1"/>
  <c r="AE10" i="66"/>
  <c r="AE20" i="44"/>
  <c r="AE13" i="43" s="1"/>
  <c r="AE26" i="44"/>
  <c r="AE26" i="1"/>
  <c r="AC26" i="1"/>
  <c r="AE6" i="66" l="1"/>
  <c r="AE7" i="66" s="1"/>
  <c r="AE13" i="66"/>
  <c r="B3" i="44"/>
  <c r="B10" i="44" l="1"/>
  <c r="B17" i="44" s="1"/>
  <c r="B9" i="43"/>
  <c r="B10" i="43" s="1"/>
  <c r="B10" i="40"/>
  <c r="B13" i="40" s="1"/>
  <c r="B20" i="44" l="1"/>
  <c r="B13" i="43" s="1"/>
  <c r="B10" i="66"/>
  <c r="B16" i="44"/>
  <c r="B18" i="40"/>
  <c r="B19" i="40"/>
  <c r="B6" i="66" l="1"/>
  <c r="B7" i="66" s="1"/>
  <c r="B13" i="66"/>
  <c r="AY23" i="66" l="1"/>
  <c r="BB7" i="1" l="1"/>
  <c r="BB3" i="1" l="1"/>
  <c r="BB5" i="1"/>
  <c r="BB7" i="44"/>
  <c r="BB7" i="40"/>
  <c r="AZ5" i="1"/>
  <c r="AZ3" i="1"/>
  <c r="AZ7" i="44"/>
  <c r="AZ7" i="40"/>
  <c r="BB14" i="1"/>
  <c r="BB5" i="44" l="1"/>
  <c r="BB7" i="43"/>
  <c r="BB3" i="44"/>
  <c r="BB29" i="44"/>
  <c r="BB10" i="1"/>
  <c r="BB31" i="1"/>
  <c r="BB32" i="1" s="1"/>
  <c r="BB8" i="40"/>
  <c r="BB9" i="40" s="1"/>
  <c r="BB10" i="40" s="1"/>
  <c r="BB13" i="40" s="1"/>
  <c r="BB14" i="44"/>
  <c r="AZ31" i="1"/>
  <c r="AZ32" i="1" s="1"/>
  <c r="AZ10" i="1"/>
  <c r="AZ17" i="1" s="1"/>
  <c r="AZ8" i="40"/>
  <c r="AZ9" i="40" s="1"/>
  <c r="AZ10" i="40" s="1"/>
  <c r="AZ13" i="40" s="1"/>
  <c r="AZ14" i="44"/>
  <c r="AZ29" i="44"/>
  <c r="AZ5" i="44"/>
  <c r="AZ7" i="43"/>
  <c r="AZ3" i="44"/>
  <c r="BB17" i="1" l="1"/>
  <c r="BB25" i="1" s="1"/>
  <c r="BB18" i="40"/>
  <c r="BB19" i="40"/>
  <c r="BB12" i="44"/>
  <c r="BB23" i="44"/>
  <c r="BB24" i="44" s="1"/>
  <c r="BB10" i="44"/>
  <c r="BB17" i="44" s="1"/>
  <c r="BB32" i="44"/>
  <c r="BB8" i="43"/>
  <c r="BB9" i="43" s="1"/>
  <c r="BB10" i="43" s="1"/>
  <c r="AZ18" i="40"/>
  <c r="AZ19" i="40"/>
  <c r="AZ12" i="44"/>
  <c r="AZ10" i="44"/>
  <c r="AZ17" i="44" s="1"/>
  <c r="AZ32" i="44"/>
  <c r="AZ23" i="44"/>
  <c r="AZ24" i="44" s="1"/>
  <c r="AZ8" i="43"/>
  <c r="AZ9" i="43" s="1"/>
  <c r="AZ10" i="43" s="1"/>
  <c r="AZ20" i="1"/>
  <c r="AZ25" i="1"/>
  <c r="BB20" i="1" l="1"/>
  <c r="BB26" i="1" s="1"/>
  <c r="BB20" i="44"/>
  <c r="BB13" i="43" s="1"/>
  <c r="BB10" i="66"/>
  <c r="BB26" i="44"/>
  <c r="AZ26" i="44"/>
  <c r="AZ20" i="44"/>
  <c r="AZ13" i="43" s="1"/>
  <c r="AZ10" i="66"/>
  <c r="AZ26" i="1"/>
  <c r="BB13" i="66" l="1"/>
  <c r="BB6" i="66"/>
  <c r="BB7" i="66" s="1"/>
  <c r="AZ13" i="66"/>
  <c r="AZ6" i="66"/>
  <c r="AZ7" i="66" s="1"/>
  <c r="BM31" i="1" l="1"/>
  <c r="BM8" i="40"/>
  <c r="BM9" i="40" s="1"/>
  <c r="BM8" i="43" l="1"/>
  <c r="BM9" i="43" s="1"/>
  <c r="BD6" i="66" l="1"/>
  <c r="BD7" i="66" s="1"/>
  <c r="BD20" i="66" l="1"/>
  <c r="BC22" i="66" l="1"/>
  <c r="BM17" i="66" l="1"/>
  <c r="BM19" i="66" l="1"/>
  <c r="BM20" i="66" s="1"/>
  <c r="AI50" i="74" l="1"/>
  <c r="AI59" i="74" s="1"/>
  <c r="AI63" i="74" l="1"/>
  <c r="AI71" i="74" l="1"/>
  <c r="AI70" i="74"/>
  <c r="AI77" i="74"/>
  <c r="AI37" i="74"/>
  <c r="AI35" i="74" l="1"/>
  <c r="AI34" i="74"/>
  <c r="AI48" i="74" s="1"/>
  <c r="AI62" i="74" l="1"/>
  <c r="AI51" i="74"/>
  <c r="AQ79" i="74" l="1"/>
  <c r="AR79" i="74" l="1"/>
  <c r="AS79" i="74" s="1"/>
  <c r="AQ80" i="74"/>
  <c r="AR80" i="74" l="1"/>
  <c r="AS80" i="74" s="1"/>
  <c r="AV79" i="74" l="1"/>
  <c r="AV80" i="74" s="1"/>
  <c r="BM15" i="66"/>
  <c r="BM24" i="1" l="1"/>
  <c r="BM19" i="44" l="1"/>
  <c r="BM22" i="1"/>
  <c r="BM34" i="44" s="1"/>
  <c r="BM17" i="40"/>
  <c r="BM15" i="40" s="1"/>
  <c r="BM35" i="44" l="1"/>
  <c r="BM12" i="66"/>
  <c r="BM12" i="43"/>
  <c r="AV8" i="74" l="1"/>
  <c r="AV39" i="74" l="1"/>
  <c r="AV55" i="74"/>
  <c r="AV22" i="74"/>
  <c r="AV24" i="74" s="1"/>
  <c r="BH24" i="1" l="1"/>
  <c r="BH17" i="40"/>
  <c r="BH22" i="1"/>
  <c r="BH19" i="44"/>
  <c r="AQ19" i="74" l="1"/>
  <c r="AQ50" i="74"/>
  <c r="AQ60" i="74"/>
  <c r="AQ76" i="74"/>
  <c r="BH34" i="44"/>
  <c r="BH35" i="44"/>
  <c r="BH27" i="44" s="1"/>
  <c r="BH12" i="43"/>
  <c r="BH12" i="66"/>
  <c r="BH15" i="40"/>
  <c r="AQ63" i="74" l="1"/>
  <c r="AQ59" i="74"/>
  <c r="BM19" i="1" l="1"/>
  <c r="BM29" i="1" l="1"/>
  <c r="BM13" i="44" s="1"/>
  <c r="BM12" i="40"/>
  <c r="BM33" i="44"/>
  <c r="BM27" i="44" s="1"/>
  <c r="BM8" i="1"/>
  <c r="BM30" i="1" l="1"/>
  <c r="BM32" i="1" s="1"/>
  <c r="BM8" i="44"/>
  <c r="BM4" i="40"/>
  <c r="BM10" i="44"/>
  <c r="BM5" i="43"/>
  <c r="BM11" i="44"/>
  <c r="BM31" i="44"/>
  <c r="BM30" i="44" l="1"/>
  <c r="BM4" i="43"/>
  <c r="BM22" i="44"/>
  <c r="BM24" i="44" s="1"/>
  <c r="BH20" i="1" l="1"/>
  <c r="BH17" i="1" l="1"/>
  <c r="BH26" i="1"/>
  <c r="BH6" i="1" l="1"/>
  <c r="BH25" i="1"/>
  <c r="BH3" i="40" l="1"/>
  <c r="BH6" i="40" s="1"/>
  <c r="BH10" i="40" s="1"/>
  <c r="BH13" i="40" s="1"/>
  <c r="BH3" i="1"/>
  <c r="BH4" i="1"/>
  <c r="BH6" i="44"/>
  <c r="AV19" i="74" l="1"/>
  <c r="BH4" i="44"/>
  <c r="BH3" i="44"/>
  <c r="BH17" i="44" s="1"/>
  <c r="BH3" i="43"/>
  <c r="BH6" i="43" s="1"/>
  <c r="BH10" i="43" s="1"/>
  <c r="BH28" i="44"/>
  <c r="BH26" i="44" s="1"/>
  <c r="AV50" i="74"/>
  <c r="AV60" i="74"/>
  <c r="AV76" i="74"/>
  <c r="BH18" i="40"/>
  <c r="BH19" i="40"/>
  <c r="AV63" i="74" l="1"/>
  <c r="AV59" i="74"/>
  <c r="BH10" i="66"/>
  <c r="BH20" i="44"/>
  <c r="BH13" i="43" s="1"/>
  <c r="BH6" i="66" l="1"/>
  <c r="BH7" i="66" s="1"/>
  <c r="BH13" i="66"/>
  <c r="AQ17" i="74" l="1"/>
  <c r="AQ6" i="74" l="1"/>
  <c r="AQ74" i="74"/>
  <c r="AQ20" i="74"/>
  <c r="AQ71" i="74" l="1"/>
  <c r="AQ70" i="74"/>
  <c r="AQ77" i="74"/>
  <c r="AQ4" i="74"/>
  <c r="AQ37" i="74"/>
  <c r="AQ3" i="74"/>
  <c r="AQ53" i="74"/>
  <c r="AQ35" i="74" l="1"/>
  <c r="AQ34" i="74"/>
  <c r="AQ48" i="74" s="1"/>
  <c r="AQ62" i="74" l="1"/>
  <c r="AQ51" i="74"/>
  <c r="BM20" i="1" l="1"/>
  <c r="AV17" i="74"/>
  <c r="AV74" i="74" l="1"/>
  <c r="AV6" i="74"/>
  <c r="AV20" i="74"/>
  <c r="BM17" i="1"/>
  <c r="BM26" i="1"/>
  <c r="AV71" i="74" l="1"/>
  <c r="AV70" i="74"/>
  <c r="AV77" i="74"/>
  <c r="BM25" i="1"/>
  <c r="BM6" i="1"/>
  <c r="AV53" i="74"/>
  <c r="AV37" i="74"/>
  <c r="AV4" i="74"/>
  <c r="AV3" i="74"/>
  <c r="AV35" i="74" l="1"/>
  <c r="AV34" i="74"/>
  <c r="AV48" i="74" s="1"/>
  <c r="BM3" i="1"/>
  <c r="BM6" i="44"/>
  <c r="BM3" i="40"/>
  <c r="BM6" i="40" s="1"/>
  <c r="BM10" i="40" s="1"/>
  <c r="BM13" i="40" s="1"/>
  <c r="BM4" i="1"/>
  <c r="AV62" i="74" l="1"/>
  <c r="AV51" i="74"/>
  <c r="BM18" i="40"/>
  <c r="BM19" i="40"/>
  <c r="BM28" i="44"/>
  <c r="BM3" i="44"/>
  <c r="BM17" i="44" s="1"/>
  <c r="BM3" i="43"/>
  <c r="BM6" i="43" s="1"/>
  <c r="BM10" i="43" s="1"/>
  <c r="BM4" i="44"/>
  <c r="BM26" i="44" l="1"/>
  <c r="BM10" i="66"/>
  <c r="BM20" i="44"/>
  <c r="BM13" i="43" s="1"/>
  <c r="BM7" i="66" l="1"/>
  <c r="BM6" i="66" s="1"/>
  <c r="BM13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R8" authorId="0" shapeId="0" xr:uid="{9D1DE919-F4A7-4560-AAB7-273B6CC0353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5.000
INTER 4.000
GYQ 1.000
Nvos: 5.000
GYQ 2.000
BOL 3.000 (Renov Interm)</t>
        </r>
      </text>
    </comment>
    <comment ref="AR13" authorId="0" shapeId="0" xr:uid="{1C781AA8-892F-45FC-A7D2-1E1F5CA05A31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Vto. 4.004
BOL 4.004 (Intermed Org.)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E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Suma 44 mil que están como certi dep en Itau Brasil en dic-2018 y que a cierre de ene-19 deben pasar a cash del ext. CT 7 de feb 2019</t>
        </r>
      </text>
    </comment>
    <comment ref="AB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 3.953
GYQ 1.000
BOL 2.000
GYQ  450 (INCA)
PROD 502 (INA)</t>
        </r>
      </text>
    </comment>
    <comment ref="AC8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15.000
PICH 6.000
BOL 5.000
INTER 4.000</t>
        </r>
      </text>
    </comment>
    <comment ref="AD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10.000
PICH 5.000
BOL 5.000</t>
        </r>
      </text>
    </comment>
    <comment ref="AE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10.000
BOL 3.000
INTER 3.000
PICH 4.000
Vtos: 1.700
INTER 1.000
INTER 700 (INA)</t>
        </r>
      </text>
    </comment>
    <comment ref="AF8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6.000
PIC 1.500
INTER 3.500
GYQ 1.000</t>
        </r>
      </text>
    </comment>
    <comment ref="AH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SEMANAL:
Vto. 7.665
INTER 2.900
BOL 4.000
INTER  (INA) 7.665
Nvos 5.000
PICH 2.000
INTER 2.000
INTER (INA)  1.000
MENSUAL:
Nvos: 10.000 al 1 de febrero</t>
        </r>
      </text>
    </comment>
    <comment ref="AI8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4.000
PICH 2.000
BOL 2.000
Vtos: 2.005
INTER 2.005
</t>
        </r>
      </text>
    </comment>
    <comment ref="AJ8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5.505
INTER 4.000
GYQ 1.000
INTER 505  (INA)
Vtos: 10.307
BOL 3.000
PICH 4.000
INTER 2.000
GYQ 1.005
INTER 302</t>
        </r>
      </text>
    </comment>
    <comment ref="AL8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1.560
PICH 500 INCA
INTER 1.060 INA
Vtos: 5.056
INTER 2.001 
PICH 2.000
INTER 1.055</t>
        </r>
      </text>
    </comment>
    <comment ref="AM8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10.000
PICH 5.000
INTER 5.000</t>
        </r>
      </text>
    </comment>
    <comment ref="AN8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2.000
GYQ 1.000
BO 1.000</t>
        </r>
      </text>
    </comment>
    <comment ref="AO8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Nvos: 2.100
PICH 2.000
PICH 100 (INCA)</t>
        </r>
      </text>
    </comment>
    <comment ref="AW8" authorId="0" shapeId="0" xr:uid="{DC26FF6E-B202-44EF-80F4-F3CA58B0B81E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Mov:
10 MM de intermed Buque se colocan oficialmente por fuera
Nvs:
GYQ 3 MM</t>
        </r>
      </text>
    </comment>
    <comment ref="AX8" authorId="0" shapeId="0" xr:uid="{0D03A764-AF30-4064-BFC7-24335C58C45B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Vto: 10 MM
BOL 3MM
INTER 3 MM
PICH 4 MM</t>
        </r>
      </text>
    </comment>
    <comment ref="AY8" authorId="0" shapeId="0" xr:uid="{1A6988CF-6255-4BCC-991C-806B73ECFE69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Vto: 7.000
PICH 2.000
INTER 3.000
GYQ 1.000
INTER 1.000 (INA)
Nvos: 1.002
GYQ 1.002 (INA)
</t>
        </r>
      </text>
    </comment>
    <comment ref="AZ8" authorId="0" shapeId="0" xr:uid="{5067BE81-62C8-4785-A5A8-F379E784EDFE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Nvos: 9.000
GYQ 4.500
INTER 4.500
 Vto: 4.000
INTER 2.000 
PICH 2.000
</t>
        </r>
      </text>
    </comment>
    <comment ref="BD8" authorId="0" shapeId="0" xr:uid="{018B2A3D-69A5-44E9-8332-35C03B10856B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VT: INTER INA
PICH INCA
INTER INAEXPO</t>
        </r>
      </text>
    </comment>
    <comment ref="BF8" authorId="0" shapeId="0" xr:uid="{19072282-62FD-4C9F-9898-C7FEF451F852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 100
PICH 100 (INCA)</t>
        </r>
      </text>
    </comment>
    <comment ref="AW19" authorId="0" shapeId="0" xr:uid="{193F293F-2E62-43F5-9B90-98509C572209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Aumenta 10 MM para reconocer oficialmente a inv x buque como interm</t>
        </r>
      </text>
    </comment>
    <comment ref="AX19" authorId="0" shapeId="0" xr:uid="{F003BF44-975D-4469-A90C-319051CA8874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39 MM PC
10 MM Buque 1
11 MM Buque 2
</t>
        </r>
      </text>
    </comment>
    <comment ref="AV23" authorId="0" shapeId="0" xr:uid="{1ECED215-AE2A-433F-B9AF-E0A2EF6DF1A8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No se deben colocar el valor del buque porque este no ingresa a Obligaciones financieras, sino a otro pasivo</t>
        </r>
      </text>
    </comment>
    <comment ref="BC23" authorId="0" shapeId="0" xr:uid="{E989876E-CD96-4602-89CF-40874CCC8949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No se deben colocar el valor del buque porque este no ingresa a Obligaciones financieras, sino a otro pasivo</t>
        </r>
      </text>
    </comment>
    <comment ref="BJ23" authorId="0" shapeId="0" xr:uid="{B585DBFE-813E-49D6-8291-408A9101AA1F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No se deben colocar el valor del buque porque este no ingresa a Obligaciones financieras, sino a otro pasivo</t>
        </r>
      </text>
    </comment>
    <comment ref="AB2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Vtos: 391
Citi 391</t>
        </r>
      </text>
    </comment>
    <comment ref="AC24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 352
GYQ 352</t>
        </r>
      </text>
    </comment>
    <comment ref="AH24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 344
CII 344</t>
        </r>
      </text>
    </comment>
    <comment ref="AM24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1.042 
IFC 1.042</t>
        </r>
      </text>
    </comment>
    <comment ref="AN24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273
Citi 273</t>
        </r>
      </text>
    </comment>
    <comment ref="AQ24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 1.336
GYQ  944 
CITI 392</t>
        </r>
      </text>
    </comment>
    <comment ref="AR24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2.144
INTER 778
GYQ 366
PC 1.000</t>
        </r>
      </text>
    </comment>
    <comment ref="AX24" authorId="0" shapeId="0" xr:uid="{35BFBE77-209F-44D9-8295-7E57858D270D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Vtos: 2.017
BOL 1.000
PIC 417
CAF 600</t>
        </r>
      </text>
    </comment>
    <comment ref="AY24" authorId="0" shapeId="0" xr:uid="{D554FC86-FB7A-4079-AD73-D47681822E01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Vto: 0,3 MM
CII 0,3 MM</t>
        </r>
      </text>
    </comment>
    <comment ref="AZ24" authorId="0" shapeId="0" xr:uid="{A33216DE-D957-4A23-89CD-F04D47D9471A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 363
PICH 363</t>
        </r>
      </text>
    </comment>
    <comment ref="BB24" authorId="0" shapeId="0" xr:uid="{565395C6-B3CC-4392-8F03-775711F2F2EB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 363
PICH 363</t>
        </r>
      </text>
    </comment>
    <comment ref="BD24" authorId="0" shapeId="0" xr:uid="{3C63AC5A-B394-461E-B155-1BA764B7B2C3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Vto:18.877
PC 17.250
PICH 1.294
Nvos:
PC 19.800</t>
        </r>
      </text>
    </comment>
    <comment ref="AV29" authorId="0" shapeId="0" xr:uid="{D5027F34-A716-4FF9-A0D2-F6445EA6F1FC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10 MM Buque
9 MM PC</t>
        </r>
      </text>
    </comment>
    <comment ref="AW29" authorId="0" shapeId="0" xr:uid="{51B5751E-260B-460E-A43E-D1DF2FED1360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10 MM Buque
9 MM PC</t>
        </r>
      </text>
    </comment>
    <comment ref="AX29" authorId="0" shapeId="0" xr:uid="{677349CC-AC10-4B3C-A8C2-1A8EC2B0D920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11 MM interm buque financiado hasta agosto</t>
        </r>
      </text>
    </comment>
    <comment ref="BC29" authorId="0" shapeId="0" xr:uid="{BA3E3073-4E18-4E01-90B9-0F576D8929FF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10 MM Buque
9 MM PC</t>
        </r>
      </text>
    </comment>
    <comment ref="BJ29" authorId="0" shapeId="0" xr:uid="{199B5643-7510-4175-80BB-8199D1C70A42}">
      <text>
        <r>
          <rPr>
            <b/>
            <sz val="11"/>
            <color indexed="81"/>
            <rFont val="Tahoma"/>
            <family val="2"/>
          </rPr>
          <t>Maria Elena Monar:</t>
        </r>
        <r>
          <rPr>
            <sz val="11"/>
            <color indexed="81"/>
            <rFont val="Tahoma"/>
            <family val="2"/>
          </rPr>
          <t xml:space="preserve">
10 MM Buque
9 MM PC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R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Vto: 5.000
INTER 4.000
GYQ 1.000
Nvos: 5.000
GYQ 2.000
BOL 3.000 (Renov Interm)</t>
        </r>
      </text>
    </comment>
    <comment ref="AR1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Vto. 4.004
BOL 4.004 (Intermed Org.)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tc={26164B69-7B61-40A9-95C2-420D06DCFB93}</author>
    <author>Maria Elena Monar</author>
  </authors>
  <commentList>
    <comment ref="AM8" authorId="0" shapeId="0" xr:uid="{26164B69-7B61-40A9-95C2-420D06DCFB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Vto. 2.000
PICH 2.000
Nvos:8.000
GYQ  4.500
INTER 3.500</t>
      </text>
    </comment>
    <comment ref="AI19" authorId="1" shapeId="0" xr:uid="{5E404CA5-6BB1-44D6-AA9A-37C7EF259427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Se eliminaron por sobrescrito del archivo Flujo Proyectado Tesorería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F3" authorId="0" shapeId="0" xr:uid="{D9AF50E6-5818-45C4-B521-4FEBB9BE7824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G3" authorId="0" shapeId="0" xr:uid="{BC4E427B-4FA7-4E73-8C18-8D736C18AE2B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H3" authorId="0" shapeId="0" xr:uid="{4AA38096-8DC9-4F13-A81E-E726CC66E12F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I3" authorId="0" shapeId="0" xr:uid="{AC65E762-1D00-4304-B647-9D1EB7D3D461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J3" authorId="0" shapeId="0" xr:uid="{F9880481-D955-4872-927B-535ED6CC9820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K3" authorId="0" shapeId="0" xr:uid="{E281417A-6551-481E-8272-1FD9A6F19A01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Sin dato disponible en arch contable
</t>
        </r>
      </text>
    </comment>
    <comment ref="B4" authorId="0" shapeId="0" xr:uid="{D06D8A18-E9CD-4471-A48D-F3E23410192B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FH</t>
        </r>
      </text>
    </comment>
    <comment ref="B6" authorId="0" shapeId="0" xr:uid="{626668D6-4C3C-4DC5-BC8B-C68ED77D89D5}">
      <text>
        <r>
          <rPr>
            <b/>
            <sz val="10"/>
            <color indexed="81"/>
            <rFont val="Tahoma"/>
            <family val="2"/>
          </rPr>
          <t>Maria Elena Monar:</t>
        </r>
        <r>
          <rPr>
            <sz val="10"/>
            <color indexed="81"/>
            <rFont val="Tahoma"/>
            <family val="2"/>
          </rPr>
          <t xml:space="preserve">
FH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54855BF4-C480-4617-B2C3-30E22AF68E98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47A47446-2A4A-462F-A569-CAEAE15579DE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08F4E46B-10EC-4F9A-B26C-18B21B1BB1B8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3B806561-4341-4CA6-8BB4-862C647E3DAD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9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8194DF99-A73F-4B3A-B069-4FAACB565EB9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F9DAED25-610E-44A8-A2ED-4F38187F468E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ACCEC919-BFE1-493A-A9AE-EDAD0374D7DF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82C214E1-840E-4EDD-AAAE-968E2FD75328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8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AH3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Se concidera la reinversion del exterior a marzo 
 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Elena Monar</author>
  </authors>
  <commentList>
    <comment ref="S47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Maria Elena Monar:</t>
        </r>
        <r>
          <rPr>
            <sz val="9"/>
            <color indexed="81"/>
            <rFont val="Tahoma"/>
            <family val="2"/>
          </rPr>
          <t xml:space="preserve">
Esto es lo generado por las cuentas de overnight</t>
        </r>
      </text>
    </comment>
  </commentList>
</comments>
</file>

<file path=xl/sharedStrings.xml><?xml version="1.0" encoding="utf-8"?>
<sst xmlns="http://schemas.openxmlformats.org/spreadsheetml/2006/main" count="5387" uniqueCount="574">
  <si>
    <t>Análisis de Caja</t>
  </si>
  <si>
    <t>Cash Local</t>
  </si>
  <si>
    <t>Cash Exterior</t>
  </si>
  <si>
    <t>Caja y Equivalentes</t>
  </si>
  <si>
    <t>Inversiones locales a más de 90 días</t>
  </si>
  <si>
    <t>Inversiones Exterior</t>
  </si>
  <si>
    <t>Cash Restringido (Ext.)</t>
  </si>
  <si>
    <t>Contable</t>
  </si>
  <si>
    <t>Banco</t>
  </si>
  <si>
    <t>PICHINCHA</t>
  </si>
  <si>
    <t>PRODUBANCO</t>
  </si>
  <si>
    <t>CENTRAL DEL ECUADOR</t>
  </si>
  <si>
    <t>CITIBANK</t>
  </si>
  <si>
    <t>UBS AG</t>
  </si>
  <si>
    <t>MUTUALISTA PICHINCHA</t>
  </si>
  <si>
    <t>Morgan Stanley</t>
  </si>
  <si>
    <t>BBP BANK S.A. 01-402-00180-0</t>
  </si>
  <si>
    <t>PACIFICO</t>
  </si>
  <si>
    <t>BOLIVARIANO</t>
  </si>
  <si>
    <t>INTERNACIONAL</t>
  </si>
  <si>
    <t>PAC.NATIONAL BANK</t>
  </si>
  <si>
    <t>Sabadell</t>
  </si>
  <si>
    <t>CAJA</t>
  </si>
  <si>
    <t>Fondos por Depositar</t>
  </si>
  <si>
    <t>CHEQUES PAGOS</t>
  </si>
  <si>
    <t>CAE</t>
  </si>
  <si>
    <t>DF.SRI</t>
  </si>
  <si>
    <t>VONTOBEL</t>
  </si>
  <si>
    <t>SANTANDER</t>
  </si>
  <si>
    <t>BN.Fomento</t>
  </si>
  <si>
    <t>Bancolombia</t>
  </si>
  <si>
    <t>Banismo</t>
  </si>
  <si>
    <t>Costa Rica</t>
  </si>
  <si>
    <t>Bank Inter España</t>
  </si>
  <si>
    <t>AMERICA</t>
  </si>
  <si>
    <t>Loja</t>
  </si>
  <si>
    <t>Av.Villas 370006025</t>
  </si>
  <si>
    <t>Guayaquil</t>
  </si>
  <si>
    <t>Total</t>
  </si>
  <si>
    <t>Inversiones locales a menos de 90 días</t>
  </si>
  <si>
    <t>Deuda Neta (B-A)</t>
  </si>
  <si>
    <t>BANECUADOR</t>
  </si>
  <si>
    <t xml:space="preserve">Partidas Conciliatorias Bancos </t>
  </si>
  <si>
    <t>Liquidez Local</t>
  </si>
  <si>
    <t>Liquidez Exterior</t>
  </si>
  <si>
    <t>Inversiones Totales (Local + Exterior)</t>
  </si>
  <si>
    <t>(US$ Miles)</t>
  </si>
  <si>
    <t>Inversiones Local Total</t>
  </si>
  <si>
    <t>Otras Inversiones del Ext</t>
  </si>
  <si>
    <t>Inversiones Ext Extracto (Antes de Otros)</t>
  </si>
  <si>
    <t>PAPEL COMERCIAL</t>
  </si>
  <si>
    <t>Cash Local Extra</t>
  </si>
  <si>
    <t>Cash Ext  Extra</t>
  </si>
  <si>
    <t>Itau</t>
  </si>
  <si>
    <t xml:space="preserve">BanEcuador 3001212734          </t>
  </si>
  <si>
    <t>Local</t>
  </si>
  <si>
    <t>Exterior</t>
  </si>
  <si>
    <t>Dif Local</t>
  </si>
  <si>
    <t>Dif Ext.</t>
  </si>
  <si>
    <t>Tabla de Compensación Bancaria</t>
  </si>
  <si>
    <t>INSTITUCIÓN</t>
  </si>
  <si>
    <t>CASH</t>
  </si>
  <si>
    <t>LOCAL</t>
  </si>
  <si>
    <t>EXTERIOR</t>
  </si>
  <si>
    <t>P. MIAMI</t>
  </si>
  <si>
    <t>CITI</t>
  </si>
  <si>
    <t>SABADELL</t>
  </si>
  <si>
    <t>GQUIL</t>
  </si>
  <si>
    <t>MORGAN</t>
  </si>
  <si>
    <t>UBS</t>
  </si>
  <si>
    <t>LOJA</t>
  </si>
  <si>
    <t>BBP</t>
  </si>
  <si>
    <t>PRODU</t>
  </si>
  <si>
    <t>ITAU</t>
  </si>
  <si>
    <t>CAF</t>
  </si>
  <si>
    <t>RUMIÑAHUI</t>
  </si>
  <si>
    <t>IFC</t>
  </si>
  <si>
    <t>B. CENTRAL</t>
  </si>
  <si>
    <t>CII</t>
  </si>
  <si>
    <t>B. SOLIDARIO</t>
  </si>
  <si>
    <t>B.C.PERU</t>
  </si>
  <si>
    <t>TIT II</t>
  </si>
  <si>
    <t>DINERS</t>
  </si>
  <si>
    <t>FONDOS( (FIDE Y FIDUCIA)</t>
  </si>
  <si>
    <t xml:space="preserve">Consolidación Grupo Pronaca </t>
  </si>
  <si>
    <t>BALANCES GENERALES</t>
  </si>
  <si>
    <t xml:space="preserve"> (en miles de U.S. Dólares)</t>
  </si>
  <si>
    <t>ns1:CodigoCuenta</t>
  </si>
  <si>
    <t xml:space="preserve">CUENTA </t>
  </si>
  <si>
    <t>PRONACA</t>
  </si>
  <si>
    <t>INAEXPO</t>
  </si>
  <si>
    <t>COLOMBIA BOGOTÁ</t>
  </si>
  <si>
    <t>MARDEX</t>
  </si>
  <si>
    <t>INMOGRA</t>
  </si>
  <si>
    <t>TESALIA</t>
  </si>
  <si>
    <t>AGROVALENCIA</t>
  </si>
  <si>
    <t>AGROINVERSIONES</t>
  </si>
  <si>
    <t>ACUESPECIES-FLORPAPEL</t>
  </si>
  <si>
    <t>INCA</t>
  </si>
  <si>
    <t>ELIMINACIONES</t>
  </si>
  <si>
    <t>CONSOLIDADO</t>
  </si>
  <si>
    <t>250</t>
  </si>
  <si>
    <t>301</t>
  </si>
  <si>
    <t>2507</t>
  </si>
  <si>
    <t>2512</t>
  </si>
  <si>
    <t>800</t>
  </si>
  <si>
    <t>2513</t>
  </si>
  <si>
    <t>310</t>
  </si>
  <si>
    <t>600</t>
  </si>
  <si>
    <t>2510</t>
  </si>
  <si>
    <t>400</t>
  </si>
  <si>
    <t>000</t>
  </si>
  <si>
    <t>Efectivo y equivalentes de efectivo</t>
  </si>
  <si>
    <t>Depósitos en cuentas corrientes en bancos locales y del exterior</t>
  </si>
  <si>
    <t xml:space="preserve"> Overnigth</t>
  </si>
  <si>
    <t>Ceritificados de depósito</t>
  </si>
  <si>
    <t>Fondos de Inversión</t>
  </si>
  <si>
    <t>Intereses por cobrar</t>
  </si>
  <si>
    <t>Fondos en fideicomiso</t>
  </si>
  <si>
    <t>Caja general</t>
  </si>
  <si>
    <t>Certificados de aportación</t>
  </si>
  <si>
    <t>Inversiones (costo amortizado)</t>
  </si>
  <si>
    <t>Inversiones (valor razonable)</t>
  </si>
  <si>
    <t>Interés</t>
  </si>
  <si>
    <t>Otros</t>
  </si>
  <si>
    <t>Otros activos financieros</t>
  </si>
  <si>
    <t>Prima por operaciones de cobertura</t>
  </si>
  <si>
    <t>Aportes futura capitalización</t>
  </si>
  <si>
    <t>Cuentas por cobrar largo Plazo</t>
  </si>
  <si>
    <t>Inversiones mantenido al vencimiento Largo Plazo</t>
  </si>
  <si>
    <t>Inversiones  (costo amortizado)</t>
  </si>
  <si>
    <t>Inversiones  (valor razonable)</t>
  </si>
  <si>
    <t>Préstamos</t>
  </si>
  <si>
    <t>Sobregiros bancarios</t>
  </si>
  <si>
    <t>Obligaciones bancarias locales</t>
  </si>
  <si>
    <t>Vcmtos. Corr. Obligac. locales</t>
  </si>
  <si>
    <t>Obligaciones bancarias exterior</t>
  </si>
  <si>
    <t>Vcmtos. Corr. Obligac. exterior</t>
  </si>
  <si>
    <t>Papel comercial</t>
  </si>
  <si>
    <t>Vcmtos. Corr. Papel comercial</t>
  </si>
  <si>
    <t>Vcmtos. Corr. Titularización de cartera</t>
  </si>
  <si>
    <t>Intereses por pagar</t>
  </si>
  <si>
    <t>Otros pasivos financieros:</t>
  </si>
  <si>
    <t>Pasivo por arrend. financiero</t>
  </si>
  <si>
    <t>PASIVOS NO CORRIENTES:</t>
  </si>
  <si>
    <t>Obligaciones por pagar a bancos L/P</t>
  </si>
  <si>
    <t>Inventarios:</t>
  </si>
  <si>
    <t>Productos terminados</t>
  </si>
  <si>
    <t>Productos en proceso</t>
  </si>
  <si>
    <t>Materias primas y materiales</t>
  </si>
  <si>
    <t>Importaciones en tránsito</t>
  </si>
  <si>
    <t>Suministros y materiales</t>
  </si>
  <si>
    <t>Repuestos</t>
  </si>
  <si>
    <t>ASEGURADORAS</t>
  </si>
  <si>
    <t>Columna5</t>
  </si>
  <si>
    <t>Columna6</t>
  </si>
  <si>
    <t>Columna7</t>
  </si>
  <si>
    <t>Columna8</t>
  </si>
  <si>
    <t>SUMADO</t>
  </si>
  <si>
    <t>INVENTARIO IMPORTACIONES EN TRANSITO</t>
  </si>
  <si>
    <t/>
  </si>
  <si>
    <t>11770</t>
  </si>
  <si>
    <t>AVES PROCESADAS</t>
  </si>
  <si>
    <t>11771</t>
  </si>
  <si>
    <t>CERDOS</t>
  </si>
  <si>
    <t>11772</t>
  </si>
  <si>
    <t>ALIMENTOS</t>
  </si>
  <si>
    <t>11773</t>
  </si>
  <si>
    <t>AGRICOLA</t>
  </si>
  <si>
    <t>11774</t>
  </si>
  <si>
    <t>EMBUTIDOS</t>
  </si>
  <si>
    <t>11775</t>
  </si>
  <si>
    <t>HUEVOS</t>
  </si>
  <si>
    <t>11776</t>
  </si>
  <si>
    <t>ARROZ</t>
  </si>
  <si>
    <t>11777</t>
  </si>
  <si>
    <t>CONSERVAS</t>
  </si>
  <si>
    <t>11778</t>
  </si>
  <si>
    <t>ECUADASA</t>
  </si>
  <si>
    <t>11779</t>
  </si>
  <si>
    <t>LABORATORIO</t>
  </si>
  <si>
    <t>11780</t>
  </si>
  <si>
    <t>INCUBADORAS</t>
  </si>
  <si>
    <t>11781</t>
  </si>
  <si>
    <t>ENGORDE</t>
  </si>
  <si>
    <t>11782</t>
  </si>
  <si>
    <t>ADMINISTRACION</t>
  </si>
  <si>
    <t>11783</t>
  </si>
  <si>
    <t>COMERCIAL</t>
  </si>
  <si>
    <t>11784</t>
  </si>
  <si>
    <t>RES</t>
  </si>
  <si>
    <t>11785</t>
  </si>
  <si>
    <t>PRODUCTOS DEL MAR</t>
  </si>
  <si>
    <t>11786</t>
  </si>
  <si>
    <t>MASCOTAS</t>
  </si>
  <si>
    <t>11787</t>
  </si>
  <si>
    <t>BEBIDAS</t>
  </si>
  <si>
    <t>Membresía</t>
  </si>
  <si>
    <t>Cuentas por pagar comerciales</t>
  </si>
  <si>
    <t>Compañías relacionadas consolidadas</t>
  </si>
  <si>
    <t xml:space="preserve">Compañías relacionadas no consolidadas </t>
  </si>
  <si>
    <t>Proveedores calificados de aves e integrados de palmito</t>
  </si>
  <si>
    <t>Proveedores locales</t>
  </si>
  <si>
    <t>Proveedores del exterior</t>
  </si>
  <si>
    <t>Relacionadas Financieras</t>
  </si>
  <si>
    <t>Préstamos con relacionadas por pagar a corto plazo</t>
  </si>
  <si>
    <t>Intereses por pagar a relacionadas</t>
  </si>
  <si>
    <t>Inaexpo</t>
  </si>
  <si>
    <t>Cuentas por pagar ejecutivos</t>
  </si>
  <si>
    <t>Dividendos</t>
  </si>
  <si>
    <t>Participación empleados y ejecutivos</t>
  </si>
  <si>
    <t>Impuesto a la renta de la Compañía</t>
  </si>
  <si>
    <t>Pasivos por impuesto corriente</t>
  </si>
  <si>
    <t>Retenciones en la fuente</t>
  </si>
  <si>
    <t>210403</t>
  </si>
  <si>
    <t>210404</t>
  </si>
  <si>
    <t>Impuesto IECE bebidas</t>
  </si>
  <si>
    <t>IVA por pagar</t>
  </si>
  <si>
    <t>Beneficios sociales:</t>
  </si>
  <si>
    <t xml:space="preserve">Decimo cuarto sueldo x pagar  </t>
  </si>
  <si>
    <t>Decimo tercer sueldo x pa</t>
  </si>
  <si>
    <t xml:space="preserve">Fondos de reserva x pagar     </t>
  </si>
  <si>
    <t xml:space="preserve">Fondos iess por pagar         </t>
  </si>
  <si>
    <t xml:space="preserve">Prestamos iess                </t>
  </si>
  <si>
    <t>Vacaciones</t>
  </si>
  <si>
    <t>Otros beneficios sociales</t>
  </si>
  <si>
    <t>Otras cuentas por pagar</t>
  </si>
  <si>
    <t>Provisión por pagar regalías semillas</t>
  </si>
  <si>
    <t>Servicios públicos</t>
  </si>
  <si>
    <t xml:space="preserve">Anticipo venta propiedad planta y equipo </t>
  </si>
  <si>
    <t>Compra de materia prima</t>
  </si>
  <si>
    <t>Fideicomiso Agroinversiones</t>
  </si>
  <si>
    <t>Canastillas</t>
  </si>
  <si>
    <t>Superintendencia de Cías</t>
  </si>
  <si>
    <t>Fletes</t>
  </si>
  <si>
    <t>Cuentas por cobrar comerciales:</t>
  </si>
  <si>
    <t>Pronaca</t>
  </si>
  <si>
    <t>Compañías relacionadas no consolidadas</t>
  </si>
  <si>
    <t>Provedores calificados de aves e integrados de palmito</t>
  </si>
  <si>
    <t>Clientes Locales</t>
  </si>
  <si>
    <t>Clientes Exterior</t>
  </si>
  <si>
    <t>Cuentas por cobrar por venta de activos</t>
  </si>
  <si>
    <t>Provisión para cuentas dudosas</t>
  </si>
  <si>
    <t>ESTADO DE PERDIDAS Y GANANCIAS</t>
  </si>
  <si>
    <t>VENTAS NETAS</t>
  </si>
  <si>
    <t>COSTO DE VENTAS</t>
  </si>
  <si>
    <t>MARGEN BRUTO</t>
  </si>
  <si>
    <t>OBLIGACIONES FINANCIERAS</t>
  </si>
  <si>
    <t>Un resumen de las obligaciones financieras es como sigue:</t>
  </si>
  <si>
    <t>(en miles de U.S. dólares)</t>
  </si>
  <si>
    <t xml:space="preserve">Préstamos bancarios locales </t>
  </si>
  <si>
    <t xml:space="preserve">Préstamos bancarios del exterior </t>
  </si>
  <si>
    <t xml:space="preserve">Papel comercial </t>
  </si>
  <si>
    <t xml:space="preserve">Titularización de cartera </t>
  </si>
  <si>
    <t>Sobregiro</t>
  </si>
  <si>
    <t>Interés por pagar</t>
  </si>
  <si>
    <t>Corriente</t>
  </si>
  <si>
    <t>No corriente</t>
  </si>
  <si>
    <t>TOTAL CASH</t>
  </si>
  <si>
    <t>Papel Comercial</t>
  </si>
  <si>
    <t>(Incremento)/Disminución de préstamos corrientes</t>
  </si>
  <si>
    <t>Disminución de préstamos no corrientes</t>
  </si>
  <si>
    <t>Incremento/(Disminución) otros pasivos financieros</t>
  </si>
  <si>
    <t>CUENTAS POR COBRAR COMERCIALES</t>
  </si>
  <si>
    <t>Un resumen de cuentas por cobrar comerciales es como sigue:</t>
  </si>
  <si>
    <t>Clientes locales</t>
  </si>
  <si>
    <t>Clientes del exterior</t>
  </si>
  <si>
    <t>Compañías relacionadas</t>
  </si>
  <si>
    <t>Cuenta por cobrar venta de activos</t>
  </si>
  <si>
    <t>Incremento por fusión</t>
  </si>
  <si>
    <t>Provisión para cuentas de dudoso cobro</t>
  </si>
  <si>
    <t>CUENTAS POR PAGAR PROVEEDORES</t>
  </si>
  <si>
    <t>Un resumen de cuentas por pagar comerciales y otras cuentas por pagar es como sigue:</t>
  </si>
  <si>
    <t xml:space="preserve">Otros Ingresos </t>
  </si>
  <si>
    <t xml:space="preserve">   DIC-2017</t>
  </si>
  <si>
    <t>Notas</t>
  </si>
  <si>
    <t>FLUJO DE EFECTIVO POR ACTIVIDADES DE OPERACIÓN:</t>
  </si>
  <si>
    <t>Recibido de clientes</t>
  </si>
  <si>
    <t>Pagos a proveedores y a empleados</t>
  </si>
  <si>
    <t>Intereses pagados</t>
  </si>
  <si>
    <t>Intereses ganados</t>
  </si>
  <si>
    <t>Participación a trabajadores</t>
  </si>
  <si>
    <t>Impuesto a la renta</t>
  </si>
  <si>
    <t>Contribución 3% participación</t>
  </si>
  <si>
    <t>Otros gastos, neto</t>
  </si>
  <si>
    <t>Flujo neto de efectivo proveniente de actividades de operación</t>
  </si>
  <si>
    <t>FLUJO DE EFECTIVO EN ACTIVIDADES DE INVERSIÓN:</t>
  </si>
  <si>
    <t>Adquisición de propiedades, planta y equipo</t>
  </si>
  <si>
    <t>Precio de venta de propiedades, planta y equipo</t>
  </si>
  <si>
    <t>Precio de disponible para la venta</t>
  </si>
  <si>
    <t>(Incremento)/Disminución disponibles para la venta</t>
  </si>
  <si>
    <t>(Incremento)/Disminución otros activos financieros</t>
  </si>
  <si>
    <t>(Incremento)/Disminución inversiones financieras</t>
  </si>
  <si>
    <t>Adquisición de activos intangibles</t>
  </si>
  <si>
    <t>Aportes de efectivo en asociadas y subsidiarias</t>
  </si>
  <si>
    <t>Incremento de otros activos financieros</t>
  </si>
  <si>
    <t>Pago por compra de subsidiaria</t>
  </si>
  <si>
    <t>Pérdida / control en subsidiarias</t>
  </si>
  <si>
    <t>Propiedades de Inversión</t>
  </si>
  <si>
    <t>Flujo neto de efectivo utilizado en actividades de inversión</t>
  </si>
  <si>
    <t>FLUJO DE EFECTIVO DE ACTIVIDADES DE FINANCIAMIENTO:</t>
  </si>
  <si>
    <t>Incremento de préstamos no corrientes</t>
  </si>
  <si>
    <t>Pago de dividendos</t>
  </si>
  <si>
    <t>Recompra de acciones ordinarias</t>
  </si>
  <si>
    <t>Disminución utilidad acumulada</t>
  </si>
  <si>
    <t>Aportes de socios</t>
  </si>
  <si>
    <t xml:space="preserve">Devolución aportes </t>
  </si>
  <si>
    <t>Flujo neto de efectivo  proveniente de actividades de financiamiento</t>
  </si>
  <si>
    <t>EFECTIVO Y EQUIVALENTES DE EFECTIVO</t>
  </si>
  <si>
    <t>(Incremento)/Disminución neto durante el período</t>
  </si>
  <si>
    <t>Incorporación y exclusión de subsidiarias</t>
  </si>
  <si>
    <t>Saldo al comienzo del año</t>
  </si>
  <si>
    <t>SALDO AL FINAL DEL PERIODO</t>
  </si>
  <si>
    <t>Días de crédito promedio sobre ventas</t>
  </si>
  <si>
    <t>1</t>
  </si>
  <si>
    <t>CERTIFICADOS DE DEPÓSITO</t>
  </si>
  <si>
    <t>BANCO DE GUAYAQUIL</t>
  </si>
  <si>
    <t>CITIBANK Ext.</t>
  </si>
  <si>
    <t>FIDEICOMISO-TITULARIZACIÓN CARTERA</t>
  </si>
  <si>
    <t>IINTERNACIONAL</t>
  </si>
  <si>
    <t>PACIFICO Local</t>
  </si>
  <si>
    <t>BANCO DE LOJA</t>
  </si>
  <si>
    <t>CITIBANK Loc.</t>
  </si>
  <si>
    <t>FIDUCIA</t>
  </si>
  <si>
    <t>FONDO REAL</t>
  </si>
  <si>
    <t>TBC</t>
  </si>
  <si>
    <t>BBP Bank</t>
  </si>
  <si>
    <t>Banco Itáu- Brasil</t>
  </si>
  <si>
    <t>Rumiñahui</t>
  </si>
  <si>
    <t>Dinners</t>
  </si>
  <si>
    <t>Inversiones según detalle</t>
  </si>
  <si>
    <t>EFECTIVO Y EQUIVALENTE A EFECTIVO</t>
  </si>
  <si>
    <t>SANTANDER EXT.</t>
  </si>
  <si>
    <t>SABADELL EXT.</t>
  </si>
  <si>
    <t>BANK OF AMERICA EXT.</t>
  </si>
  <si>
    <t>BANCO FINANCIERO PERÚ</t>
  </si>
  <si>
    <t>BANCO CENTRAL</t>
  </si>
  <si>
    <t>PICHINCHA EXT.</t>
  </si>
  <si>
    <t xml:space="preserve">RUMIÑAHUI </t>
  </si>
  <si>
    <t>BANK COLOMBIA</t>
  </si>
  <si>
    <t>Banco de Credito de Perú</t>
  </si>
  <si>
    <t>Banco de la Nación Perú</t>
  </si>
  <si>
    <t>COLOMBIA SAS</t>
  </si>
  <si>
    <t>ACUESPECIES - FLORPAPEL</t>
  </si>
  <si>
    <t>ns1:Inaexpo</t>
  </si>
  <si>
    <t>ns1:Produandes</t>
  </si>
  <si>
    <t>ns1:Enaca</t>
  </si>
  <si>
    <t>Perú</t>
  </si>
  <si>
    <t>Rumi</t>
  </si>
  <si>
    <t>INVERSIONES MANTENIDO AL VENCIMIENTO</t>
  </si>
  <si>
    <t>CORRIENTE</t>
  </si>
  <si>
    <t>Inversiones medidos al costo amortizado:</t>
  </si>
  <si>
    <t>Banco de Guayaquil</t>
  </si>
  <si>
    <t>Banco Internacional</t>
  </si>
  <si>
    <t xml:space="preserve">Banco Pichincha </t>
  </si>
  <si>
    <t>Banco Pichincha Ext.</t>
  </si>
  <si>
    <t>Banco Pacífico</t>
  </si>
  <si>
    <t>Bonos UBS</t>
  </si>
  <si>
    <t>Bonos Morgan Stanley</t>
  </si>
  <si>
    <t>Produbanco</t>
  </si>
  <si>
    <t>Procredit</t>
  </si>
  <si>
    <t>Diners</t>
  </si>
  <si>
    <t>Bolivariano</t>
  </si>
  <si>
    <t>Austro</t>
  </si>
  <si>
    <t>Subtotal</t>
  </si>
  <si>
    <t>NO CORRIENTE</t>
  </si>
  <si>
    <t>Bonos Morgan Stantey</t>
  </si>
  <si>
    <t>Banco Sabadell</t>
  </si>
  <si>
    <t>Citibank</t>
  </si>
  <si>
    <t>Pichincha Ext.</t>
  </si>
  <si>
    <t>Inversiones medidos al valor razonable</t>
  </si>
  <si>
    <t>TOTAL NO CORRIENTE</t>
  </si>
  <si>
    <t>Ext</t>
  </si>
  <si>
    <t>Días de pagos promedio sobre costo de ventas</t>
  </si>
  <si>
    <t>Ver notas a los estados financieros consolidados</t>
  </si>
  <si>
    <t>Intereses</t>
  </si>
  <si>
    <t>Total bancos locales</t>
  </si>
  <si>
    <t>Total bancos del exterior</t>
  </si>
  <si>
    <t>Diferencia</t>
  </si>
  <si>
    <t>Inversiones financieras mantenido al vencimiento + 3 meses</t>
  </si>
  <si>
    <t>1-73-L</t>
  </si>
  <si>
    <t>1-74-L</t>
  </si>
  <si>
    <t>1-85-L</t>
  </si>
  <si>
    <t>1-75-L</t>
  </si>
  <si>
    <t>1-76-L</t>
  </si>
  <si>
    <t>1-81-L</t>
  </si>
  <si>
    <t>1-82-L</t>
  </si>
  <si>
    <t>1-83-L</t>
  </si>
  <si>
    <t>1-86-L</t>
  </si>
  <si>
    <t>1-71-L</t>
  </si>
  <si>
    <t>1-87-L</t>
  </si>
  <si>
    <t>2-14-X</t>
  </si>
  <si>
    <t>1-70-X</t>
  </si>
  <si>
    <t>1-72-X</t>
  </si>
  <si>
    <t>1-77-X</t>
  </si>
  <si>
    <t>1-84-X</t>
  </si>
  <si>
    <t>2-13-X</t>
  </si>
  <si>
    <t>1-78-X</t>
  </si>
  <si>
    <t>1-79-X</t>
  </si>
  <si>
    <t>1-80-X</t>
  </si>
  <si>
    <t>TOTAL CORRIENTE</t>
  </si>
  <si>
    <t>1-90-X</t>
  </si>
  <si>
    <t>1-91-X</t>
  </si>
  <si>
    <t>1-92-X</t>
  </si>
  <si>
    <t>1-93-X</t>
  </si>
  <si>
    <t>1-88-X</t>
  </si>
  <si>
    <t>2-18-X</t>
  </si>
  <si>
    <t>1-98-X</t>
  </si>
  <si>
    <t>1-94-X</t>
  </si>
  <si>
    <t>1-95-X</t>
  </si>
  <si>
    <t>1-96-X</t>
  </si>
  <si>
    <t>2-16-X</t>
  </si>
  <si>
    <t>1-97-X</t>
  </si>
  <si>
    <t>1-20-L</t>
  </si>
  <si>
    <t>1-21-L</t>
  </si>
  <si>
    <t>1-23-L</t>
  </si>
  <si>
    <t>1-24-L</t>
  </si>
  <si>
    <t>1-25-L</t>
  </si>
  <si>
    <t>1-27-L</t>
  </si>
  <si>
    <t>1-28-L</t>
  </si>
  <si>
    <t>1-29-L</t>
  </si>
  <si>
    <t>1-32-L</t>
  </si>
  <si>
    <t>1-33-L</t>
  </si>
  <si>
    <t>1-34-L</t>
  </si>
  <si>
    <t>1-35-L</t>
  </si>
  <si>
    <t>1-36-L</t>
  </si>
  <si>
    <t>1-37-L</t>
  </si>
  <si>
    <t>1-44-L</t>
  </si>
  <si>
    <t>1-45-L</t>
  </si>
  <si>
    <t>1-47-L</t>
  </si>
  <si>
    <t>1-38-L</t>
  </si>
  <si>
    <t>1-30-X</t>
  </si>
  <si>
    <t>1-31-X</t>
  </si>
  <si>
    <t>1-26-X</t>
  </si>
  <si>
    <t>1-22-X</t>
  </si>
  <si>
    <t>1-39-X</t>
  </si>
  <si>
    <t>1-40-X</t>
  </si>
  <si>
    <t>1-41-X</t>
  </si>
  <si>
    <t>1-42-X</t>
  </si>
  <si>
    <t>1-43-X</t>
  </si>
  <si>
    <t>1-46-X</t>
  </si>
  <si>
    <t>1-48-X</t>
  </si>
  <si>
    <t>1-69-X</t>
  </si>
  <si>
    <t>2-09-X</t>
  </si>
  <si>
    <t>2-10-X</t>
  </si>
  <si>
    <t>2-11-X</t>
  </si>
  <si>
    <t xml:space="preserve">Inversiones según balance </t>
  </si>
  <si>
    <t xml:space="preserve">Diferencia </t>
  </si>
  <si>
    <t>Interéses</t>
  </si>
  <si>
    <t>Caja General</t>
  </si>
  <si>
    <t>Diferencia (Bcos y Overnight)</t>
  </si>
  <si>
    <t>Diferencia Caja y Eq</t>
  </si>
  <si>
    <t>Fondos Fide</t>
  </si>
  <si>
    <t>Fondos de Invs</t>
  </si>
  <si>
    <t>Caja y Fondos Fide</t>
  </si>
  <si>
    <t>Comprobacion</t>
  </si>
  <si>
    <t>Dif</t>
  </si>
  <si>
    <t>Santander</t>
  </si>
  <si>
    <t>Devolución reserva facultativa</t>
  </si>
  <si>
    <t xml:space="preserve"> =&gt; 3MM no se concideran porque pertenecen a inv LP vencidas al cierre de abril que quedaron en cash ext pero se espera que pasen a inv ext.</t>
  </si>
  <si>
    <t>Cta cerrada</t>
  </si>
  <si>
    <t>Proyección</t>
  </si>
  <si>
    <t xml:space="preserve">Inversiones Exterior </t>
  </si>
  <si>
    <t>Otras Inversiones locales</t>
  </si>
  <si>
    <t>Otras Deudas</t>
  </si>
  <si>
    <t>Caja Bruta Consolidado (A)</t>
  </si>
  <si>
    <t>Deuda Total Consolidado (B)</t>
  </si>
  <si>
    <t>(US$ Miles)*</t>
  </si>
  <si>
    <t>Caja Bruta Consolidado Contable (A)</t>
  </si>
  <si>
    <t>Intereses papel comercial</t>
  </si>
  <si>
    <t>Interés papel comercial</t>
  </si>
  <si>
    <t>1-01-L</t>
  </si>
  <si>
    <t>1-02-L</t>
  </si>
  <si>
    <t>1-04-L</t>
  </si>
  <si>
    <t>1-05-L</t>
  </si>
  <si>
    <t>1-08-L</t>
  </si>
  <si>
    <t>1-09-L</t>
  </si>
  <si>
    <t>1-10-L</t>
  </si>
  <si>
    <t>1-13-L</t>
  </si>
  <si>
    <t>1-14-L</t>
  </si>
  <si>
    <t>1-15-L</t>
  </si>
  <si>
    <t>1-18-L</t>
  </si>
  <si>
    <t>1-19-L</t>
  </si>
  <si>
    <t>2-17-L</t>
  </si>
  <si>
    <t>1-99-L</t>
  </si>
  <si>
    <t>1-03-X</t>
  </si>
  <si>
    <t>1-06-X</t>
  </si>
  <si>
    <t>1-07-X</t>
  </si>
  <si>
    <t>1-11-X</t>
  </si>
  <si>
    <t>1-12-X</t>
  </si>
  <si>
    <t>2-12-X</t>
  </si>
  <si>
    <t>2-15-X</t>
  </si>
  <si>
    <t>2-19-L</t>
  </si>
  <si>
    <t>Caja Local</t>
  </si>
  <si>
    <t>Caja del Exterior</t>
  </si>
  <si>
    <t>Cert</t>
  </si>
  <si>
    <t>Inver Locales</t>
  </si>
  <si>
    <t>Inv Ext</t>
  </si>
  <si>
    <t>Interm</t>
  </si>
  <si>
    <t>Deuda Sin</t>
  </si>
  <si>
    <t>Deuda Con</t>
  </si>
  <si>
    <t>Int x pagar</t>
  </si>
  <si>
    <t>Impuesto salida de divisas0ISD</t>
  </si>
  <si>
    <t>DIC-2018</t>
  </si>
  <si>
    <t>Deterioro inventarios</t>
  </si>
  <si>
    <t>Fondos restringidos</t>
  </si>
  <si>
    <t>Garantizados - al costo amortizado:</t>
  </si>
  <si>
    <t>Clasificación:</t>
  </si>
  <si>
    <t>Provisión para pérdida futura esperada</t>
  </si>
  <si>
    <t>Deuda Total Contable (B)</t>
  </si>
  <si>
    <t>Deuda Neta Contable (B-A)</t>
  </si>
  <si>
    <t>ENE-2019</t>
  </si>
  <si>
    <t xml:space="preserve">   DIC-2018</t>
  </si>
  <si>
    <t>Fondos Restringidos</t>
  </si>
  <si>
    <t>NO CORRIENTES</t>
  </si>
  <si>
    <t>Valoración derechos fiduciarios</t>
  </si>
  <si>
    <t>FEB-2019</t>
  </si>
  <si>
    <t xml:space="preserve"> </t>
  </si>
  <si>
    <t>Tesorería</t>
  </si>
  <si>
    <t>Inversiones Financieras</t>
  </si>
  <si>
    <t>MAR-2019</t>
  </si>
  <si>
    <t>Cert. Dep Interm</t>
  </si>
  <si>
    <t xml:space="preserve">Liquidez Disponible </t>
  </si>
  <si>
    <t>Liquidez de Exterior (Riesgo Cambiario)</t>
  </si>
  <si>
    <t>Exceso de Liquidez Temporal</t>
  </si>
  <si>
    <t>Liquidez Operativa</t>
  </si>
  <si>
    <t>Recursos Intermediados para reducir Gasto Financiero</t>
  </si>
  <si>
    <t>Caja Total</t>
  </si>
  <si>
    <t>Deuda Total</t>
  </si>
  <si>
    <t>Deuda Neta</t>
  </si>
  <si>
    <t>Inversiones PC</t>
  </si>
  <si>
    <t>Interéses de Inversiones PC</t>
  </si>
  <si>
    <t>Buque</t>
  </si>
  <si>
    <t>ABR-2019</t>
  </si>
  <si>
    <t>Int x cobrar Locales</t>
  </si>
  <si>
    <t>Inversiones locales a menos de 100 días</t>
  </si>
  <si>
    <t>Inversiones locales a más de 100 días</t>
  </si>
  <si>
    <t>MAY-2019</t>
  </si>
  <si>
    <t>Ingreso Financiero Buques</t>
  </si>
  <si>
    <t>Ingreso Financiero Papel Comercial</t>
  </si>
  <si>
    <t>Proy.</t>
  </si>
  <si>
    <t>Ingreso Neto Intermediación</t>
  </si>
  <si>
    <t>Ingreso Financiero Neto Papel Comercial</t>
  </si>
  <si>
    <t>Costo Buques</t>
  </si>
  <si>
    <t>Gasto Financiero Neto Acumulado</t>
  </si>
  <si>
    <t>Total Inversiones por Intermediación</t>
  </si>
  <si>
    <t>Cert Dep Papel Comercial</t>
  </si>
  <si>
    <t>Cert Dep Buque</t>
  </si>
  <si>
    <t>Inversiones Corrientes Papel Comercial</t>
  </si>
  <si>
    <t>Inversiones Corrientes Buque</t>
  </si>
  <si>
    <t>Inversiones Corrientes Interés por Cobrar Local</t>
  </si>
  <si>
    <t>Liquidez Total Ajustada</t>
  </si>
  <si>
    <t>Inversiones Financieras Ajustadas</t>
  </si>
  <si>
    <t>Caja y Equivalentes Ajustada</t>
  </si>
  <si>
    <t>Deuda Total Ajustada</t>
  </si>
  <si>
    <t>Liquidez Total (A)</t>
  </si>
  <si>
    <t>Comprobación Liquidez Total</t>
  </si>
  <si>
    <t>Comprobación Deuda Total</t>
  </si>
  <si>
    <t>Int x Cobrar Local</t>
  </si>
  <si>
    <t>Int x Pagar</t>
  </si>
  <si>
    <t>JUN-2019</t>
  </si>
  <si>
    <t>2-20-X</t>
  </si>
  <si>
    <t>Citibank ny</t>
  </si>
  <si>
    <t>1-78-L</t>
  </si>
  <si>
    <t>Gasto Financiero Neto Operativo</t>
  </si>
  <si>
    <t>Gasto Financiero Neto Arriendo</t>
  </si>
  <si>
    <t>Ingreso Financiero Neto por Intermediación</t>
  </si>
  <si>
    <t>Certificado de Depósitos</t>
  </si>
  <si>
    <t>Inversiones del Exterior</t>
  </si>
  <si>
    <t>Inversiones Locales</t>
  </si>
  <si>
    <t>Intermediación</t>
  </si>
  <si>
    <t>Deuda sin Intermediación</t>
  </si>
  <si>
    <t>Análisis de Liquidez</t>
  </si>
  <si>
    <t>Análisis de Liquidez Ajustada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</si>
</sst>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2">
    <numFmt numFmtId="5" formatCode="&quot;$&quot;#,##0;&quot;$&quot;\-#,##0"/>
    <numFmt numFmtId="42" formatCode="_ &quot;$&quot;* #,##0_ ;_ &quot;$&quot;* \-#,##0_ ;_ &quot;$&quot;* &quot;-&quot;_ ;_ @_ "/>
    <numFmt numFmtId="41" formatCode="_ * #,##0_ ;_ * \-#,##0_ ;_ * &quot;-&quot;_ ;_ @_ "/>
    <numFmt numFmtId="44" formatCode="_ &quot;$&quot;* #,##0.00_ ;_ &quot;$&quot;* \-#,##0.00_ ;_ &quot;$&quot;* &quot;-&quot;??_ ;_ @_ "/>
    <numFmt numFmtId="43" formatCode="_ * #,##0.00_ ;_ * \-#,##0.00_ ;_ * &quot;-&quot;??_ ;_ @_ "/>
    <numFmt numFmtId="164" formatCode="&quot;$&quot;\ #,##0_);\(&quot;$&quot;\ #,##0\)"/>
    <numFmt numFmtId="165" formatCode="_(&quot;$&quot;\ * #,##0_);_(&quot;$&quot;\ * \(#,##0\);_(&quot;$&quot;\ * &quot;-&quot;_);_(@_)"/>
    <numFmt numFmtId="166" formatCode="_(* #,##0_);_(* \(#,##0\);_(* &quot;-&quot;_);_(@_)"/>
    <numFmt numFmtId="167" formatCode="_(&quot;$&quot;\ * #,##0.00_);_(&quot;$&quot;\ * \(#,##0.00\);_(&quot;$&quot;\ * &quot;-&quot;??_);_(@_)"/>
    <numFmt numFmtId="168" formatCode="_(* #,##0.00_);_(* \(#,##0.00\);_(* &quot;-&quot;??_);_(@_)"/>
    <numFmt numFmtId="169" formatCode="_-* #,##0.00\ _€_-;\-* #,##0.00\ _€_-;_-* &quot;-&quot;??\ _€_-;_-@_-"/>
    <numFmt numFmtId="170" formatCode="[$-C0A]d\-mmm\-yy;@"/>
    <numFmt numFmtId="171" formatCode="&quot;$&quot;\ #,##0"/>
    <numFmt numFmtId="172" formatCode="#,##0;[Red]\(#,##0\)"/>
    <numFmt numFmtId="173" formatCode="_ &quot;S/&quot;* #,##0.00_ ;_ &quot;S/&quot;* \-#,##0.00_ ;_ &quot;S/&quot;* &quot;-&quot;??_ ;_ @_ "/>
    <numFmt numFmtId="174" formatCode="00"/>
    <numFmt numFmtId="175" formatCode="_ * #,##0_ ;_ * \-#,##0_ ;_ * &quot;-&quot;??_ ;_ @_ "/>
    <numFmt numFmtId="176" formatCode="#,##0.0,_);[Red]\(#,##0.0,\)"/>
    <numFmt numFmtId="177" formatCode="* \(#,##0\);* #,##0_);&quot;-&quot;??_);@"/>
    <numFmt numFmtId="178" formatCode="* #,##0_);* \(#,##0\);&quot;-&quot;??_);@"/>
    <numFmt numFmtId="179" formatCode="_-* #,##0\ _P_t_s_-;\-* #,##0\ _P_t_s_-;_-* &quot;-&quot;\ _P_t_s_-;_-@_-"/>
    <numFmt numFmtId="180" formatCode="_-* #,##0.00\ _P_t_s_-;\-* #,##0.00\ _P_t_s_-;_-* &quot;-&quot;??\ _P_t_s_-;_-@_-"/>
    <numFmt numFmtId="181" formatCode="#,##0."/>
    <numFmt numFmtId="182" formatCode="#,##0.0_);\(#,##0.0\)"/>
    <numFmt numFmtId="183" formatCode="#,##0.0\ _P_t_s;[Red]\-#,##0.0\ _P_t_s"/>
    <numFmt numFmtId="184" formatCode="#,##0\ &quot;DM&quot;;\-#,##0\ &quot;DM&quot;"/>
    <numFmt numFmtId="185" formatCode="#,##0.\);[Red]\(#,##0\)"/>
    <numFmt numFmtId="186" formatCode="#,##0.000\ _P_t_s;[Red]\-#,##0.000\ _P_t_s"/>
    <numFmt numFmtId="187" formatCode="0.0000"/>
    <numFmt numFmtId="188" formatCode="&quot;$&quot;#,##0_);\(&quot;$&quot;#,##0\)"/>
    <numFmt numFmtId="189" formatCode="_-* #,##0\ &quot;Pts&quot;_-;\-* #,##0\ &quot;Pts&quot;_-;_-* &quot;-&quot;\ &quot;Pts&quot;_-;_-@_-"/>
    <numFmt numFmtId="190" formatCode="_-* #,##0.00\ &quot;Pts&quot;_-;\-* #,##0.00\ &quot;Pts&quot;_-;_-* &quot;-&quot;??\ &quot;Pts&quot;_-;_-@_-"/>
    <numFmt numFmtId="191" formatCode="[$-C0A]mmm\-yy;@"/>
    <numFmt numFmtId="192" formatCode="_ [$€]* #,##0.00_ ;_ [$€]* \-#,##0.00_ ;_ [$€]* &quot;-&quot;??_ ;_ @_ "/>
    <numFmt numFmtId="193" formatCode="_(&quot;$&quot;* #,##0.00_);_(&quot;$&quot;* \(#,##0.00\);_(&quot;$&quot;* &quot;-&quot;??_);_(@_)"/>
    <numFmt numFmtId="194" formatCode="0%_);\(0%\)"/>
    <numFmt numFmtId="195" formatCode="_ [$€]\ * #,##0.00_ ;_ [$€]\ * \-#,##0.00_ ;_ [$€]\ * &quot;-&quot;??_ ;_ @_ "/>
    <numFmt numFmtId="196" formatCode="_(* #,##0_);_(* \(#,##0\);_(* &quot;-&quot;??_);_(@_)"/>
    <numFmt numFmtId="197" formatCode="_-* #,##0_-;\-* #,##0_-;_-* &quot;-&quot;_-;_-@_-"/>
    <numFmt numFmtId="198" formatCode="_-* #,##0.00_-;\-* #,##0.00_-;_-* &quot;-&quot;??_-;_-@_-"/>
    <numFmt numFmtId="199" formatCode="_-&quot;$&quot;* #,##0_-;\-&quot;$&quot;* #,##0_-;_-&quot;$&quot;* &quot;-&quot;_-;_-@_-"/>
    <numFmt numFmtId="200" formatCode="_-&quot;$&quot;* #,##0.00_-;\-&quot;$&quot;* #,##0.00_-;_-&quot;$&quot;* &quot;-&quot;??_-;_-@_-"/>
    <numFmt numFmtId="201" formatCode="_(&quot;$&quot;* #,##0_);_(&quot;$&quot;* \(#,##0\);_(&quot;$&quot;* &quot;-&quot;_);_(@_)"/>
    <numFmt numFmtId="202" formatCode="_ [$€-2]\ * #,##0.00_ ;_ [$€-2]\ * \-#,##0.00_ ;_ [$€-2]\ * &quot;-&quot;??_ "/>
    <numFmt numFmtId="203" formatCode="_ [$€]* ###,0&quot;.&quot;00_ ;_ [$€]* \-###,0&quot;.&quot;00_ ;_ [$€]* &quot;-&quot;??_ ;_ @_ "/>
    <numFmt numFmtId="204" formatCode="_ * #,##0_)_S_/_._ ;_ * \(#,##0\)_S_/_._ ;_ * &quot;-&quot;_)_S_/_._ ;_ @_ "/>
    <numFmt numFmtId="205" formatCode="_ * #,##0.00_)_$_ ;_ * \(#,##0.00\)_$_ ;_ * &quot;-&quot;??_)_$_ ;_ @_ "/>
    <numFmt numFmtId="206" formatCode="_ * #,##0.00_)_S_/_._ ;_ * \(#,##0.00\)_S_/_._ ;_ * &quot;-&quot;??_)_S_/_._ ;_ @_ "/>
    <numFmt numFmtId="207" formatCode="_ * #,##0.00_)_P_t_s_ ;_ * \(#,##0.00\)_P_t_s_ ;_ * &quot;-&quot;??_)_P_t_s_ ;_ @_ "/>
    <numFmt numFmtId="208" formatCode="d\-m\-yy;@"/>
    <numFmt numFmtId="209" formatCode="#,##0;\(#,##0\)"/>
    <numFmt numFmtId="210" formatCode="00\-00"/>
    <numFmt numFmtId="211" formatCode="00\-00\-00"/>
    <numFmt numFmtId="212" formatCode="_(* #,##0.0_);_(* \(#,##0.0\);_(* &quot;-&quot;??_);_(@_)"/>
    <numFmt numFmtId="213" formatCode="#,##0.000"/>
    <numFmt numFmtId="214" formatCode="\ #,##0_);\(\ #,##0\)"/>
    <numFmt numFmtId="215" formatCode="#,##0.00[$€];[Red]\-#,##0.00[$€]"/>
    <numFmt numFmtId="216" formatCode="[$]d\-mmm\-yy;@"/>
    <numFmt numFmtId="217" formatCode="[$-1540A]mmm\-yy;@"/>
    <numFmt numFmtId="218" formatCode="#,##0.0;[Red]\(#,##0.0\)"/>
    <numFmt numFmtId="219" formatCode="[$]mmm\-yy;@"/>
    <numFmt numFmtId="220" formatCode="dd\-mmm\-yy"/>
  </numFmts>
  <fonts count="218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theme="0"/>
      <name val="Arial"/>
      <family val="2"/>
    </font>
    <font>
      <b/>
      <sz val="12"/>
      <name val="Arial"/>
      <family val="2"/>
    </font>
    <font>
      <sz val="11"/>
      <name val="Arial"/>
      <family val="2"/>
      <scheme val="minor"/>
    </font>
    <font>
      <b/>
      <sz val="10"/>
      <color indexed="9"/>
      <name val="Arial"/>
      <family val="2"/>
    </font>
    <font>
      <sz val="12"/>
      <name val="Times New Roman"/>
      <family val="1"/>
    </font>
    <font>
      <b/>
      <sz val="9"/>
      <name val="Geneva"/>
    </font>
    <font>
      <b/>
      <sz val="10"/>
      <name val="Arial"/>
      <family val="2"/>
    </font>
    <font>
      <sz val="9"/>
      <name val="Geneva"/>
    </font>
    <font>
      <sz val="8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Tms Rmn"/>
    </font>
    <font>
      <sz val="10"/>
      <name val="Geneva"/>
    </font>
    <font>
      <sz val="10"/>
      <color indexed="10"/>
      <name val="Arial"/>
      <family val="2"/>
    </font>
    <font>
      <sz val="10"/>
      <name val="Times New Roman"/>
      <family val="1"/>
    </font>
    <font>
      <sz val="10"/>
      <name val="MS Sans Serif"/>
      <family val="2"/>
    </font>
    <font>
      <sz val="10"/>
      <name val="Helv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sz val="12"/>
      <name val="Helv"/>
    </font>
    <font>
      <sz val="12"/>
      <color indexed="9"/>
      <name val="Helv"/>
    </font>
    <font>
      <sz val="11"/>
      <name val="‚l‚r –¾’©"/>
      <charset val="128"/>
    </font>
    <font>
      <b/>
      <sz val="8"/>
      <color indexed="8"/>
      <name val="Helv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b/>
      <sz val="10"/>
      <name val="Geneva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color indexed="8"/>
      <name val="Arial"/>
      <family val="2"/>
    </font>
    <font>
      <sz val="10"/>
      <name val="Times"/>
      <family val="1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8"/>
      <name val="Calibri"/>
      <family val="2"/>
    </font>
    <font>
      <b/>
      <sz val="11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0"/>
      <name val="MS Sans Serif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sz val="11"/>
      <name val="ÇlÇr ñæí©"/>
      <charset val="128"/>
    </font>
    <font>
      <sz val="10"/>
      <name val="ZapfHumnst BT"/>
    </font>
    <font>
      <sz val="9"/>
      <color indexed="8"/>
      <name val="Georgia"/>
      <family val="2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u/>
      <sz val="9"/>
      <color indexed="12"/>
      <name val="Arial"/>
      <family val="2"/>
    </font>
    <font>
      <sz val="10"/>
      <name val="Geneva"/>
      <family val="2"/>
    </font>
    <font>
      <sz val="9"/>
      <name val="Geneva"/>
      <family val="2"/>
    </font>
    <font>
      <sz val="11"/>
      <color indexed="19"/>
      <name val="Calibri"/>
      <family val="2"/>
    </font>
    <font>
      <sz val="11"/>
      <name val="ÔlÔr úãv©"/>
      <charset val="128"/>
    </font>
    <font>
      <sz val="11"/>
      <name val="‚l‚r –_’©"/>
      <charset val="128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sz val="10"/>
      <color indexed="8"/>
      <name val="Arial"/>
      <family val="2"/>
    </font>
    <font>
      <b/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i/>
      <sz val="12"/>
      <color theme="1"/>
      <name val="Arial"/>
      <family val="2"/>
    </font>
    <font>
      <i/>
      <sz val="12"/>
      <name val="Arial"/>
      <family val="2"/>
    </font>
    <font>
      <sz val="11"/>
      <color theme="0"/>
      <name val="Arial"/>
      <family val="2"/>
      <scheme val="minor"/>
    </font>
    <font>
      <b/>
      <sz val="11"/>
      <name val="Arial"/>
      <family val="2"/>
    </font>
    <font>
      <sz val="10"/>
      <name val="Arial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0"/>
      <name val="Geneva"/>
    </font>
    <font>
      <b/>
      <sz val="10"/>
      <color indexed="8"/>
      <name val="Geneva"/>
    </font>
    <font>
      <sz val="10"/>
      <color indexed="8"/>
      <name val="Geneva"/>
    </font>
    <font>
      <b/>
      <sz val="10"/>
      <color indexed="10"/>
      <name val="Geneva"/>
    </font>
    <font>
      <b/>
      <sz val="12"/>
      <name val="Verdana"/>
      <family val="2"/>
    </font>
    <font>
      <sz val="10"/>
      <name val="MS Sans Serif"/>
      <family val="2"/>
    </font>
    <font>
      <sz val="10"/>
      <color indexed="12"/>
      <name val="Arial"/>
      <family val="2"/>
    </font>
    <font>
      <b/>
      <sz val="10"/>
      <name val="11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sz val="10"/>
      <color indexed="8"/>
      <name val="Arial"/>
      <family val="2"/>
    </font>
    <font>
      <b/>
      <sz val="10"/>
      <color indexed="12"/>
      <name val="Arial"/>
      <family val="2"/>
    </font>
    <font>
      <sz val="9"/>
      <color indexed="8"/>
      <name val="Geneva"/>
    </font>
    <font>
      <sz val="12"/>
      <color rgb="FFFF0000"/>
      <name val="Arial"/>
      <family val="2"/>
    </font>
    <font>
      <sz val="10"/>
      <name val="Arial"/>
      <family val="2"/>
    </font>
    <font>
      <sz val="10"/>
      <color indexed="8"/>
      <name val="Verdana"/>
      <family val="2"/>
    </font>
    <font>
      <b/>
      <sz val="10"/>
      <name val="Arial"/>
      <family val="2"/>
    </font>
    <font>
      <b/>
      <u val="singleAccounting"/>
      <sz val="10"/>
      <name val="Arial"/>
      <family val="2"/>
    </font>
    <font>
      <b/>
      <sz val="10"/>
      <color indexed="12"/>
      <name val="Geneva"/>
    </font>
    <font>
      <sz val="10"/>
      <name val="MS Sans Serif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"/>
      <color indexed="8"/>
      <name val="Courier"/>
      <family val="3"/>
    </font>
    <font>
      <sz val="10"/>
      <color indexed="8"/>
      <name val="Arial"/>
      <family val="2"/>
    </font>
    <font>
      <sz val="10"/>
      <color indexed="12"/>
      <name val="Geneva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u val="singleAccounting"/>
      <sz val="12"/>
      <name val="Times New Roman"/>
      <family val="1"/>
    </font>
    <font>
      <b/>
      <sz val="12"/>
      <color indexed="10"/>
      <name val="Times New Roman"/>
      <family val="1"/>
    </font>
    <font>
      <u/>
      <sz val="12"/>
      <name val="Times New Roman"/>
      <family val="1"/>
    </font>
    <font>
      <u val="double"/>
      <sz val="12"/>
      <name val="Times New Roman"/>
      <family val="1"/>
    </font>
    <font>
      <b/>
      <i/>
      <u/>
      <sz val="12"/>
      <name val="Times New Roman"/>
      <family val="1"/>
    </font>
    <font>
      <sz val="10"/>
      <name val="Arial"/>
      <family val="2"/>
    </font>
    <font>
      <sz val="8"/>
      <name val="Times New Roman"/>
      <family val="1"/>
    </font>
    <font>
      <sz val="10"/>
      <color indexed="8"/>
      <name val="Arial"/>
      <family val="2"/>
    </font>
    <font>
      <sz val="10"/>
      <name val="Arial"/>
      <family val="2"/>
    </font>
    <font>
      <sz val="8"/>
      <name val="Times New Roman"/>
      <family val="1"/>
    </font>
    <font>
      <sz val="10"/>
      <color indexed="8"/>
      <name val="Arial"/>
      <family val="2"/>
    </font>
    <font>
      <sz val="11"/>
      <color rgb="FFFF0000"/>
      <name val="Arial"/>
      <family val="2"/>
      <scheme val="minor"/>
    </font>
    <font>
      <sz val="12"/>
      <color indexed="10"/>
      <name val="Arial"/>
      <family val="2"/>
    </font>
    <font>
      <sz val="10"/>
      <name val="Arial"/>
      <family val="2"/>
    </font>
    <font>
      <sz val="10"/>
      <color theme="0"/>
      <name val="Verdana"/>
      <family val="2"/>
    </font>
    <font>
      <sz val="10"/>
      <name val="Arial"/>
      <family val="2"/>
    </font>
    <font>
      <u val="doubleAccounting"/>
      <sz val="12"/>
      <name val="Times New Roman"/>
      <family val="1"/>
    </font>
    <font>
      <b/>
      <u val="singleAccounting"/>
      <sz val="12"/>
      <name val="Times New Roman"/>
      <family val="1"/>
    </font>
    <font>
      <b/>
      <sz val="12"/>
      <color indexed="9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9"/>
      <name val="Franklin Gothic Book"/>
      <family val="2"/>
    </font>
    <font>
      <b/>
      <sz val="8"/>
      <color indexed="10"/>
      <name val="Arial"/>
      <family val="2"/>
    </font>
    <font>
      <b/>
      <sz val="8"/>
      <color indexed="8"/>
      <name val="Arial"/>
      <family val="2"/>
    </font>
    <font>
      <sz val="9"/>
      <color indexed="10"/>
      <name val="Franklin Gothic Book"/>
      <family val="2"/>
    </font>
    <font>
      <sz val="8"/>
      <color indexed="10"/>
      <name val="Arial"/>
      <family val="2"/>
    </font>
    <font>
      <sz val="10"/>
      <name val="Arial"/>
      <family val="2"/>
    </font>
    <font>
      <b/>
      <sz val="11"/>
      <color rgb="FFFF0000"/>
      <name val="Arial"/>
      <family val="2"/>
      <scheme val="minor"/>
    </font>
    <font>
      <sz val="10"/>
      <name val="Arial"/>
      <family val="2"/>
    </font>
    <font>
      <b/>
      <sz val="11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MS Sans Serif"/>
    </font>
    <font>
      <sz val="8"/>
      <name val="Times New Roman"/>
      <family val="1"/>
    </font>
    <font>
      <sz val="10"/>
      <name val="MS Serif"/>
    </font>
    <font>
      <sz val="10"/>
      <name val="Courier"/>
    </font>
    <font>
      <sz val="10"/>
      <color indexed="16"/>
      <name val="MS Serif"/>
    </font>
    <font>
      <sz val="1"/>
      <color indexed="8"/>
      <name val="Courier"/>
    </font>
    <font>
      <sz val="10"/>
      <color indexed="8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Times New Roman"/>
      <family val="1"/>
    </font>
    <font>
      <sz val="10"/>
      <color indexed="8"/>
      <name val="Arial"/>
      <family val="2"/>
    </font>
    <font>
      <sz val="9"/>
      <name val="Arial"/>
      <family val="2"/>
    </font>
    <font>
      <sz val="9"/>
      <color indexed="10"/>
      <name val="Arial"/>
      <family val="2"/>
    </font>
    <font>
      <u val="singleAccounting"/>
      <sz val="9"/>
      <name val="Arial"/>
      <family val="2"/>
    </font>
    <font>
      <u val="double"/>
      <sz val="9"/>
      <name val="Arial"/>
      <family val="2"/>
    </font>
    <font>
      <u val="singleAccounting"/>
      <sz val="9"/>
      <color indexed="10"/>
      <name val="Arial"/>
      <family val="2"/>
    </font>
    <font>
      <sz val="10"/>
      <name val="Arial"/>
      <family val="2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i/>
      <sz val="11"/>
      <color rgb="FF7F7F7F"/>
      <name val="Arial"/>
      <family val="2"/>
      <scheme val="minor"/>
    </font>
    <font>
      <sz val="11"/>
      <color rgb="FF9C6500"/>
      <name val="Arial"/>
      <family val="2"/>
      <scheme val="minor"/>
    </font>
    <font>
      <b/>
      <sz val="13"/>
      <color indexed="62"/>
      <name val="Arial"/>
      <family val="2"/>
      <scheme val="minor"/>
    </font>
    <font>
      <b/>
      <sz val="9"/>
      <color indexed="10"/>
      <name val="Arial"/>
      <family val="2"/>
    </font>
    <font>
      <i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color theme="6"/>
      <name val="Arial"/>
      <family val="2"/>
      <scheme val="minor"/>
    </font>
    <font>
      <sz val="10"/>
      <color rgb="FFFF0000"/>
      <name val="Arial"/>
      <family val="2"/>
    </font>
    <font>
      <b/>
      <sz val="12"/>
      <name val="Arial"/>
      <family val="2"/>
      <scheme val="minor"/>
    </font>
    <font>
      <b/>
      <sz val="12"/>
      <color theme="0"/>
      <name val="Arial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theme="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</fills>
  <borders count="10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medium">
        <color theme="3"/>
      </bottom>
      <diagonal/>
    </border>
    <border>
      <left/>
      <right/>
      <top/>
      <bottom style="thin">
        <color theme="3"/>
      </bottom>
      <diagonal/>
    </border>
  </borders>
  <cellStyleXfs count="24403">
    <xf numFmtId="0" fontId="0" fillId="0" borderId="0"/>
    <xf numFmtId="168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1" fillId="0" borderId="0">
      <alignment vertical="top"/>
    </xf>
    <xf numFmtId="0" fontId="6" fillId="0" borderId="0" applyNumberFormat="0" applyFill="0" applyBorder="0" applyAlignment="0" applyProtection="0"/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7" borderId="0" applyNumberFormat="0" applyBorder="0" applyAlignment="0" applyProtection="0"/>
    <xf numFmtId="0" fontId="28" fillId="7" borderId="0" applyNumberFormat="0" applyBorder="0" applyAlignment="0" applyProtection="0"/>
    <xf numFmtId="0" fontId="31" fillId="13" borderId="0" applyNumberFormat="0" applyBorder="0" applyAlignment="0" applyProtection="0"/>
    <xf numFmtId="0" fontId="31" fillId="8" borderId="0" applyNumberFormat="0" applyBorder="0" applyAlignment="0" applyProtection="0"/>
    <xf numFmtId="0" fontId="28" fillId="8" borderId="0" applyNumberFormat="0" applyBorder="0" applyAlignment="0" applyProtection="0"/>
    <xf numFmtId="0" fontId="31" fillId="14" borderId="0" applyNumberFormat="0" applyBorder="0" applyAlignment="0" applyProtection="0"/>
    <xf numFmtId="0" fontId="31" fillId="9" borderId="0" applyNumberFormat="0" applyBorder="0" applyAlignment="0" applyProtection="0"/>
    <xf numFmtId="0" fontId="28" fillId="9" borderId="0" applyNumberFormat="0" applyBorder="0" applyAlignment="0" applyProtection="0"/>
    <xf numFmtId="0" fontId="31" fillId="10" borderId="0" applyNumberFormat="0" applyBorder="0" applyAlignment="0" applyProtection="0"/>
    <xf numFmtId="0" fontId="28" fillId="10" borderId="0" applyNumberFormat="0" applyBorder="0" applyAlignment="0" applyProtection="0"/>
    <xf numFmtId="0" fontId="31" fillId="11" borderId="0" applyNumberFormat="0" applyBorder="0" applyAlignment="0" applyProtection="0"/>
    <xf numFmtId="0" fontId="28" fillId="11" borderId="0" applyNumberFormat="0" applyBorder="0" applyAlignment="0" applyProtection="0"/>
    <xf numFmtId="0" fontId="31" fillId="12" borderId="0" applyNumberFormat="0" applyBorder="0" applyAlignment="0" applyProtection="0"/>
    <xf numFmtId="0" fontId="28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0" borderId="0" applyNumberFormat="0" applyBorder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1" fillId="13" borderId="0" applyNumberFormat="0" applyBorder="0" applyAlignment="0" applyProtection="0"/>
    <xf numFmtId="0" fontId="28" fillId="13" borderId="0" applyNumberFormat="0" applyBorder="0" applyAlignment="0" applyProtection="0"/>
    <xf numFmtId="0" fontId="31" fillId="14" borderId="0" applyNumberFormat="0" applyBorder="0" applyAlignment="0" applyProtection="0"/>
    <xf numFmtId="0" fontId="28" fillId="14" borderId="0" applyNumberFormat="0" applyBorder="0" applyAlignment="0" applyProtection="0"/>
    <xf numFmtId="0" fontId="31" fillId="15" borderId="0" applyNumberFormat="0" applyBorder="0" applyAlignment="0" applyProtection="0"/>
    <xf numFmtId="0" fontId="28" fillId="15" borderId="0" applyNumberFormat="0" applyBorder="0" applyAlignment="0" applyProtection="0"/>
    <xf numFmtId="0" fontId="31" fillId="10" borderId="0" applyNumberFormat="0" applyBorder="0" applyAlignment="0" applyProtection="0"/>
    <xf numFmtId="0" fontId="28" fillId="10" borderId="0" applyNumberFormat="0" applyBorder="0" applyAlignment="0" applyProtection="0"/>
    <xf numFmtId="0" fontId="31" fillId="13" borderId="0" applyNumberFormat="0" applyBorder="0" applyAlignment="0" applyProtection="0"/>
    <xf numFmtId="0" fontId="28" fillId="13" borderId="0" applyNumberFormat="0" applyBorder="0" applyAlignment="0" applyProtection="0"/>
    <xf numFmtId="0" fontId="31" fillId="16" borderId="0" applyNumberFormat="0" applyBorder="0" applyAlignment="0" applyProtection="0"/>
    <xf numFmtId="0" fontId="28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17" borderId="0" applyNumberFormat="0" applyBorder="0" applyAlignment="0" applyProtection="0"/>
    <xf numFmtId="0" fontId="30" fillId="17" borderId="0" applyNumberFormat="0" applyBorder="0" applyAlignment="0" applyProtection="0"/>
    <xf numFmtId="0" fontId="32" fillId="14" borderId="0" applyNumberFormat="0" applyBorder="0" applyAlignment="0" applyProtection="0"/>
    <xf numFmtId="0" fontId="30" fillId="14" borderId="0" applyNumberFormat="0" applyBorder="0" applyAlignment="0" applyProtection="0"/>
    <xf numFmtId="0" fontId="32" fillId="15" borderId="0" applyNumberFormat="0" applyBorder="0" applyAlignment="0" applyProtection="0"/>
    <xf numFmtId="0" fontId="30" fillId="15" borderId="0" applyNumberFormat="0" applyBorder="0" applyAlignment="0" applyProtection="0"/>
    <xf numFmtId="0" fontId="32" fillId="18" borderId="0" applyNumberFormat="0" applyBorder="0" applyAlignment="0" applyProtection="0"/>
    <xf numFmtId="0" fontId="30" fillId="18" borderId="0" applyNumberFormat="0" applyBorder="0" applyAlignment="0" applyProtection="0"/>
    <xf numFmtId="0" fontId="32" fillId="19" borderId="0" applyNumberFormat="0" applyBorder="0" applyAlignment="0" applyProtection="0"/>
    <xf numFmtId="0" fontId="30" fillId="19" borderId="0" applyNumberFormat="0" applyBorder="0" applyAlignment="0" applyProtection="0"/>
    <xf numFmtId="0" fontId="32" fillId="20" borderId="0" applyNumberFormat="0" applyBorder="0" applyAlignment="0" applyProtection="0"/>
    <xf numFmtId="0" fontId="30" fillId="20" borderId="0" applyNumberFormat="0" applyBorder="0" applyAlignment="0" applyProtection="0"/>
    <xf numFmtId="0" fontId="18" fillId="0" borderId="0">
      <protection locked="0"/>
    </xf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4" borderId="0" applyNumberFormat="0" applyBorder="0" applyAlignment="0" applyProtection="0"/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19" fillId="0" borderId="0">
      <alignment horizontal="center" wrapText="1"/>
      <protection locked="0"/>
    </xf>
    <xf numFmtId="0" fontId="45" fillId="8" borderId="0" applyNumberFormat="0" applyBorder="0" applyAlignment="0" applyProtection="0"/>
    <xf numFmtId="0" fontId="33" fillId="9" borderId="0" applyNumberFormat="0" applyBorder="0" applyAlignment="0" applyProtection="0"/>
    <xf numFmtId="0" fontId="34" fillId="9" borderId="0" applyNumberFormat="0" applyBorder="0" applyAlignment="0" applyProtection="0"/>
    <xf numFmtId="176" fontId="11" fillId="0" borderId="0" applyFill="0" applyBorder="0" applyAlignment="0"/>
    <xf numFmtId="176" fontId="11" fillId="0" borderId="0" applyFill="0" applyBorder="0" applyAlignment="0"/>
    <xf numFmtId="176" fontId="11" fillId="0" borderId="0" applyFill="0" applyBorder="0" applyAlignment="0"/>
    <xf numFmtId="0" fontId="35" fillId="25" borderId="11" applyNumberFormat="0" applyAlignment="0" applyProtection="0"/>
    <xf numFmtId="0" fontId="35" fillId="25" borderId="11" applyNumberFormat="0" applyAlignment="0" applyProtection="0"/>
    <xf numFmtId="0" fontId="36" fillId="25" borderId="11" applyNumberFormat="0" applyAlignment="0" applyProtection="0"/>
    <xf numFmtId="0" fontId="37" fillId="26" borderId="12" applyNumberFormat="0" applyAlignment="0" applyProtection="0"/>
    <xf numFmtId="0" fontId="5" fillId="26" borderId="12" applyNumberFormat="0" applyAlignment="0" applyProtection="0"/>
    <xf numFmtId="0" fontId="38" fillId="0" borderId="13" applyNumberFormat="0" applyFill="0" applyAlignment="0" applyProtection="0"/>
    <xf numFmtId="0" fontId="39" fillId="0" borderId="13" applyNumberFormat="0" applyFill="0" applyAlignment="0" applyProtection="0"/>
    <xf numFmtId="0" fontId="37" fillId="26" borderId="12" applyNumberFormat="0" applyAlignment="0" applyProtection="0"/>
    <xf numFmtId="4" fontId="40" fillId="0" borderId="4"/>
    <xf numFmtId="0" fontId="20" fillId="0" borderId="0" applyNumberFormat="0" applyAlignment="0">
      <alignment horizontal="left"/>
    </xf>
    <xf numFmtId="0" fontId="20" fillId="0" borderId="0" applyNumberFormat="0" applyAlignment="0">
      <alignment horizontal="left"/>
    </xf>
    <xf numFmtId="0" fontId="20" fillId="0" borderId="0" applyNumberFormat="0" applyAlignment="0">
      <alignment horizontal="left"/>
    </xf>
    <xf numFmtId="0" fontId="21" fillId="0" borderId="0" applyNumberFormat="0" applyAlignment="0"/>
    <xf numFmtId="0" fontId="21" fillId="0" borderId="0" applyNumberFormat="0" applyAlignment="0"/>
    <xf numFmtId="0" fontId="21" fillId="0" borderId="0" applyNumberFormat="0" applyAlignment="0"/>
    <xf numFmtId="177" fontId="16" fillId="0" borderId="0" applyFill="0" applyBorder="0" applyProtection="0"/>
    <xf numFmtId="177" fontId="16" fillId="0" borderId="14" applyFill="0" applyProtection="0"/>
    <xf numFmtId="177" fontId="16" fillId="0" borderId="15" applyFill="0" applyProtection="0"/>
    <xf numFmtId="178" fontId="16" fillId="0" borderId="0" applyFill="0" applyBorder="0" applyProtection="0"/>
    <xf numFmtId="178" fontId="16" fillId="0" borderId="14" applyFill="0" applyProtection="0"/>
    <xf numFmtId="178" fontId="16" fillId="0" borderId="15" applyFill="0" applyProtection="0"/>
    <xf numFmtId="179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2" fillId="21" borderId="0" applyNumberFormat="0" applyBorder="0" applyAlignment="0" applyProtection="0"/>
    <xf numFmtId="0" fontId="30" fillId="21" borderId="0" applyNumberFormat="0" applyBorder="0" applyAlignment="0" applyProtection="0"/>
    <xf numFmtId="0" fontId="32" fillId="22" borderId="0" applyNumberFormat="0" applyBorder="0" applyAlignment="0" applyProtection="0"/>
    <xf numFmtId="0" fontId="30" fillId="22" borderId="0" applyNumberFormat="0" applyBorder="0" applyAlignment="0" applyProtection="0"/>
    <xf numFmtId="0" fontId="32" fillId="23" borderId="0" applyNumberFormat="0" applyBorder="0" applyAlignment="0" applyProtection="0"/>
    <xf numFmtId="0" fontId="30" fillId="23" borderId="0" applyNumberFormat="0" applyBorder="0" applyAlignment="0" applyProtection="0"/>
    <xf numFmtId="0" fontId="32" fillId="18" borderId="0" applyNumberFormat="0" applyBorder="0" applyAlignment="0" applyProtection="0"/>
    <xf numFmtId="0" fontId="30" fillId="18" borderId="0" applyNumberFormat="0" applyBorder="0" applyAlignment="0" applyProtection="0"/>
    <xf numFmtId="0" fontId="32" fillId="19" borderId="0" applyNumberFormat="0" applyBorder="0" applyAlignment="0" applyProtection="0"/>
    <xf numFmtId="0" fontId="30" fillId="19" borderId="0" applyNumberFormat="0" applyBorder="0" applyAlignment="0" applyProtection="0"/>
    <xf numFmtId="0" fontId="32" fillId="24" borderId="0" applyNumberFormat="0" applyBorder="0" applyAlignment="0" applyProtection="0"/>
    <xf numFmtId="0" fontId="30" fillId="24" borderId="0" applyNumberFormat="0" applyBorder="0" applyAlignment="0" applyProtection="0"/>
    <xf numFmtId="0" fontId="22" fillId="0" borderId="0" applyNumberFormat="0" applyAlignment="0">
      <alignment horizontal="left"/>
    </xf>
    <xf numFmtId="0" fontId="22" fillId="0" borderId="0" applyNumberFormat="0" applyAlignment="0">
      <alignment horizontal="left"/>
    </xf>
    <xf numFmtId="0" fontId="22" fillId="0" borderId="0" applyNumberFormat="0" applyAlignment="0">
      <alignment horizontal="left"/>
    </xf>
    <xf numFmtId="0" fontId="43" fillId="12" borderId="11" applyNumberFormat="0" applyAlignment="0" applyProtection="0"/>
    <xf numFmtId="0" fontId="44" fillId="12" borderId="11" applyNumberFormat="0" applyAlignment="0" applyProtection="0"/>
    <xf numFmtId="0" fontId="28" fillId="0" borderId="0">
      <alignment vertical="top"/>
    </xf>
    <xf numFmtId="192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38" fontId="10" fillId="6" borderId="0" applyNumberFormat="0" applyBorder="0" applyAlignment="0" applyProtection="0"/>
    <xf numFmtId="0" fontId="3" fillId="0" borderId="16" applyNumberFormat="0" applyAlignment="0" applyProtection="0">
      <alignment horizontal="left" vertical="center"/>
    </xf>
    <xf numFmtId="0" fontId="3" fillId="0" borderId="1">
      <alignment horizontal="left" vertical="center"/>
    </xf>
    <xf numFmtId="14" fontId="8" fillId="27" borderId="17">
      <alignment horizontal="center" vertical="center" wrapText="1"/>
    </xf>
    <xf numFmtId="0" fontId="45" fillId="8" borderId="0" applyNumberFormat="0" applyBorder="0" applyAlignment="0" applyProtection="0"/>
    <xf numFmtId="0" fontId="46" fillId="8" borderId="0" applyNumberFormat="0" applyBorder="0" applyAlignment="0" applyProtection="0"/>
    <xf numFmtId="10" fontId="10" fillId="28" borderId="2" applyNumberFormat="0" applyBorder="0" applyAlignment="0" applyProtection="0"/>
    <xf numFmtId="182" fontId="24" fillId="29" borderId="0"/>
    <xf numFmtId="182" fontId="25" fillId="30" borderId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8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193" fontId="11" fillId="0" borderId="0" applyFont="0" applyFill="0" applyBorder="0" applyAlignment="0" applyProtection="0"/>
    <xf numFmtId="19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183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3" fontId="11" fillId="0" borderId="0" applyFont="0" applyFill="0" applyBorder="0" applyAlignment="0" applyProtection="0"/>
    <xf numFmtId="185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47" fillId="31" borderId="0" applyNumberFormat="0" applyBorder="0" applyAlignment="0" applyProtection="0"/>
    <xf numFmtId="0" fontId="48" fillId="31" borderId="0" applyNumberFormat="0" applyBorder="0" applyAlignment="0" applyProtection="0"/>
    <xf numFmtId="187" fontId="11" fillId="0" borderId="0"/>
    <xf numFmtId="0" fontId="11" fillId="0" borderId="0">
      <alignment vertical="top"/>
    </xf>
    <xf numFmtId="0" fontId="11" fillId="0" borderId="0">
      <alignment vertical="top"/>
    </xf>
    <xf numFmtId="0" fontId="11" fillId="0" borderId="0"/>
    <xf numFmtId="0" fontId="10" fillId="0" borderId="0"/>
    <xf numFmtId="0" fontId="28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49" fillId="0" borderId="0"/>
    <xf numFmtId="0" fontId="11" fillId="0" borderId="0"/>
    <xf numFmtId="0" fontId="50" fillId="0" borderId="0"/>
    <xf numFmtId="0" fontId="31" fillId="0" borderId="0"/>
    <xf numFmtId="0" fontId="31" fillId="32" borderId="18" applyNumberFormat="0" applyFont="0" applyAlignment="0" applyProtection="0"/>
    <xf numFmtId="0" fontId="28" fillId="32" borderId="18" applyNumberFormat="0" applyFont="0" applyAlignment="0" applyProtection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14" fontId="19" fillId="0" borderId="0">
      <alignment horizontal="center" wrapText="1"/>
      <protection locked="0"/>
    </xf>
    <xf numFmtId="194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" fillId="0" borderId="0" applyFont="0" applyFill="0" applyBorder="0" applyAlignment="0" applyProtection="0"/>
    <xf numFmtId="188" fontId="13" fillId="0" borderId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0" fontId="51" fillId="25" borderId="19" applyNumberFormat="0" applyAlignment="0" applyProtection="0"/>
    <xf numFmtId="0" fontId="52" fillId="25" borderId="19" applyNumberFormat="0" applyAlignment="0" applyProtection="0"/>
    <xf numFmtId="0" fontId="11" fillId="0" borderId="0"/>
    <xf numFmtId="40" fontId="27" fillId="0" borderId="0" applyBorder="0">
      <alignment horizontal="right"/>
    </xf>
    <xf numFmtId="0" fontId="53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2" fillId="0" borderId="0" applyFill="0" applyBorder="0" applyProtection="0">
      <alignment horizontal="left" vertical="top"/>
    </xf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8" fillId="0" borderId="20" applyNumberFormat="0" applyFill="0" applyAlignment="0" applyProtection="0"/>
    <xf numFmtId="0" fontId="59" fillId="0" borderId="21" applyNumberFormat="0" applyFill="0" applyAlignment="0" applyProtection="0"/>
    <xf numFmtId="0" fontId="60" fillId="0" borderId="21" applyNumberFormat="0" applyFill="0" applyAlignment="0" applyProtection="0"/>
    <xf numFmtId="0" fontId="41" fillId="0" borderId="22" applyNumberFormat="0" applyFill="0" applyAlignment="0" applyProtection="0"/>
    <xf numFmtId="0" fontId="42" fillId="0" borderId="22" applyNumberFormat="0" applyFill="0" applyAlignment="0" applyProtection="0"/>
    <xf numFmtId="0" fontId="61" fillId="0" borderId="23" applyNumberFormat="0" applyFill="0" applyAlignment="0" applyProtection="0"/>
    <xf numFmtId="0" fontId="29" fillId="0" borderId="23" applyNumberFormat="0" applyFill="0" applyAlignment="0" applyProtection="0"/>
    <xf numFmtId="189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0" fontId="35" fillId="25" borderId="24" applyNumberFormat="0" applyAlignment="0" applyProtection="0"/>
    <xf numFmtId="0" fontId="35" fillId="25" borderId="24" applyNumberFormat="0" applyAlignment="0" applyProtection="0"/>
    <xf numFmtId="0" fontId="36" fillId="25" borderId="24" applyNumberFormat="0" applyAlignment="0" applyProtection="0"/>
    <xf numFmtId="177" fontId="16" fillId="0" borderId="25" applyFill="0" applyProtection="0"/>
    <xf numFmtId="177" fontId="16" fillId="0" borderId="26" applyFill="0" applyProtection="0"/>
    <xf numFmtId="178" fontId="16" fillId="0" borderId="25" applyFill="0" applyProtection="0"/>
    <xf numFmtId="178" fontId="16" fillId="0" borderId="26" applyFill="0" applyProtection="0"/>
    <xf numFmtId="0" fontId="43" fillId="12" borderId="24" applyNumberFormat="0" applyAlignment="0" applyProtection="0"/>
    <xf numFmtId="0" fontId="44" fillId="12" borderId="24" applyNumberFormat="0" applyAlignment="0" applyProtection="0"/>
    <xf numFmtId="0" fontId="31" fillId="32" borderId="27" applyNumberFormat="0" applyFont="0" applyAlignment="0" applyProtection="0"/>
    <xf numFmtId="0" fontId="28" fillId="32" borderId="27" applyNumberFormat="0" applyFont="0" applyAlignment="0" applyProtection="0"/>
    <xf numFmtId="0" fontId="51" fillId="25" borderId="28" applyNumberFormat="0" applyAlignment="0" applyProtection="0"/>
    <xf numFmtId="0" fontId="52" fillId="25" borderId="28" applyNumberFormat="0" applyAlignment="0" applyProtection="0"/>
    <xf numFmtId="0" fontId="61" fillId="0" borderId="29" applyNumberFormat="0" applyFill="0" applyAlignment="0" applyProtection="0"/>
    <xf numFmtId="0" fontId="29" fillId="0" borderId="29" applyNumberFormat="0" applyFill="0" applyAlignment="0" applyProtection="0"/>
    <xf numFmtId="0" fontId="65" fillId="0" borderId="0">
      <alignment vertical="top"/>
    </xf>
    <xf numFmtId="0" fontId="72" fillId="0" borderId="0">
      <alignment vertical="top"/>
    </xf>
    <xf numFmtId="0" fontId="72" fillId="0" borderId="0">
      <alignment vertical="top"/>
    </xf>
    <xf numFmtId="0" fontId="72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72" fillId="0" borderId="0">
      <alignment vertical="top"/>
    </xf>
    <xf numFmtId="0" fontId="28" fillId="0" borderId="0">
      <alignment vertical="top"/>
    </xf>
    <xf numFmtId="0" fontId="6" fillId="0" borderId="0" applyNumberFormat="0" applyFill="0" applyBorder="0" applyAlignment="0" applyProtection="0"/>
    <xf numFmtId="0" fontId="72" fillId="0" borderId="0">
      <alignment vertical="top"/>
    </xf>
    <xf numFmtId="0" fontId="31" fillId="32" borderId="0" applyNumberFormat="0" applyBorder="0" applyAlignment="0" applyProtection="0"/>
    <xf numFmtId="0" fontId="31" fillId="9" borderId="0" applyNumberFormat="0" applyBorder="0" applyAlignment="0" applyProtection="0"/>
    <xf numFmtId="0" fontId="31" fillId="12" borderId="0" applyNumberFormat="0" applyBorder="0" applyAlignment="0" applyProtection="0"/>
    <xf numFmtId="0" fontId="31" fillId="10" borderId="0" applyNumberFormat="0" applyBorder="0" applyAlignment="0" applyProtection="0"/>
    <xf numFmtId="0" fontId="31" fillId="32" borderId="0" applyNumberFormat="0" applyBorder="0" applyAlignment="0" applyProtection="0"/>
    <xf numFmtId="0" fontId="31" fillId="11" borderId="0" applyNumberFormat="0" applyBorder="0" applyAlignment="0" applyProtection="0"/>
    <xf numFmtId="0" fontId="31" fillId="31" borderId="0" applyNumberFormat="0" applyBorder="0" applyAlignment="0" applyProtection="0"/>
    <xf numFmtId="0" fontId="31" fillId="15" borderId="0" applyNumberFormat="0" applyBorder="0" applyAlignment="0" applyProtection="0"/>
    <xf numFmtId="0" fontId="31" fillId="8" borderId="0" applyNumberFormat="0" applyBorder="0" applyAlignment="0" applyProtection="0"/>
    <xf numFmtId="0" fontId="31" fillId="11" borderId="0" applyNumberFormat="0" applyBorder="0" applyAlignment="0" applyProtection="0"/>
    <xf numFmtId="0" fontId="31" fillId="32" borderId="0" applyNumberFormat="0" applyBorder="0" applyAlignment="0" applyProtection="0"/>
    <xf numFmtId="0" fontId="32" fillId="11" borderId="0" applyNumberFormat="0" applyBorder="0" applyAlignment="0" applyProtection="0"/>
    <xf numFmtId="0" fontId="32" fillId="24" borderId="0" applyNumberFormat="0" applyBorder="0" applyAlignment="0" applyProtection="0"/>
    <xf numFmtId="0" fontId="32" fillId="16" borderId="0" applyNumberFormat="0" applyBorder="0" applyAlignment="0" applyProtection="0"/>
    <xf numFmtId="0" fontId="32" fillId="15" borderId="0" applyNumberFormat="0" applyBorder="0" applyAlignment="0" applyProtection="0"/>
    <xf numFmtId="0" fontId="32" fillId="8" borderId="0" applyNumberFormat="0" applyBorder="0" applyAlignment="0" applyProtection="0"/>
    <xf numFmtId="0" fontId="32" fillId="18" borderId="0" applyNumberFormat="0" applyBorder="0" applyAlignment="0" applyProtection="0"/>
    <xf numFmtId="0" fontId="32" fillId="11" borderId="0" applyNumberFormat="0" applyBorder="0" applyAlignment="0" applyProtection="0"/>
    <xf numFmtId="0" fontId="32" fillId="14" borderId="0" applyNumberFormat="0" applyBorder="0" applyAlignment="0" applyProtection="0"/>
    <xf numFmtId="0" fontId="32" fillId="20" borderId="0" applyNumberFormat="0" applyBorder="0" applyAlignment="0" applyProtection="0"/>
    <xf numFmtId="0" fontId="67" fillId="0" borderId="0">
      <alignment horizontal="center" wrapText="1"/>
      <protection locked="0"/>
    </xf>
    <xf numFmtId="0" fontId="33" fillId="11" borderId="0" applyNumberFormat="0" applyBorder="0" applyAlignment="0" applyProtection="0"/>
    <xf numFmtId="176" fontId="65" fillId="0" borderId="0" applyFill="0" applyBorder="0" applyAlignment="0"/>
    <xf numFmtId="0" fontId="35" fillId="25" borderId="33" applyNumberFormat="0" applyAlignment="0" applyProtection="0"/>
    <xf numFmtId="0" fontId="35" fillId="25" borderId="33" applyNumberFormat="0" applyAlignment="0" applyProtection="0"/>
    <xf numFmtId="0" fontId="36" fillId="25" borderId="33" applyNumberFormat="0" applyAlignment="0" applyProtection="0"/>
    <xf numFmtId="0" fontId="77" fillId="35" borderId="33" applyNumberFormat="0" applyAlignment="0" applyProtection="0"/>
    <xf numFmtId="0" fontId="53" fillId="0" borderId="34" applyNumberFormat="0" applyFill="0" applyAlignment="0" applyProtection="0"/>
    <xf numFmtId="197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198" fontId="2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168" fontId="11" fillId="0" borderId="0" applyFont="0" applyFill="0" applyBorder="0" applyAlignment="0" applyProtection="0"/>
    <xf numFmtId="4" fontId="40" fillId="0" borderId="4"/>
    <xf numFmtId="198" fontId="11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9" fillId="0" borderId="0" applyNumberFormat="0" applyAlignment="0"/>
    <xf numFmtId="177" fontId="16" fillId="0" borderId="35" applyFill="0" applyProtection="0"/>
    <xf numFmtId="177" fontId="16" fillId="0" borderId="36" applyFill="0" applyProtection="0"/>
    <xf numFmtId="199" fontId="11" fillId="0" borderId="0" applyFont="0" applyFill="0" applyBorder="0" applyAlignment="0" applyProtection="0"/>
    <xf numFmtId="200" fontId="11" fillId="0" borderId="0" applyFont="0" applyFill="0" applyBorder="0" applyAlignment="0" applyProtection="0"/>
    <xf numFmtId="178" fontId="16" fillId="0" borderId="35" applyFill="0" applyProtection="0"/>
    <xf numFmtId="178" fontId="16" fillId="0" borderId="36" applyFill="0" applyProtection="0"/>
    <xf numFmtId="0" fontId="78" fillId="0" borderId="0" applyNumberFormat="0" applyFill="0" applyBorder="0" applyAlignment="0" applyProtection="0"/>
    <xf numFmtId="0" fontId="32" fillId="36" borderId="0" applyNumberFormat="0" applyBorder="0" applyAlignment="0" applyProtection="0"/>
    <xf numFmtId="0" fontId="32" fillId="24" borderId="0" applyNumberFormat="0" applyBorder="0" applyAlignment="0" applyProtection="0"/>
    <xf numFmtId="0" fontId="32" fillId="16" borderId="0" applyNumberFormat="0" applyBorder="0" applyAlignment="0" applyProtection="0"/>
    <xf numFmtId="0" fontId="32" fillId="37" borderId="0" applyNumberFormat="0" applyBorder="0" applyAlignment="0" applyProtection="0"/>
    <xf numFmtId="0" fontId="32" fillId="22" borderId="0" applyNumberFormat="0" applyBorder="0" applyAlignment="0" applyProtection="0"/>
    <xf numFmtId="0" fontId="70" fillId="0" borderId="0" applyNumberFormat="0" applyAlignment="0">
      <alignment horizontal="left"/>
    </xf>
    <xf numFmtId="0" fontId="43" fillId="12" borderId="33" applyNumberFormat="0" applyAlignment="0" applyProtection="0"/>
    <xf numFmtId="0" fontId="44" fillId="12" borderId="33" applyNumberFormat="0" applyAlignment="0" applyProtection="0"/>
    <xf numFmtId="0" fontId="43" fillId="31" borderId="33" applyNumberFormat="0" applyAlignment="0" applyProtection="0"/>
    <xf numFmtId="0" fontId="28" fillId="0" borderId="0">
      <alignment vertical="top"/>
    </xf>
    <xf numFmtId="201" fontId="11" fillId="0" borderId="0" applyFont="0" applyFill="0" applyBorder="0" applyAlignment="0" applyProtection="0"/>
    <xf numFmtId="192" fontId="65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3" fontId="11" fillId="0" borderId="0" applyFont="0" applyFill="0" applyBorder="0" applyAlignment="0" applyProtection="0"/>
    <xf numFmtId="195" fontId="11" fillId="0" borderId="0" applyFont="0" applyFill="0" applyBorder="0" applyAlignment="0" applyProtection="0"/>
    <xf numFmtId="0" fontId="54" fillId="0" borderId="0" applyNumberFormat="0" applyFill="0" applyBorder="0" applyAlignment="0" applyProtection="0"/>
    <xf numFmtId="181" fontId="71" fillId="0" borderId="0">
      <protection locked="0"/>
    </xf>
    <xf numFmtId="181" fontId="71" fillId="0" borderId="0">
      <protection locked="0"/>
    </xf>
    <xf numFmtId="181" fontId="71" fillId="0" borderId="0">
      <protection locked="0"/>
    </xf>
    <xf numFmtId="181" fontId="71" fillId="0" borderId="0">
      <protection locked="0"/>
    </xf>
    <xf numFmtId="181" fontId="71" fillId="0" borderId="0">
      <protection locked="0"/>
    </xf>
    <xf numFmtId="181" fontId="71" fillId="0" borderId="0">
      <protection locked="0"/>
    </xf>
    <xf numFmtId="181" fontId="71" fillId="0" borderId="0">
      <protection locked="0"/>
    </xf>
    <xf numFmtId="0" fontId="33" fillId="9" borderId="0" applyNumberFormat="0" applyBorder="0" applyAlignment="0" applyProtection="0"/>
    <xf numFmtId="38" fontId="10" fillId="6" borderId="0" applyNumberFormat="0" applyBorder="0" applyAlignment="0" applyProtection="0"/>
    <xf numFmtId="0" fontId="3" fillId="0" borderId="37">
      <alignment horizontal="left" vertical="center"/>
    </xf>
    <xf numFmtId="0" fontId="57" fillId="0" borderId="20" applyNumberFormat="0" applyFill="0" applyAlignment="0" applyProtection="0"/>
    <xf numFmtId="0" fontId="59" fillId="0" borderId="21" applyNumberFormat="0" applyFill="0" applyAlignment="0" applyProtection="0"/>
    <xf numFmtId="0" fontId="41" fillId="0" borderId="22" applyNumberFormat="0" applyFill="0" applyAlignment="0" applyProtection="0"/>
    <xf numFmtId="0" fontId="41" fillId="0" borderId="0" applyNumberFormat="0" applyFill="0" applyBorder="0" applyAlignment="0" applyProtection="0"/>
    <xf numFmtId="14" fontId="8" fillId="27" borderId="17">
      <alignment horizontal="center" vertical="center" wrapText="1"/>
    </xf>
    <xf numFmtId="0" fontId="79" fillId="0" borderId="0" applyNumberFormat="0" applyFill="0" applyBorder="0" applyAlignment="0" applyProtection="0">
      <alignment vertical="top"/>
      <protection locked="0"/>
    </xf>
    <xf numFmtId="0" fontId="45" fillId="10" borderId="0" applyNumberFormat="0" applyBorder="0" applyAlignment="0" applyProtection="0"/>
    <xf numFmtId="0" fontId="43" fillId="12" borderId="33" applyNumberFormat="0" applyAlignment="0" applyProtection="0"/>
    <xf numFmtId="10" fontId="10" fillId="28" borderId="38" applyNumberFormat="0" applyBorder="0" applyAlignment="0" applyProtection="0"/>
    <xf numFmtId="10" fontId="10" fillId="28" borderId="38" applyNumberFormat="0" applyBorder="0" applyAlignment="0" applyProtection="0"/>
    <xf numFmtId="0" fontId="43" fillId="12" borderId="33" applyNumberFormat="0" applyAlignment="0" applyProtection="0"/>
    <xf numFmtId="0" fontId="38" fillId="0" borderId="13" applyNumberFormat="0" applyFill="0" applyAlignment="0" applyProtection="0"/>
    <xf numFmtId="43" fontId="65" fillId="0" borderId="0" applyFont="0" applyFill="0" applyBorder="0" applyAlignment="0" applyProtection="0"/>
    <xf numFmtId="41" fontId="65" fillId="0" borderId="0" applyFont="0" applyFill="0" applyBorder="0" applyAlignment="0" applyProtection="0"/>
    <xf numFmtId="204" fontId="80" fillId="0" borderId="0" applyFont="0" applyFill="0" applyBorder="0" applyAlignment="0" applyProtection="0"/>
    <xf numFmtId="205" fontId="81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206" fontId="80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207" fontId="81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8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82" fillId="31" borderId="0" applyNumberFormat="0" applyBorder="0" applyAlignment="0" applyProtection="0"/>
    <xf numFmtId="187" fontId="65" fillId="0" borderId="0"/>
    <xf numFmtId="187" fontId="11" fillId="0" borderId="0"/>
    <xf numFmtId="187" fontId="11" fillId="0" borderId="0"/>
    <xf numFmtId="0" fontId="11" fillId="0" borderId="0"/>
    <xf numFmtId="0" fontId="11" fillId="0" borderId="0"/>
    <xf numFmtId="0" fontId="3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1" fillId="0" borderId="0"/>
    <xf numFmtId="0" fontId="11" fillId="0" borderId="0" applyNumberFormat="0" applyFill="0" applyBorder="0" applyAlignment="0" applyProtection="0"/>
    <xf numFmtId="0" fontId="31" fillId="0" borderId="0"/>
    <xf numFmtId="0" fontId="1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5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7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8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11" fillId="0" borderId="0"/>
    <xf numFmtId="0" fontId="31" fillId="0" borderId="0"/>
    <xf numFmtId="0" fontId="81" fillId="0" borderId="0"/>
    <xf numFmtId="0" fontId="31" fillId="0" borderId="0"/>
    <xf numFmtId="0" fontId="28" fillId="0" borderId="0"/>
    <xf numFmtId="0" fontId="50" fillId="0" borderId="0"/>
    <xf numFmtId="0" fontId="76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11" fillId="0" borderId="0" applyNumberForma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28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0" fontId="31" fillId="32" borderId="39" applyNumberFormat="0" applyFont="0" applyAlignment="0" applyProtection="0"/>
    <xf numFmtId="40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40" fontId="84" fillId="0" borderId="0" applyFont="0" applyFill="0" applyBorder="0" applyAlignment="0" applyProtection="0"/>
    <xf numFmtId="40" fontId="74" fillId="0" borderId="0" applyFont="0" applyFill="0" applyBorder="0" applyAlignment="0" applyProtection="0"/>
    <xf numFmtId="38" fontId="74" fillId="0" borderId="0" applyFont="0" applyFill="0" applyBorder="0" applyAlignment="0" applyProtection="0"/>
    <xf numFmtId="0" fontId="51" fillId="25" borderId="40" applyNumberFormat="0" applyAlignment="0" applyProtection="0"/>
    <xf numFmtId="14" fontId="67" fillId="0" borderId="0">
      <alignment horizontal="center" wrapText="1"/>
      <protection locked="0"/>
    </xf>
    <xf numFmtId="10" fontId="65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66" fillId="0" borderId="0" applyNumberFormat="0" applyFont="0" applyFill="0" applyBorder="0" applyAlignment="0" applyProtection="0">
      <alignment horizontal="left"/>
    </xf>
    <xf numFmtId="174" fontId="65" fillId="0" borderId="0" applyNumberFormat="0" applyFill="0" applyBorder="0" applyAlignment="0" applyProtection="0">
      <alignment horizontal="left"/>
    </xf>
    <xf numFmtId="0" fontId="11" fillId="0" borderId="0" applyNumberForma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0" fontId="51" fillId="25" borderId="40" applyNumberFormat="0" applyAlignment="0" applyProtection="0"/>
    <xf numFmtId="0" fontId="52" fillId="25" borderId="40" applyNumberFormat="0" applyAlignment="0" applyProtection="0"/>
    <xf numFmtId="0" fontId="51" fillId="35" borderId="40" applyNumberFormat="0" applyAlignment="0" applyProtection="0"/>
    <xf numFmtId="0" fontId="56" fillId="0" borderId="0" applyNumberFormat="0" applyFill="0" applyBorder="0" applyAlignment="0" applyProtection="0"/>
    <xf numFmtId="0" fontId="85" fillId="0" borderId="41" applyNumberFormat="0" applyFill="0" applyAlignment="0" applyProtection="0"/>
    <xf numFmtId="0" fontId="86" fillId="0" borderId="42" applyNumberFormat="0" applyFill="0" applyAlignment="0" applyProtection="0"/>
    <xf numFmtId="0" fontId="78" fillId="0" borderId="43" applyNumberFormat="0" applyFill="0" applyAlignment="0" applyProtection="0"/>
    <xf numFmtId="0" fontId="7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61" fillId="0" borderId="44" applyNumberFormat="0" applyFill="0" applyAlignment="0" applyProtection="0"/>
    <xf numFmtId="0" fontId="29" fillId="0" borderId="44" applyNumberFormat="0" applyFill="0" applyAlignment="0" applyProtection="0"/>
    <xf numFmtId="0" fontId="61" fillId="0" borderId="45" applyNumberFormat="0" applyFill="0" applyAlignment="0" applyProtection="0"/>
    <xf numFmtId="0" fontId="53" fillId="0" borderId="0" applyNumberFormat="0" applyFill="0" applyBorder="0" applyAlignment="0" applyProtection="0"/>
    <xf numFmtId="43" fontId="65" fillId="0" borderId="0" applyFont="0" applyFill="0" applyBorder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31" fillId="32" borderId="27" applyNumberFormat="0" applyFont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35" fillId="25" borderId="46" applyNumberFormat="0" applyAlignment="0" applyProtection="0"/>
    <xf numFmtId="0" fontId="35" fillId="25" borderId="46" applyNumberFormat="0" applyAlignment="0" applyProtection="0"/>
    <xf numFmtId="0" fontId="36" fillId="25" borderId="46" applyNumberFormat="0" applyAlignment="0" applyProtection="0"/>
    <xf numFmtId="0" fontId="77" fillId="35" borderId="46" applyNumberFormat="0" applyAlignment="0" applyProtection="0"/>
    <xf numFmtId="177" fontId="16" fillId="0" borderId="47" applyFill="0" applyProtection="0"/>
    <xf numFmtId="177" fontId="16" fillId="0" borderId="48" applyFill="0" applyProtection="0"/>
    <xf numFmtId="178" fontId="16" fillId="0" borderId="47" applyFill="0" applyProtection="0"/>
    <xf numFmtId="178" fontId="16" fillId="0" borderId="48" applyFill="0" applyProtection="0"/>
    <xf numFmtId="0" fontId="43" fillId="12" borderId="46" applyNumberFormat="0" applyAlignment="0" applyProtection="0"/>
    <xf numFmtId="0" fontId="44" fillId="12" borderId="46" applyNumberFormat="0" applyAlignment="0" applyProtection="0"/>
    <xf numFmtId="0" fontId="43" fillId="31" borderId="46" applyNumberFormat="0" applyAlignment="0" applyProtection="0"/>
    <xf numFmtId="0" fontId="3" fillId="0" borderId="49">
      <alignment horizontal="left" vertical="center"/>
    </xf>
    <xf numFmtId="0" fontId="43" fillId="12" borderId="46" applyNumberFormat="0" applyAlignment="0" applyProtection="0"/>
    <xf numFmtId="10" fontId="10" fillId="28" borderId="50" applyNumberFormat="0" applyBorder="0" applyAlignment="0" applyProtection="0"/>
    <xf numFmtId="10" fontId="10" fillId="28" borderId="50" applyNumberFormat="0" applyBorder="0" applyAlignment="0" applyProtection="0"/>
    <xf numFmtId="43" fontId="11" fillId="0" borderId="0" applyFont="0" applyFill="0" applyBorder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28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31" fillId="32" borderId="51" applyNumberFormat="0" applyFont="0" applyAlignment="0" applyProtection="0"/>
    <xf numFmtId="0" fontId="51" fillId="25" borderId="52" applyNumberFormat="0" applyAlignment="0" applyProtection="0"/>
    <xf numFmtId="0" fontId="51" fillId="25" borderId="52" applyNumberFormat="0" applyAlignment="0" applyProtection="0"/>
    <xf numFmtId="0" fontId="52" fillId="25" borderId="52" applyNumberFormat="0" applyAlignment="0" applyProtection="0"/>
    <xf numFmtId="0" fontId="51" fillId="35" borderId="52" applyNumberFormat="0" applyAlignment="0" applyProtection="0"/>
    <xf numFmtId="0" fontId="61" fillId="0" borderId="53" applyNumberFormat="0" applyFill="0" applyAlignment="0" applyProtection="0"/>
    <xf numFmtId="0" fontId="29" fillId="0" borderId="53" applyNumberFormat="0" applyFill="0" applyAlignment="0" applyProtection="0"/>
    <xf numFmtId="0" fontId="61" fillId="0" borderId="54" applyNumberFormat="0" applyFill="0" applyAlignment="0" applyProtection="0"/>
    <xf numFmtId="0" fontId="87" fillId="0" borderId="0">
      <alignment vertical="top"/>
    </xf>
    <xf numFmtId="0" fontId="94" fillId="0" borderId="0">
      <alignment vertical="top"/>
    </xf>
    <xf numFmtId="0" fontId="28" fillId="0" borderId="0">
      <alignment vertical="top"/>
    </xf>
    <xf numFmtId="0" fontId="94" fillId="0" borderId="0">
      <alignment vertical="top"/>
    </xf>
    <xf numFmtId="0" fontId="94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94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94" fillId="0" borderId="0">
      <alignment vertical="top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89" fillId="0" borderId="0">
      <alignment horizontal="center" wrapText="1"/>
      <protection locked="0"/>
    </xf>
    <xf numFmtId="176" fontId="87" fillId="0" borderId="0" applyFill="0" applyBorder="0" applyAlignment="0"/>
    <xf numFmtId="0" fontId="35" fillId="25" borderId="55" applyNumberFormat="0" applyAlignment="0" applyProtection="0"/>
    <xf numFmtId="0" fontId="35" fillId="25" borderId="55" applyNumberFormat="0" applyAlignment="0" applyProtection="0"/>
    <xf numFmtId="0" fontId="36" fillId="25" borderId="55" applyNumberFormat="0" applyAlignment="0" applyProtection="0"/>
    <xf numFmtId="0" fontId="77" fillId="35" borderId="55" applyNumberFormat="0" applyAlignment="0" applyProtection="0"/>
    <xf numFmtId="43" fontId="87" fillId="0" borderId="0" applyFont="0" applyFill="0" applyBorder="0" applyAlignment="0" applyProtection="0"/>
    <xf numFmtId="0" fontId="90" fillId="0" borderId="0" applyNumberFormat="0" applyAlignment="0">
      <alignment horizontal="left"/>
    </xf>
    <xf numFmtId="0" fontId="91" fillId="0" borderId="0" applyNumberFormat="0" applyAlignment="0"/>
    <xf numFmtId="177" fontId="16" fillId="0" borderId="56" applyFill="0" applyProtection="0"/>
    <xf numFmtId="177" fontId="16" fillId="0" borderId="57" applyFill="0" applyProtection="0"/>
    <xf numFmtId="0" fontId="43" fillId="12" borderId="55" applyNumberFormat="0" applyAlignment="0" applyProtection="0"/>
    <xf numFmtId="178" fontId="16" fillId="0" borderId="56" applyFill="0" applyProtection="0"/>
    <xf numFmtId="178" fontId="16" fillId="0" borderId="57" applyFill="0" applyProtection="0"/>
    <xf numFmtId="0" fontId="92" fillId="0" borderId="0" applyNumberFormat="0" applyAlignment="0">
      <alignment horizontal="left"/>
    </xf>
    <xf numFmtId="0" fontId="43" fillId="12" borderId="55" applyNumberFormat="0" applyAlignment="0" applyProtection="0"/>
    <xf numFmtId="0" fontId="44" fillId="12" borderId="55" applyNumberFormat="0" applyAlignment="0" applyProtection="0"/>
    <xf numFmtId="0" fontId="43" fillId="31" borderId="55" applyNumberFormat="0" applyAlignment="0" applyProtection="0"/>
    <xf numFmtId="192" fontId="87" fillId="0" borderId="0" applyFont="0" applyFill="0" applyBorder="0" applyAlignment="0" applyProtection="0"/>
    <xf numFmtId="181" fontId="93" fillId="0" borderId="0">
      <protection locked="0"/>
    </xf>
    <xf numFmtId="181" fontId="93" fillId="0" borderId="0">
      <protection locked="0"/>
    </xf>
    <xf numFmtId="181" fontId="93" fillId="0" borderId="0">
      <protection locked="0"/>
    </xf>
    <xf numFmtId="181" fontId="93" fillId="0" borderId="0">
      <protection locked="0"/>
    </xf>
    <xf numFmtId="181" fontId="93" fillId="0" borderId="0">
      <protection locked="0"/>
    </xf>
    <xf numFmtId="181" fontId="93" fillId="0" borderId="0">
      <protection locked="0"/>
    </xf>
    <xf numFmtId="181" fontId="93" fillId="0" borderId="0">
      <protection locked="0"/>
    </xf>
    <xf numFmtId="0" fontId="3" fillId="0" borderId="58">
      <alignment horizontal="left" vertical="center"/>
    </xf>
    <xf numFmtId="0" fontId="43" fillId="12" borderId="55" applyNumberFormat="0" applyAlignment="0" applyProtection="0"/>
    <xf numFmtId="10" fontId="10" fillId="28" borderId="59" applyNumberFormat="0" applyBorder="0" applyAlignment="0" applyProtection="0"/>
    <xf numFmtId="10" fontId="10" fillId="28" borderId="59" applyNumberFormat="0" applyBorder="0" applyAlignment="0" applyProtection="0"/>
    <xf numFmtId="43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187" fontId="87" fillId="0" borderId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28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51" fillId="25" borderId="61" applyNumberFormat="0" applyAlignment="0" applyProtection="0"/>
    <xf numFmtId="14" fontId="89" fillId="0" borderId="0">
      <alignment horizontal="center" wrapText="1"/>
      <protection locked="0"/>
    </xf>
    <xf numFmtId="10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0" fontId="88" fillId="0" borderId="0" applyNumberFormat="0" applyFont="0" applyFill="0" applyBorder="0" applyAlignment="0" applyProtection="0">
      <alignment horizontal="left"/>
    </xf>
    <xf numFmtId="174" fontId="87" fillId="0" borderId="0" applyNumberFormat="0" applyFill="0" applyBorder="0" applyAlignment="0" applyProtection="0">
      <alignment horizontal="left"/>
    </xf>
    <xf numFmtId="0" fontId="51" fillId="25" borderId="61" applyNumberFormat="0" applyAlignment="0" applyProtection="0"/>
    <xf numFmtId="0" fontId="52" fillId="25" borderId="61" applyNumberFormat="0" applyAlignment="0" applyProtection="0"/>
    <xf numFmtId="0" fontId="51" fillId="35" borderId="61" applyNumberFormat="0" applyAlignment="0" applyProtection="0"/>
    <xf numFmtId="0" fontId="61" fillId="0" borderId="62" applyNumberFormat="0" applyFill="0" applyAlignment="0" applyProtection="0"/>
    <xf numFmtId="0" fontId="29" fillId="0" borderId="62" applyNumberFormat="0" applyFill="0" applyAlignment="0" applyProtection="0"/>
    <xf numFmtId="0" fontId="61" fillId="0" borderId="63" applyNumberFormat="0" applyFill="0" applyAlignment="0" applyProtection="0"/>
    <xf numFmtId="0" fontId="87" fillId="0" borderId="0">
      <alignment vertical="top"/>
    </xf>
    <xf numFmtId="0" fontId="104" fillId="0" borderId="0">
      <alignment vertical="top"/>
    </xf>
    <xf numFmtId="0" fontId="120" fillId="0" borderId="0">
      <alignment vertical="top"/>
    </xf>
    <xf numFmtId="0" fontId="120" fillId="0" borderId="0">
      <alignment vertical="top"/>
    </xf>
    <xf numFmtId="0" fontId="120" fillId="0" borderId="0">
      <alignment vertical="top"/>
    </xf>
    <xf numFmtId="0" fontId="120" fillId="0" borderId="0">
      <alignment vertical="top"/>
    </xf>
    <xf numFmtId="0" fontId="120" fillId="0" borderId="0">
      <alignment vertical="top"/>
    </xf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115" fillId="0" borderId="0">
      <alignment horizontal="center" wrapText="1"/>
      <protection locked="0"/>
    </xf>
    <xf numFmtId="176" fontId="104" fillId="0" borderId="0" applyFill="0" applyBorder="0" applyAlignment="0"/>
    <xf numFmtId="0" fontId="35" fillId="25" borderId="75" applyNumberFormat="0" applyAlignment="0" applyProtection="0"/>
    <xf numFmtId="0" fontId="35" fillId="25" borderId="75" applyNumberFormat="0" applyAlignment="0" applyProtection="0"/>
    <xf numFmtId="0" fontId="36" fillId="25" borderId="75" applyNumberFormat="0" applyAlignment="0" applyProtection="0"/>
    <xf numFmtId="0" fontId="77" fillId="35" borderId="75" applyNumberFormat="0" applyAlignment="0" applyProtection="0"/>
    <xf numFmtId="0" fontId="116" fillId="0" borderId="0" applyNumberFormat="0" applyAlignment="0">
      <alignment horizontal="left"/>
    </xf>
    <xf numFmtId="0" fontId="117" fillId="0" borderId="0" applyNumberFormat="0" applyAlignment="0"/>
    <xf numFmtId="0" fontId="118" fillId="0" borderId="0" applyNumberFormat="0" applyAlignment="0">
      <alignment horizontal="left"/>
    </xf>
    <xf numFmtId="0" fontId="43" fillId="12" borderId="75" applyNumberFormat="0" applyAlignment="0" applyProtection="0"/>
    <xf numFmtId="0" fontId="44" fillId="12" borderId="75" applyNumberFormat="0" applyAlignment="0" applyProtection="0"/>
    <xf numFmtId="0" fontId="43" fillId="31" borderId="75" applyNumberFormat="0" applyAlignment="0" applyProtection="0"/>
    <xf numFmtId="192" fontId="104" fillId="0" borderId="0" applyFont="0" applyFill="0" applyBorder="0" applyAlignment="0" applyProtection="0"/>
    <xf numFmtId="181" fontId="119" fillId="0" borderId="0">
      <protection locked="0"/>
    </xf>
    <xf numFmtId="181" fontId="119" fillId="0" borderId="0">
      <protection locked="0"/>
    </xf>
    <xf numFmtId="181" fontId="119" fillId="0" borderId="0">
      <protection locked="0"/>
    </xf>
    <xf numFmtId="181" fontId="119" fillId="0" borderId="0">
      <protection locked="0"/>
    </xf>
    <xf numFmtId="181" fontId="119" fillId="0" borderId="0">
      <protection locked="0"/>
    </xf>
    <xf numFmtId="181" fontId="119" fillId="0" borderId="0">
      <protection locked="0"/>
    </xf>
    <xf numFmtId="181" fontId="119" fillId="0" borderId="0">
      <protection locked="0"/>
    </xf>
    <xf numFmtId="0" fontId="43" fillId="12" borderId="75" applyNumberFormat="0" applyAlignment="0" applyProtection="0"/>
    <xf numFmtId="43" fontId="104" fillId="0" borderId="0" applyFont="0" applyFill="0" applyBorder="0" applyAlignment="0" applyProtection="0"/>
    <xf numFmtId="41" fontId="104" fillId="0" borderId="0" applyFont="0" applyFill="0" applyBorder="0" applyAlignment="0" applyProtection="0"/>
    <xf numFmtId="187" fontId="104" fillId="0" borderId="0"/>
    <xf numFmtId="0" fontId="9" fillId="0" borderId="0"/>
    <xf numFmtId="0" fontId="14" fillId="0" borderId="0"/>
    <xf numFmtId="14" fontId="115" fillId="0" borderId="0">
      <alignment horizontal="center" wrapText="1"/>
      <protection locked="0"/>
    </xf>
    <xf numFmtId="10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0" fontId="112" fillId="0" borderId="0" applyNumberFormat="0" applyFont="0" applyFill="0" applyBorder="0" applyAlignment="0" applyProtection="0">
      <alignment horizontal="left"/>
    </xf>
    <xf numFmtId="174" fontId="104" fillId="0" borderId="0" applyNumberFormat="0" applyFill="0" applyBorder="0" applyAlignment="0" applyProtection="0">
      <alignment horizontal="left"/>
    </xf>
    <xf numFmtId="0" fontId="11" fillId="0" borderId="0">
      <alignment vertical="top"/>
    </xf>
    <xf numFmtId="177" fontId="16" fillId="0" borderId="76" applyFill="0" applyProtection="0"/>
    <xf numFmtId="177" fontId="16" fillId="0" borderId="77" applyFill="0" applyProtection="0"/>
    <xf numFmtId="178" fontId="16" fillId="0" borderId="76" applyFill="0" applyProtection="0"/>
    <xf numFmtId="178" fontId="16" fillId="0" borderId="77" applyFill="0" applyProtection="0"/>
    <xf numFmtId="0" fontId="3" fillId="0" borderId="78">
      <alignment horizontal="left" vertical="center"/>
    </xf>
    <xf numFmtId="0" fontId="43" fillId="12" borderId="75" applyNumberFormat="0" applyAlignment="0" applyProtection="0"/>
    <xf numFmtId="10" fontId="10" fillId="28" borderId="79" applyNumberFormat="0" applyBorder="0" applyAlignment="0" applyProtection="0"/>
    <xf numFmtId="10" fontId="10" fillId="28" borderId="79" applyNumberFormat="0" applyBorder="0" applyAlignment="0" applyProtection="0"/>
    <xf numFmtId="43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1" applyNumberFormat="0" applyAlignment="0" applyProtection="0"/>
    <xf numFmtId="0" fontId="51" fillId="25" borderId="81" applyNumberFormat="0" applyAlignment="0" applyProtection="0"/>
    <xf numFmtId="0" fontId="52" fillId="25" borderId="81" applyNumberFormat="0" applyAlignment="0" applyProtection="0"/>
    <xf numFmtId="0" fontId="51" fillId="35" borderId="81" applyNumberFormat="0" applyAlignment="0" applyProtection="0"/>
    <xf numFmtId="0" fontId="61" fillId="0" borderId="82" applyNumberFormat="0" applyFill="0" applyAlignment="0" applyProtection="0"/>
    <xf numFmtId="0" fontId="29" fillId="0" borderId="82" applyNumberFormat="0" applyFill="0" applyAlignment="0" applyProtection="0"/>
    <xf numFmtId="0" fontId="61" fillId="0" borderId="83" applyNumberFormat="0" applyFill="0" applyAlignment="0" applyProtection="0"/>
    <xf numFmtId="0" fontId="124" fillId="0" borderId="0">
      <alignment vertical="top"/>
    </xf>
    <xf numFmtId="0" fontId="135" fillId="0" borderId="0">
      <alignment vertical="top"/>
    </xf>
    <xf numFmtId="0" fontId="135" fillId="0" borderId="0">
      <alignment vertical="top"/>
    </xf>
    <xf numFmtId="0" fontId="135" fillId="0" borderId="0">
      <alignment vertical="top"/>
    </xf>
    <xf numFmtId="0" fontId="135" fillId="0" borderId="0">
      <alignment vertical="top"/>
    </xf>
    <xf numFmtId="0" fontId="135" fillId="0" borderId="0">
      <alignment vertical="top"/>
    </xf>
    <xf numFmtId="0" fontId="130" fillId="0" borderId="0">
      <alignment horizontal="center" wrapText="1"/>
      <protection locked="0"/>
    </xf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176" fontId="124" fillId="0" borderId="0" applyFill="0" applyBorder="0" applyAlignment="0"/>
    <xf numFmtId="0" fontId="131" fillId="0" borderId="0" applyNumberFormat="0" applyAlignment="0">
      <alignment horizontal="left"/>
    </xf>
    <xf numFmtId="0" fontId="132" fillId="0" borderId="0" applyNumberFormat="0" applyAlignment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0" fontId="137" fillId="0" borderId="0" applyNumberFormat="0" applyFill="0" applyBorder="0" applyAlignment="0" applyProtection="0">
      <alignment vertical="top"/>
      <protection locked="0"/>
    </xf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43" fontId="124" fillId="0" borderId="0" applyFont="0" applyFill="0" applyBorder="0" applyAlignment="0" applyProtection="0"/>
    <xf numFmtId="0" fontId="133" fillId="0" borderId="0" applyNumberFormat="0" applyAlignment="0">
      <alignment horizontal="left"/>
    </xf>
    <xf numFmtId="0" fontId="43" fillId="12" borderId="55" applyNumberFormat="0" applyAlignment="0" applyProtection="0"/>
    <xf numFmtId="165" fontId="11" fillId="0" borderId="0" applyFont="0" applyFill="0" applyBorder="0" applyAlignment="0" applyProtection="0"/>
    <xf numFmtId="192" fontId="124" fillId="0" borderId="0" applyFont="0" applyFill="0" applyBorder="0" applyAlignment="0" applyProtection="0"/>
    <xf numFmtId="43" fontId="11" fillId="0" borderId="0" applyFont="0" applyFill="0" applyBorder="0" applyAlignment="0" applyProtection="0"/>
    <xf numFmtId="181" fontId="134" fillId="0" borderId="0">
      <protection locked="0"/>
    </xf>
    <xf numFmtId="181" fontId="134" fillId="0" borderId="0">
      <protection locked="0"/>
    </xf>
    <xf numFmtId="181" fontId="134" fillId="0" borderId="0">
      <protection locked="0"/>
    </xf>
    <xf numFmtId="181" fontId="134" fillId="0" borderId="0">
      <protection locked="0"/>
    </xf>
    <xf numFmtId="181" fontId="134" fillId="0" borderId="0">
      <protection locked="0"/>
    </xf>
    <xf numFmtId="181" fontId="134" fillId="0" borderId="0">
      <protection locked="0"/>
    </xf>
    <xf numFmtId="181" fontId="134" fillId="0" borderId="0">
      <protection locked="0"/>
    </xf>
    <xf numFmtId="0" fontId="43" fillId="12" borderId="55" applyNumberFormat="0" applyAlignment="0" applyProtection="0"/>
    <xf numFmtId="43" fontId="124" fillId="0" borderId="0" applyFont="0" applyFill="0" applyBorder="0" applyAlignment="0" applyProtection="0"/>
    <xf numFmtId="41" fontId="12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187" fontId="124" fillId="0" borderId="0"/>
    <xf numFmtId="0" fontId="9" fillId="0" borderId="0"/>
    <xf numFmtId="14" fontId="130" fillId="0" borderId="0">
      <alignment horizontal="center" wrapText="1"/>
      <protection locked="0"/>
    </xf>
    <xf numFmtId="10" fontId="124" fillId="0" borderId="0" applyFont="0" applyFill="0" applyBorder="0" applyAlignment="0" applyProtection="0"/>
    <xf numFmtId="9" fontId="124" fillId="0" borderId="0" applyFont="0" applyFill="0" applyBorder="0" applyAlignment="0" applyProtection="0"/>
    <xf numFmtId="164" fontId="13" fillId="0" borderId="0"/>
    <xf numFmtId="0" fontId="129" fillId="0" borderId="0" applyNumberFormat="0" applyFont="0" applyFill="0" applyBorder="0" applyAlignment="0" applyProtection="0">
      <alignment horizontal="left"/>
    </xf>
    <xf numFmtId="174" fontId="124" fillId="0" borderId="0" applyNumberFormat="0" applyFill="0" applyBorder="0" applyAlignment="0" applyProtection="0">
      <alignment horizontal="left"/>
    </xf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6" fillId="0" borderId="0" applyNumberFormat="0" applyFill="0" applyBorder="0" applyAlignment="0" applyProtection="0"/>
    <xf numFmtId="0" fontId="124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24" fillId="0" borderId="0">
      <alignment vertical="top"/>
    </xf>
    <xf numFmtId="0" fontId="124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24" fillId="0" borderId="0">
      <alignment vertical="top"/>
    </xf>
    <xf numFmtId="0" fontId="43" fillId="12" borderId="55" applyNumberFormat="0" applyAlignment="0" applyProtection="0"/>
    <xf numFmtId="43" fontId="124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24" fillId="0" borderId="0" applyFont="0" applyFill="0" applyBorder="0" applyAlignment="0" applyProtection="0"/>
    <xf numFmtId="0" fontId="43" fillId="12" borderId="55" applyNumberFormat="0" applyAlignment="0" applyProtection="0"/>
    <xf numFmtId="0" fontId="56" fillId="0" borderId="0" applyNumberFormat="0" applyFill="0" applyBorder="0" applyAlignment="0" applyProtection="0"/>
    <xf numFmtId="0" fontId="124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44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146" fillId="0" borderId="0">
      <alignment vertical="top"/>
    </xf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145" fillId="0" borderId="0">
      <alignment horizontal="center" wrapText="1"/>
      <protection locked="0"/>
    </xf>
    <xf numFmtId="176" fontId="144" fillId="0" borderId="0" applyFill="0" applyBorder="0" applyAlignment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43" fontId="144" fillId="0" borderId="0" applyFont="0" applyFill="0" applyBorder="0" applyAlignment="0" applyProtection="0"/>
    <xf numFmtId="0" fontId="43" fillId="12" borderId="84" applyNumberFormat="0" applyAlignment="0" applyProtection="0"/>
    <xf numFmtId="192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0" fontId="43" fillId="12" borderId="84" applyNumberFormat="0" applyAlignment="0" applyProtection="0"/>
    <xf numFmtId="43" fontId="144" fillId="0" borderId="0" applyFont="0" applyFill="0" applyBorder="0" applyAlignment="0" applyProtection="0"/>
    <xf numFmtId="41" fontId="144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0" fontId="43" fillId="12" borderId="84" applyNumberFormat="0" applyAlignment="0" applyProtection="0"/>
    <xf numFmtId="187" fontId="144" fillId="0" borderId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14" fontId="145" fillId="0" borderId="0">
      <alignment horizontal="center" wrapText="1"/>
      <protection locked="0"/>
    </xf>
    <xf numFmtId="10" fontId="144" fillId="0" borderId="0" applyFont="0" applyFill="0" applyBorder="0" applyAlignment="0" applyProtection="0"/>
    <xf numFmtId="9" fontId="144" fillId="0" borderId="0" applyFont="0" applyFill="0" applyBorder="0" applyAlignment="0" applyProtection="0"/>
    <xf numFmtId="174" fontId="144" fillId="0" borderId="0" applyNumberFormat="0" applyFill="0" applyBorder="0" applyAlignment="0" applyProtection="0">
      <alignment horizontal="left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4" fillId="0" borderId="0">
      <alignment vertical="top"/>
    </xf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44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4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44" fillId="0" borderId="0">
      <alignment vertical="top"/>
    </xf>
    <xf numFmtId="0" fontId="11" fillId="0" borderId="0">
      <alignment vertical="top"/>
    </xf>
    <xf numFmtId="0" fontId="37" fillId="26" borderId="92" applyNumberFormat="0" applyAlignment="0" applyProtection="0"/>
    <xf numFmtId="0" fontId="5" fillId="26" borderId="92" applyNumberFormat="0" applyAlignment="0" applyProtection="0"/>
    <xf numFmtId="0" fontId="37" fillId="26" borderId="92" applyNumberFormat="0" applyAlignment="0" applyProtection="0"/>
    <xf numFmtId="0" fontId="37" fillId="26" borderId="92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37" fillId="26" borderId="93" applyNumberFormat="0" applyAlignment="0" applyProtection="0"/>
    <xf numFmtId="0" fontId="37" fillId="26" borderId="93" applyNumberFormat="0" applyAlignment="0" applyProtection="0"/>
    <xf numFmtId="0" fontId="5" fillId="26" borderId="93" applyNumberFormat="0" applyAlignment="0" applyProtection="0"/>
    <xf numFmtId="0" fontId="37" fillId="26" borderId="93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47" fillId="0" borderId="0">
      <alignment vertical="top"/>
    </xf>
    <xf numFmtId="0" fontId="149" fillId="0" borderId="0">
      <alignment vertical="top"/>
    </xf>
    <xf numFmtId="0" fontId="149" fillId="0" borderId="0">
      <alignment vertical="top"/>
    </xf>
    <xf numFmtId="0" fontId="149" fillId="0" borderId="0">
      <alignment vertical="top"/>
    </xf>
    <xf numFmtId="0" fontId="149" fillId="0" borderId="0">
      <alignment vertical="top"/>
    </xf>
    <xf numFmtId="0" fontId="149" fillId="0" borderId="0">
      <alignment vertical="top"/>
    </xf>
    <xf numFmtId="0" fontId="148" fillId="0" borderId="0">
      <alignment horizontal="center" wrapText="1"/>
      <protection locked="0"/>
    </xf>
    <xf numFmtId="176" fontId="147" fillId="0" borderId="0" applyFill="0" applyBorder="0" applyAlignment="0"/>
    <xf numFmtId="169" fontId="31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43" fontId="147" fillId="0" borderId="0" applyFont="0" applyFill="0" applyBorder="0" applyAlignment="0" applyProtection="0"/>
    <xf numFmtId="0" fontId="43" fillId="12" borderId="55" applyNumberFormat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192" fontId="147" fillId="0" borderId="0" applyFont="0" applyFill="0" applyBorder="0" applyAlignment="0" applyProtection="0"/>
    <xf numFmtId="0" fontId="43" fillId="12" borderId="55" applyNumberFormat="0" applyAlignment="0" applyProtection="0"/>
    <xf numFmtId="43" fontId="147" fillId="0" borderId="0" applyFont="0" applyFill="0" applyBorder="0" applyAlignment="0" applyProtection="0"/>
    <xf numFmtId="41" fontId="147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47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187" fontId="147" fillId="0" borderId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14" fontId="148" fillId="0" borderId="0">
      <alignment horizontal="center" wrapText="1"/>
      <protection locked="0"/>
    </xf>
    <xf numFmtId="10" fontId="147" fillId="0" borderId="0" applyFont="0" applyFill="0" applyBorder="0" applyAlignment="0" applyProtection="0"/>
    <xf numFmtId="9" fontId="147" fillId="0" borderId="0" applyFont="0" applyFill="0" applyBorder="0" applyAlignment="0" applyProtection="0"/>
    <xf numFmtId="174" fontId="147" fillId="0" borderId="0" applyNumberFormat="0" applyFill="0" applyBorder="0" applyAlignment="0" applyProtection="0">
      <alignment horizontal="left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56" fillId="0" borderId="0" applyNumberFormat="0" applyFill="0" applyBorder="0" applyAlignment="0" applyProtection="0"/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47" fillId="0" borderId="0">
      <alignment vertical="top"/>
    </xf>
    <xf numFmtId="0" fontId="152" fillId="0" borderId="0">
      <alignment vertical="top"/>
    </xf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43" fillId="12" borderId="55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2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2" fillId="0" borderId="0">
      <alignment vertical="top"/>
    </xf>
    <xf numFmtId="0" fontId="152" fillId="0" borderId="0">
      <alignment vertical="top"/>
    </xf>
    <xf numFmtId="0" fontId="56" fillId="0" borderId="0" applyNumberFormat="0" applyFill="0" applyBorder="0" applyAlignment="0" applyProtection="0"/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2" fillId="0" borderId="0">
      <alignment vertical="top"/>
    </xf>
    <xf numFmtId="0" fontId="154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56" fillId="0" borderId="0" applyNumberFormat="0" applyFill="0" applyBorder="0" applyAlignment="0" applyProtection="0"/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54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58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8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8" fillId="0" borderId="0">
      <alignment vertical="top"/>
    </xf>
    <xf numFmtId="0" fontId="56" fillId="0" borderId="0" applyNumberFormat="0" applyFill="0" applyBorder="0" applyAlignment="0" applyProtection="0"/>
    <xf numFmtId="0" fontId="158" fillId="0" borderId="0">
      <alignment vertical="top"/>
    </xf>
    <xf numFmtId="0" fontId="56" fillId="0" borderId="0" applyNumberFormat="0" applyFill="0" applyBorder="0" applyAlignment="0" applyProtection="0"/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8" fillId="0" borderId="0">
      <alignment vertical="top"/>
    </xf>
    <xf numFmtId="0" fontId="159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159" fillId="0" borderId="0">
      <alignment vertical="top"/>
    </xf>
    <xf numFmtId="0" fontId="159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159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56" fillId="0" borderId="0" applyNumberFormat="0" applyFill="0" applyBorder="0" applyAlignment="0" applyProtection="0"/>
    <xf numFmtId="0" fontId="159" fillId="0" borderId="0">
      <alignment vertical="top"/>
    </xf>
    <xf numFmtId="0" fontId="166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56" fillId="0" borderId="0" applyNumberFormat="0" applyFill="0" applyBorder="0" applyAlignment="0" applyProtection="0"/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66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68" fillId="0" borderId="0">
      <alignment vertical="top"/>
    </xf>
    <xf numFmtId="0" fontId="61" fillId="0" borderId="90" applyNumberFormat="0" applyFill="0" applyAlignment="0" applyProtection="0"/>
    <xf numFmtId="0" fontId="41" fillId="0" borderId="22" applyNumberFormat="0" applyFill="0" applyAlignment="0" applyProtection="0"/>
    <xf numFmtId="0" fontId="59" fillId="0" borderId="21" applyNumberFormat="0" applyFill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1" fillId="25" borderId="89" applyNumberFormat="0" applyAlignment="0" applyProtection="0"/>
    <xf numFmtId="164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31" fillId="32" borderId="60" applyNumberFormat="0" applyFont="0" applyAlignment="0" applyProtection="0"/>
    <xf numFmtId="0" fontId="43" fillId="12" borderId="84" applyNumberFormat="0" applyAlignment="0" applyProtection="0"/>
    <xf numFmtId="0" fontId="47" fillId="31" borderId="0" applyNumberFormat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5" fillId="8" borderId="0" applyNumberFormat="0" applyBorder="0" applyAlignment="0" applyProtection="0"/>
    <xf numFmtId="165" fontId="11" fillId="0" borderId="0" applyFont="0" applyFill="0" applyBorder="0" applyAlignment="0" applyProtection="0"/>
    <xf numFmtId="0" fontId="43" fillId="12" borderId="84" applyNumberFormat="0" applyAlignment="0" applyProtection="0"/>
    <xf numFmtId="0" fontId="32" fillId="24" borderId="0" applyNumberFormat="0" applyBorder="0" applyAlignment="0" applyProtection="0"/>
    <xf numFmtId="0" fontId="32" fillId="19" borderId="0" applyNumberFormat="0" applyBorder="0" applyAlignment="0" applyProtection="0"/>
    <xf numFmtId="0" fontId="32" fillId="18" borderId="0" applyNumberFormat="0" applyBorder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21" borderId="0" applyNumberFormat="0" applyBorder="0" applyAlignment="0" applyProtection="0"/>
    <xf numFmtId="0" fontId="41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7" fillId="26" borderId="94" applyNumberFormat="0" applyAlignment="0" applyProtection="0"/>
    <xf numFmtId="0" fontId="35" fillId="25" borderId="84" applyNumberFormat="0" applyAlignment="0" applyProtection="0"/>
    <xf numFmtId="0" fontId="32" fillId="20" borderId="0" applyNumberFormat="0" applyBorder="0" applyAlignment="0" applyProtection="0"/>
    <xf numFmtId="0" fontId="32" fillId="19" borderId="0" applyNumberFormat="0" applyBorder="0" applyAlignment="0" applyProtection="0"/>
    <xf numFmtId="0" fontId="32" fillId="18" borderId="0" applyNumberFormat="0" applyBorder="0" applyAlignment="0" applyProtection="0"/>
    <xf numFmtId="0" fontId="32" fillId="15" borderId="0" applyNumberFormat="0" applyBorder="0" applyAlignment="0" applyProtection="0"/>
    <xf numFmtId="0" fontId="32" fillId="14" borderId="0" applyNumberFormat="0" applyBorder="0" applyAlignment="0" applyProtection="0"/>
    <xf numFmtId="0" fontId="32" fillId="17" borderId="0" applyNumberFormat="0" applyBorder="0" applyAlignment="0" applyProtection="0"/>
    <xf numFmtId="0" fontId="31" fillId="16" borderId="0" applyNumberFormat="0" applyBorder="0" applyAlignment="0" applyProtection="0"/>
    <xf numFmtId="0" fontId="31" fillId="13" borderId="0" applyNumberFormat="0" applyBorder="0" applyAlignment="0" applyProtection="0"/>
    <xf numFmtId="0" fontId="31" fillId="10" borderId="0" applyNumberFormat="0" applyBorder="0" applyAlignment="0" applyProtection="0"/>
    <xf numFmtId="0" fontId="31" fillId="15" borderId="0" applyNumberFormat="0" applyBorder="0" applyAlignment="0" applyProtection="0"/>
    <xf numFmtId="0" fontId="31" fillId="14" borderId="0" applyNumberFormat="0" applyBorder="0" applyAlignment="0" applyProtection="0"/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0" borderId="0" applyNumberFormat="0" applyBorder="0" applyAlignment="0" applyProtection="0"/>
    <xf numFmtId="0" fontId="31" fillId="9" borderId="0" applyNumberFormat="0" applyBorder="0" applyAlignment="0" applyProtection="0"/>
    <xf numFmtId="0" fontId="31" fillId="8" borderId="0" applyNumberFormat="0" applyBorder="0" applyAlignment="0" applyProtection="0"/>
    <xf numFmtId="0" fontId="31" fillId="7" borderId="0" applyNumberFormat="0" applyBorder="0" applyAlignment="0" applyProtection="0"/>
    <xf numFmtId="0" fontId="56" fillId="0" borderId="0" applyNumberFormat="0" applyFill="0" applyBorder="0" applyAlignment="0" applyProtection="0"/>
    <xf numFmtId="0" fontId="168" fillId="0" borderId="0">
      <alignment vertical="top"/>
    </xf>
    <xf numFmtId="0" fontId="168" fillId="0" borderId="0">
      <alignment vertical="top"/>
    </xf>
    <xf numFmtId="0" fontId="168" fillId="0" borderId="0">
      <alignment vertical="top"/>
    </xf>
    <xf numFmtId="0" fontId="11" fillId="0" borderId="0">
      <alignment vertical="top"/>
    </xf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5" borderId="0" applyNumberFormat="0" applyBorder="0" applyAlignment="0" applyProtection="0"/>
    <xf numFmtId="0" fontId="31" fillId="10" borderId="0" applyNumberFormat="0" applyBorder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3" fillId="9" borderId="0" applyNumberFormat="0" applyBorder="0" applyAlignment="0" applyProtection="0"/>
    <xf numFmtId="0" fontId="35" fillId="25" borderId="84" applyNumberFormat="0" applyAlignment="0" applyProtection="0"/>
    <xf numFmtId="0" fontId="38" fillId="0" borderId="13" applyNumberFormat="0" applyFill="0" applyAlignment="0" applyProtection="0"/>
    <xf numFmtId="0" fontId="41" fillId="0" borderId="0" applyNumberFormat="0" applyFill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24" borderId="0" applyNumberFormat="0" applyBorder="0" applyAlignment="0" applyProtection="0"/>
    <xf numFmtId="0" fontId="43" fillId="12" borderId="84" applyNumberFormat="0" applyAlignment="0" applyProtection="0"/>
    <xf numFmtId="0" fontId="45" fillId="8" borderId="0" applyNumberFormat="0" applyBorder="0" applyAlignment="0" applyProtection="0"/>
    <xf numFmtId="0" fontId="47" fillId="31" borderId="0" applyNumberFormat="0" applyBorder="0" applyAlignment="0" applyProtection="0"/>
    <xf numFmtId="0" fontId="51" fillId="25" borderId="89" applyNumberFormat="0" applyAlignment="0" applyProtection="0"/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9" fillId="0" borderId="21" applyNumberFormat="0" applyFill="0" applyAlignment="0" applyProtection="0"/>
    <xf numFmtId="0" fontId="41" fillId="0" borderId="22" applyNumberFormat="0" applyFill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28" fillId="32" borderId="60" applyNumberFormat="0" applyFon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11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20" fillId="0" borderId="0" applyNumberFormat="0" applyAlignment="0">
      <alignment horizontal="left"/>
    </xf>
    <xf numFmtId="0" fontId="21" fillId="0" borderId="0" applyNumberFormat="0" applyAlignment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43" fontId="11" fillId="0" borderId="0" applyFont="0" applyFill="0" applyBorder="0" applyAlignment="0" applyProtection="0"/>
    <xf numFmtId="0" fontId="22" fillId="0" borderId="0" applyNumberFormat="0" applyAlignment="0">
      <alignment horizontal="left"/>
    </xf>
    <xf numFmtId="0" fontId="44" fillId="12" borderId="84" applyNumberFormat="0" applyAlignment="0" applyProtection="0"/>
    <xf numFmtId="0" fontId="43" fillId="31" borderId="84" applyNumberFormat="0" applyAlignment="0" applyProtection="0"/>
    <xf numFmtId="192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41" fontId="11" fillId="0" borderId="0" applyFont="0" applyFill="0" applyBorder="0" applyAlignment="0" applyProtection="0"/>
    <xf numFmtId="187" fontId="11" fillId="0" borderId="0"/>
    <xf numFmtId="0" fontId="11" fillId="0" borderId="0">
      <alignment vertical="top"/>
    </xf>
    <xf numFmtId="0" fontId="28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168" fillId="0" borderId="0">
      <alignment vertical="top"/>
    </xf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11" fillId="0" borderId="0">
      <alignment vertical="top"/>
    </xf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28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43" fontId="11" fillId="0" borderId="0" applyFont="0" applyFill="0" applyBorder="0" applyAlignment="0" applyProtection="0"/>
    <xf numFmtId="0" fontId="20" fillId="0" borderId="0" applyNumberFormat="0" applyAlignment="0">
      <alignment horizontal="left"/>
    </xf>
    <xf numFmtId="0" fontId="21" fillId="0" borderId="0" applyNumberFormat="0" applyAlignment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22" fillId="0" borderId="0" applyNumberFormat="0" applyAlignment="0">
      <alignment horizontal="left"/>
    </xf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192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87" fontId="11" fillId="0" borderId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1" fillId="0" borderId="0">
      <alignment vertical="top"/>
    </xf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20" fillId="0" borderId="0" applyNumberFormat="0" applyAlignment="0">
      <alignment horizontal="left"/>
    </xf>
    <xf numFmtId="0" fontId="21" fillId="0" borderId="0" applyNumberFormat="0" applyAlignment="0"/>
    <xf numFmtId="0" fontId="22" fillId="0" borderId="0" applyNumberFormat="0" applyAlignment="0">
      <alignment horizontal="left"/>
    </xf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192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87" fontId="11" fillId="0" borderId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168" fillId="0" borderId="0">
      <alignment vertical="top"/>
    </xf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28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31" fillId="32" borderId="6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20" fillId="0" borderId="0" applyNumberFormat="0" applyAlignment="0">
      <alignment horizontal="left"/>
    </xf>
    <xf numFmtId="0" fontId="21" fillId="0" borderId="0" applyNumberFormat="0" applyAlignment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22" fillId="0" borderId="0" applyNumberFormat="0" applyAlignment="0">
      <alignment horizontal="left"/>
    </xf>
    <xf numFmtId="0" fontId="43" fillId="12" borderId="84" applyNumberFormat="0" applyAlignment="0" applyProtection="0"/>
    <xf numFmtId="165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87" fontId="11" fillId="0" borderId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4" fontId="13" fillId="0" borderId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11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7" fontId="11" fillId="0" borderId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4" fontId="11" fillId="0" borderId="0" applyNumberFormat="0" applyFill="0" applyBorder="0" applyAlignment="0" applyProtection="0">
      <alignment horizontal="left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87" fontId="11" fillId="0" borderId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4" fontId="11" fillId="0" borderId="0" applyNumberFormat="0" applyFill="0" applyBorder="0" applyAlignment="0" applyProtection="0">
      <alignment horizontal="left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68" fillId="0" borderId="0">
      <alignment vertical="top"/>
    </xf>
    <xf numFmtId="0" fontId="168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70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71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1" fillId="0" borderId="0">
      <alignment vertical="top"/>
    </xf>
    <xf numFmtId="0" fontId="56" fillId="0" borderId="0" applyNumberFormat="0" applyFill="0" applyBorder="0" applyAlignment="0" applyProtection="0"/>
    <xf numFmtId="0" fontId="171" fillId="0" borderId="0">
      <alignment vertical="top"/>
    </xf>
    <xf numFmtId="0" fontId="173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173" fillId="0" borderId="0">
      <alignment vertical="top"/>
    </xf>
    <xf numFmtId="0" fontId="56" fillId="0" borderId="0" applyNumberFormat="0" applyFill="0" applyBorder="0" applyAlignment="0" applyProtection="0"/>
    <xf numFmtId="165" fontId="11" fillId="0" borderId="0" applyFont="0" applyFill="0" applyBorder="0" applyAlignment="0" applyProtection="0"/>
    <xf numFmtId="0" fontId="43" fillId="12" borderId="84" applyNumberFormat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64" fontId="13" fillId="0" borderId="0"/>
    <xf numFmtId="0" fontId="11" fillId="0" borderId="0">
      <alignment vertical="top"/>
    </xf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5" borderId="0" applyNumberFormat="0" applyBorder="0" applyAlignment="0" applyProtection="0"/>
    <xf numFmtId="0" fontId="31" fillId="10" borderId="0" applyNumberFormat="0" applyBorder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3" fillId="9" borderId="0" applyNumberFormat="0" applyBorder="0" applyAlignment="0" applyProtection="0"/>
    <xf numFmtId="0" fontId="35" fillId="25" borderId="84" applyNumberFormat="0" applyAlignment="0" applyProtection="0"/>
    <xf numFmtId="0" fontId="38" fillId="0" borderId="13" applyNumberFormat="0" applyFill="0" applyAlignment="0" applyProtection="0"/>
    <xf numFmtId="0" fontId="41" fillId="0" borderId="0" applyNumberFormat="0" applyFill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18" borderId="0" applyNumberFormat="0" applyBorder="0" applyAlignment="0" applyProtection="0"/>
    <xf numFmtId="0" fontId="32" fillId="24" borderId="0" applyNumberFormat="0" applyBorder="0" applyAlignment="0" applyProtection="0"/>
    <xf numFmtId="0" fontId="43" fillId="12" borderId="84" applyNumberFormat="0" applyAlignment="0" applyProtection="0"/>
    <xf numFmtId="0" fontId="45" fillId="8" borderId="0" applyNumberFormat="0" applyBorder="0" applyAlignment="0" applyProtection="0"/>
    <xf numFmtId="0" fontId="47" fillId="31" borderId="0" applyNumberFormat="0" applyBorder="0" applyAlignment="0" applyProtection="0"/>
    <xf numFmtId="0" fontId="51" fillId="25" borderId="89" applyNumberFormat="0" applyAlignment="0" applyProtection="0"/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9" fillId="0" borderId="21" applyNumberFormat="0" applyFill="0" applyAlignment="0" applyProtection="0"/>
    <xf numFmtId="0" fontId="41" fillId="0" borderId="22" applyNumberFormat="0" applyFill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11" fillId="0" borderId="0">
      <alignment vertical="top"/>
    </xf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3" fillId="0" borderId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5" fillId="26" borderId="94" applyNumberFormat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1" fillId="0" borderId="0">
      <alignment vertical="top"/>
    </xf>
    <xf numFmtId="164" fontId="13" fillId="0" borderId="0"/>
    <xf numFmtId="0" fontId="31" fillId="32" borderId="80" applyNumberFormat="0" applyFont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1" fillId="0" borderId="0">
      <alignment vertical="top"/>
    </xf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1" fillId="0" borderId="0">
      <alignment vertical="top"/>
    </xf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165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4" fontId="13" fillId="0" borderId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37" fillId="26" borderId="94" applyNumberFormat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37" fillId="26" borderId="94" applyNumberFormat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167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67" fontId="11" fillId="0" borderId="0" applyFont="0" applyFill="0" applyBorder="0" applyAlignment="0" applyProtection="0"/>
    <xf numFmtId="0" fontId="173" fillId="0" borderId="0">
      <alignment vertical="top"/>
    </xf>
    <xf numFmtId="0" fontId="56" fillId="0" borderId="0" applyNumberFormat="0" applyFill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43" fontId="11" fillId="0" borderId="0" applyFont="0" applyFill="0" applyBorder="0" applyAlignment="0" applyProtection="0"/>
    <xf numFmtId="0" fontId="173" fillId="0" borderId="0">
      <alignment vertical="top"/>
    </xf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11" fillId="0" borderId="0">
      <alignment vertical="top"/>
    </xf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2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0" fontId="56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174" fillId="0" borderId="0">
      <alignment vertical="top"/>
    </xf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41" fillId="0" borderId="22" applyNumberFormat="0" applyFill="0" applyAlignment="0" applyProtection="0"/>
    <xf numFmtId="0" fontId="59" fillId="0" borderId="21" applyNumberFormat="0" applyFill="0" applyAlignment="0" applyProtection="0"/>
    <xf numFmtId="0" fontId="57" fillId="0" borderId="20" applyNumberFormat="0" applyFill="0" applyAlignment="0" applyProtection="0"/>
    <xf numFmtId="0" fontId="56" fillId="0" borderId="0" applyNumberFormat="0" applyFill="0" applyBorder="0" applyAlignment="0" applyProtection="0"/>
    <xf numFmtId="0" fontId="51" fillId="25" borderId="89" applyNumberFormat="0" applyAlignment="0" applyProtection="0"/>
    <xf numFmtId="0" fontId="47" fillId="31" borderId="0" applyNumberFormat="0" applyBorder="0" applyAlignment="0" applyProtection="0"/>
    <xf numFmtId="0" fontId="45" fillId="8" borderId="0" applyNumberFormat="0" applyBorder="0" applyAlignment="0" applyProtection="0"/>
    <xf numFmtId="0" fontId="43" fillId="12" borderId="84" applyNumberFormat="0" applyAlignment="0" applyProtection="0"/>
    <xf numFmtId="0" fontId="32" fillId="24" borderId="0" applyNumberFormat="0" applyBorder="0" applyAlignment="0" applyProtection="0"/>
    <xf numFmtId="0" fontId="32" fillId="18" borderId="0" applyNumberFormat="0" applyBorder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21" borderId="0" applyNumberFormat="0" applyBorder="0" applyAlignment="0" applyProtection="0"/>
    <xf numFmtId="0" fontId="41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5" fillId="25" borderId="84" applyNumberFormat="0" applyAlignment="0" applyProtection="0"/>
    <xf numFmtId="0" fontId="33" fillId="9" borderId="0" applyNumberFormat="0" applyBorder="0" applyAlignment="0" applyProtection="0"/>
    <xf numFmtId="0" fontId="32" fillId="20" borderId="0" applyNumberFormat="0" applyBorder="0" applyAlignment="0" applyProtection="0"/>
    <xf numFmtId="0" fontId="32" fillId="19" borderId="0" applyNumberFormat="0" applyBorder="0" applyAlignment="0" applyProtection="0"/>
    <xf numFmtId="0" fontId="32" fillId="18" borderId="0" applyNumberFormat="0" applyBorder="0" applyAlignment="0" applyProtection="0"/>
    <xf numFmtId="0" fontId="32" fillId="15" borderId="0" applyNumberFormat="0" applyBorder="0" applyAlignment="0" applyProtection="0"/>
    <xf numFmtId="0" fontId="32" fillId="14" borderId="0" applyNumberFormat="0" applyBorder="0" applyAlignment="0" applyProtection="0"/>
    <xf numFmtId="0" fontId="32" fillId="17" borderId="0" applyNumberFormat="0" applyBorder="0" applyAlignment="0" applyProtection="0"/>
    <xf numFmtId="0" fontId="31" fillId="16" borderId="0" applyNumberFormat="0" applyBorder="0" applyAlignment="0" applyProtection="0"/>
    <xf numFmtId="0" fontId="31" fillId="13" borderId="0" applyNumberFormat="0" applyBorder="0" applyAlignment="0" applyProtection="0"/>
    <xf numFmtId="0" fontId="31" fillId="10" borderId="0" applyNumberFormat="0" applyBorder="0" applyAlignment="0" applyProtection="0"/>
    <xf numFmtId="0" fontId="31" fillId="15" borderId="0" applyNumberFormat="0" applyBorder="0" applyAlignment="0" applyProtection="0"/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0" borderId="0" applyNumberFormat="0" applyBorder="0" applyAlignment="0" applyProtection="0"/>
    <xf numFmtId="0" fontId="31" fillId="9" borderId="0" applyNumberFormat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43" fillId="12" borderId="84" applyNumberFormat="0" applyAlignment="0" applyProtection="0"/>
    <xf numFmtId="0" fontId="11" fillId="0" borderId="0">
      <alignment vertical="top"/>
    </xf>
    <xf numFmtId="41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41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7" fillId="26" borderId="9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74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7" fillId="26" borderId="9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0" fontId="11" fillId="0" borderId="0">
      <alignment vertical="top"/>
    </xf>
    <xf numFmtId="0" fontId="174" fillId="0" borderId="0">
      <alignment vertical="top"/>
    </xf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" fillId="0" borderId="87">
      <alignment horizontal="left" vertical="center"/>
    </xf>
    <xf numFmtId="0" fontId="52" fillId="25" borderId="89" applyNumberFormat="0" applyAlignment="0" applyProtection="0"/>
    <xf numFmtId="43" fontId="11" fillId="0" borderId="0" applyFont="0" applyFill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1" applyNumberFormat="0" applyFill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36" fillId="25" borderId="84" applyNumberFormat="0" applyAlignment="0" applyProtection="0"/>
    <xf numFmtId="0" fontId="174" fillId="0" borderId="0">
      <alignment vertical="top"/>
    </xf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52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61" fillId="0" borderId="91" applyNumberFormat="0" applyFill="0" applyAlignment="0" applyProtection="0"/>
    <xf numFmtId="0" fontId="61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2" fillId="25" borderId="89" applyNumberFormat="0" applyAlignment="0" applyProtection="0"/>
    <xf numFmtId="0" fontId="61" fillId="0" borderId="91" applyNumberFormat="0" applyFill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8" fontId="16" fillId="0" borderId="86" applyFill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0" fontId="10" fillId="28" borderId="88" applyNumberFormat="0" applyBorder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56" fillId="0" borderId="0" applyNumberFormat="0" applyFill="0" applyBorder="0" applyAlignment="0" applyProtection="0"/>
    <xf numFmtId="177" fontId="16" fillId="0" borderId="86" applyFill="0" applyProtection="0"/>
    <xf numFmtId="0" fontId="77" fillId="35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35" fillId="25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0" applyNumberFormat="0" applyFill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77" fillId="35" borderId="84" applyNumberFormat="0" applyAlignment="0" applyProtection="0"/>
    <xf numFmtId="0" fontId="35" fillId="25" borderId="84" applyNumberFormat="0" applyAlignment="0" applyProtection="0"/>
    <xf numFmtId="0" fontId="37" fillId="26" borderId="9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178" fontId="16" fillId="0" borderId="85" applyFill="0" applyProtection="0"/>
    <xf numFmtId="0" fontId="3" fillId="0" borderId="87">
      <alignment horizontal="left" vertical="center"/>
    </xf>
    <xf numFmtId="177" fontId="16" fillId="0" borderId="85" applyFill="0" applyProtection="0"/>
    <xf numFmtId="0" fontId="36" fillId="25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44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61" fillId="0" borderId="91" applyNumberFormat="0" applyFill="0" applyAlignment="0" applyProtection="0"/>
    <xf numFmtId="0" fontId="52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77" fillId="35" borderId="84" applyNumberFormat="0" applyAlignment="0" applyProtection="0"/>
    <xf numFmtId="178" fontId="16" fillId="0" borderId="85" applyFill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43" fillId="12" borderId="84" applyNumberFormat="0" applyAlignment="0" applyProtection="0"/>
    <xf numFmtId="0" fontId="5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78" fontId="16" fillId="0" borderId="86" applyFill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77" fillId="35" borderId="84" applyNumberFormat="0" applyAlignment="0" applyProtection="0"/>
    <xf numFmtId="0" fontId="51" fillId="25" borderId="89" applyNumberFormat="0" applyAlignment="0" applyProtection="0"/>
    <xf numFmtId="0" fontId="29" fillId="0" borderId="90" applyNumberFormat="0" applyFill="0" applyAlignment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29" fillId="0" borderId="90" applyNumberFormat="0" applyFill="0" applyAlignment="0" applyProtection="0"/>
    <xf numFmtId="0" fontId="36" fillId="25" borderId="84" applyNumberFormat="0" applyAlignment="0" applyProtection="0"/>
    <xf numFmtId="178" fontId="16" fillId="0" borderId="85" applyFill="0" applyProtection="0"/>
    <xf numFmtId="0" fontId="44" fillId="12" borderId="84" applyNumberFormat="0" applyAlignment="0" applyProtection="0"/>
    <xf numFmtId="0" fontId="3" fillId="0" borderId="87">
      <alignment horizontal="left" vertical="center"/>
    </xf>
    <xf numFmtId="177" fontId="16" fillId="0" borderId="86" applyFill="0" applyProtection="0"/>
    <xf numFmtId="0" fontId="35" fillId="25" borderId="84" applyNumberFormat="0" applyAlignment="0" applyProtection="0"/>
    <xf numFmtId="10" fontId="10" fillId="28" borderId="88" applyNumberFormat="0" applyBorder="0" applyAlignment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35" borderId="89" applyNumberFormat="0" applyAlignment="0" applyProtection="0"/>
    <xf numFmtId="0" fontId="61" fillId="0" borderId="91" applyNumberFormat="0" applyFill="0" applyAlignment="0" applyProtection="0"/>
    <xf numFmtId="0" fontId="52" fillId="25" borderId="89" applyNumberFormat="0" applyAlignment="0" applyProtection="0"/>
    <xf numFmtId="0" fontId="77" fillId="35" borderId="84" applyNumberFormat="0" applyAlignment="0" applyProtection="0"/>
    <xf numFmtId="177" fontId="16" fillId="0" borderId="86" applyFill="0" applyProtection="0"/>
    <xf numFmtId="10" fontId="10" fillId="28" borderId="88" applyNumberFormat="0" applyBorder="0" applyAlignment="0" applyProtection="0"/>
    <xf numFmtId="0" fontId="43" fillId="31" borderId="84" applyNumberFormat="0" applyAlignment="0" applyProtection="0"/>
    <xf numFmtId="0" fontId="35" fillId="25" borderId="8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61" fillId="0" borderId="90" applyNumberFormat="0" applyFill="0" applyAlignment="0" applyProtection="0"/>
    <xf numFmtId="0" fontId="3" fillId="0" borderId="87">
      <alignment horizontal="left" vertical="center"/>
    </xf>
    <xf numFmtId="0" fontId="35" fillId="25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56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43" fontId="11" fillId="0" borderId="0" applyFont="0" applyFill="0" applyBorder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74" fillId="0" borderId="0">
      <alignment vertical="top"/>
    </xf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5" fillId="26" borderId="9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7" fillId="26" borderId="94" applyNumberFormat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7" fillId="26" borderId="9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" fillId="0" borderId="87">
      <alignment horizontal="left" vertical="center"/>
    </xf>
    <xf numFmtId="0" fontId="52" fillId="25" borderId="89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1" applyNumberFormat="0" applyFill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36" fillId="25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52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61" fillId="0" borderId="91" applyNumberFormat="0" applyFill="0" applyAlignment="0" applyProtection="0"/>
    <xf numFmtId="0" fontId="61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2" fillId="25" borderId="89" applyNumberFormat="0" applyAlignment="0" applyProtection="0"/>
    <xf numFmtId="0" fontId="61" fillId="0" borderId="91" applyNumberFormat="0" applyFill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8" fontId="16" fillId="0" borderId="86" applyFill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0" fontId="10" fillId="28" borderId="88" applyNumberFormat="0" applyBorder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7" fontId="16" fillId="0" borderId="86" applyFill="0" applyProtection="0"/>
    <xf numFmtId="0" fontId="77" fillId="35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35" fillId="25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0" applyNumberFormat="0" applyFill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77" fillId="35" borderId="84" applyNumberFormat="0" applyAlignment="0" applyProtection="0"/>
    <xf numFmtId="0" fontId="35" fillId="25" borderId="8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178" fontId="16" fillId="0" borderId="85" applyFill="0" applyProtection="0"/>
    <xf numFmtId="0" fontId="3" fillId="0" borderId="87">
      <alignment horizontal="left" vertical="center"/>
    </xf>
    <xf numFmtId="177" fontId="16" fillId="0" borderId="85" applyFill="0" applyProtection="0"/>
    <xf numFmtId="0" fontId="36" fillId="25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44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61" fillId="0" borderId="91" applyNumberFormat="0" applyFill="0" applyAlignment="0" applyProtection="0"/>
    <xf numFmtId="0" fontId="52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77" fillId="35" borderId="84" applyNumberFormat="0" applyAlignment="0" applyProtection="0"/>
    <xf numFmtId="178" fontId="16" fillId="0" borderId="85" applyFill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6" fillId="25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61" fillId="0" borderId="90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178" fontId="16" fillId="0" borderId="86" applyFill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177" fontId="16" fillId="0" borderId="86" applyFill="0" applyProtection="0"/>
    <xf numFmtId="0" fontId="77" fillId="35" borderId="84" applyNumberFormat="0" applyAlignment="0" applyProtection="0"/>
    <xf numFmtId="0" fontId="51" fillId="25" borderId="89" applyNumberFormat="0" applyAlignment="0" applyProtection="0"/>
    <xf numFmtId="0" fontId="29" fillId="0" borderId="90" applyNumberFormat="0" applyFill="0" applyAlignment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29" fillId="0" borderId="90" applyNumberFormat="0" applyFill="0" applyAlignment="0" applyProtection="0"/>
    <xf numFmtId="0" fontId="36" fillId="25" borderId="84" applyNumberFormat="0" applyAlignment="0" applyProtection="0"/>
    <xf numFmtId="178" fontId="16" fillId="0" borderId="85" applyFill="0" applyProtection="0"/>
    <xf numFmtId="0" fontId="44" fillId="12" borderId="84" applyNumberFormat="0" applyAlignment="0" applyProtection="0"/>
    <xf numFmtId="0" fontId="3" fillId="0" borderId="87">
      <alignment horizontal="left" vertical="center"/>
    </xf>
    <xf numFmtId="177" fontId="16" fillId="0" borderId="86" applyFill="0" applyProtection="0"/>
    <xf numFmtId="0" fontId="35" fillId="25" borderId="84" applyNumberFormat="0" applyAlignment="0" applyProtection="0"/>
    <xf numFmtId="10" fontId="10" fillId="28" borderId="88" applyNumberFormat="0" applyBorder="0" applyAlignment="0" applyProtection="0"/>
    <xf numFmtId="0" fontId="51" fillId="3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35" borderId="89" applyNumberFormat="0" applyAlignment="0" applyProtection="0"/>
    <xf numFmtId="0" fontId="61" fillId="0" borderId="91" applyNumberFormat="0" applyFill="0" applyAlignment="0" applyProtection="0"/>
    <xf numFmtId="0" fontId="52" fillId="25" borderId="89" applyNumberFormat="0" applyAlignment="0" applyProtection="0"/>
    <xf numFmtId="0" fontId="77" fillId="35" borderId="84" applyNumberFormat="0" applyAlignment="0" applyProtection="0"/>
    <xf numFmtId="177" fontId="16" fillId="0" borderId="86" applyFill="0" applyProtection="0"/>
    <xf numFmtId="10" fontId="10" fillId="28" borderId="88" applyNumberFormat="0" applyBorder="0" applyAlignment="0" applyProtection="0"/>
    <xf numFmtId="0" fontId="43" fillId="31" borderId="84" applyNumberFormat="0" applyAlignment="0" applyProtection="0"/>
    <xf numFmtId="0" fontId="35" fillId="25" borderId="84" applyNumberFormat="0" applyAlignment="0" applyProtection="0"/>
    <xf numFmtId="0" fontId="29" fillId="0" borderId="90" applyNumberFormat="0" applyFill="0" applyAlignment="0" applyProtection="0"/>
    <xf numFmtId="0" fontId="43" fillId="12" borderId="84" applyNumberFormat="0" applyAlignment="0" applyProtection="0"/>
    <xf numFmtId="178" fontId="16" fillId="0" borderId="85" applyFill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61" fillId="0" borderId="90" applyNumberFormat="0" applyFill="0" applyAlignment="0" applyProtection="0"/>
    <xf numFmtId="0" fontId="3" fillId="0" borderId="87">
      <alignment horizontal="left" vertical="center"/>
    </xf>
    <xf numFmtId="0" fontId="35" fillId="25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6" applyFill="0" applyProtection="0"/>
    <xf numFmtId="177" fontId="16" fillId="0" borderId="85" applyFill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10" fontId="10" fillId="28" borderId="88" applyNumberFormat="0" applyBorder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0" fontId="43" fillId="12" borderId="84" applyNumberFormat="0" applyAlignment="0" applyProtection="0"/>
    <xf numFmtId="178" fontId="16" fillId="0" borderId="85" applyFill="0" applyProtection="0"/>
    <xf numFmtId="178" fontId="16" fillId="0" borderId="86" applyFill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35" fillId="25" borderId="84" applyNumberFormat="0" applyAlignment="0" applyProtection="0"/>
    <xf numFmtId="0" fontId="35" fillId="25" borderId="84" applyNumberFormat="0" applyAlignment="0" applyProtection="0"/>
    <xf numFmtId="0" fontId="36" fillId="25" borderId="84" applyNumberFormat="0" applyAlignment="0" applyProtection="0"/>
    <xf numFmtId="0" fontId="77" fillId="35" borderId="84" applyNumberFormat="0" applyAlignment="0" applyProtection="0"/>
    <xf numFmtId="0" fontId="43" fillId="12" borderId="84" applyNumberFormat="0" applyAlignment="0" applyProtection="0"/>
    <xf numFmtId="0" fontId="44" fillId="12" borderId="84" applyNumberFormat="0" applyAlignment="0" applyProtection="0"/>
    <xf numFmtId="0" fontId="43" fillId="31" borderId="84" applyNumberFormat="0" applyAlignment="0" applyProtection="0"/>
    <xf numFmtId="0" fontId="43" fillId="12" borderId="84" applyNumberFormat="0" applyAlignment="0" applyProtection="0"/>
    <xf numFmtId="177" fontId="16" fillId="0" borderId="85" applyFill="0" applyProtection="0"/>
    <xf numFmtId="177" fontId="16" fillId="0" borderId="86" applyFill="0" applyProtection="0"/>
    <xf numFmtId="178" fontId="16" fillId="0" borderId="85" applyFill="0" applyProtection="0"/>
    <xf numFmtId="178" fontId="16" fillId="0" borderId="86" applyFill="0" applyProtection="0"/>
    <xf numFmtId="0" fontId="3" fillId="0" borderId="87">
      <alignment horizontal="left" vertical="center"/>
    </xf>
    <xf numFmtId="0" fontId="43" fillId="12" borderId="84" applyNumberFormat="0" applyAlignment="0" applyProtection="0"/>
    <xf numFmtId="10" fontId="10" fillId="28" borderId="88" applyNumberFormat="0" applyBorder="0" applyAlignment="0" applyProtection="0"/>
    <xf numFmtId="10" fontId="10" fillId="28" borderId="88" applyNumberFormat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35" fillId="25" borderId="84" applyNumberFormat="0" applyAlignment="0" applyProtection="0"/>
    <xf numFmtId="0" fontId="175" fillId="0" borderId="0">
      <alignment vertical="top"/>
    </xf>
    <xf numFmtId="0" fontId="183" fillId="0" borderId="0">
      <alignment vertical="top"/>
    </xf>
    <xf numFmtId="0" fontId="183" fillId="0" borderId="0">
      <alignment vertical="top"/>
    </xf>
    <xf numFmtId="0" fontId="183" fillId="0" borderId="0">
      <alignment vertical="top"/>
    </xf>
    <xf numFmtId="0" fontId="183" fillId="0" borderId="0">
      <alignment vertical="top"/>
    </xf>
    <xf numFmtId="0" fontId="183" fillId="0" borderId="0">
      <alignment vertical="top"/>
    </xf>
    <xf numFmtId="0" fontId="31" fillId="0" borderId="0" applyNumberFormat="0" applyFill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43" fillId="12" borderId="84" applyNumberFormat="0" applyAlignment="0" applyProtection="0"/>
    <xf numFmtId="0" fontId="31" fillId="7" borderId="0" applyNumberFormat="0" applyBorder="0" applyAlignment="0" applyProtection="0"/>
    <xf numFmtId="0" fontId="31" fillId="7" borderId="0" applyNumberFormat="0" applyBorder="0" applyAlignment="0" applyProtection="0"/>
    <xf numFmtId="0" fontId="43" fillId="12" borderId="84" applyNumberFormat="0" applyAlignment="0" applyProtection="0"/>
    <xf numFmtId="0" fontId="31" fillId="13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43" fillId="12" borderId="84" applyNumberFormat="0" applyAlignment="0" applyProtection="0"/>
    <xf numFmtId="0" fontId="31" fillId="14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43" fillId="12" borderId="84" applyNumberFormat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43" fillId="12" borderId="84" applyNumberFormat="0" applyAlignment="0" applyProtection="0"/>
    <xf numFmtId="0" fontId="31" fillId="25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0" borderId="0" applyNumberFormat="0" applyBorder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43" fillId="12" borderId="84" applyNumberFormat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5" borderId="0" applyNumberFormat="0" applyBorder="0" applyAlignment="0" applyProtection="0"/>
    <xf numFmtId="0" fontId="31" fillId="10" borderId="0" applyNumberFormat="0" applyBorder="0" applyAlignment="0" applyProtection="0"/>
    <xf numFmtId="0" fontId="43" fillId="12" borderId="84" applyNumberFormat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9" fillId="0" borderId="0">
      <alignment horizontal="center" wrapText="1"/>
      <protection locked="0"/>
    </xf>
    <xf numFmtId="0" fontId="178" fillId="0" borderId="0">
      <alignment horizontal="center" wrapText="1"/>
      <protection locked="0"/>
    </xf>
    <xf numFmtId="176" fontId="11" fillId="0" borderId="0" applyFill="0" applyBorder="0" applyAlignment="0"/>
    <xf numFmtId="176" fontId="175" fillId="0" borderId="0" applyFill="0" applyBorder="0" applyAlignment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0" fillId="0" borderId="0" applyNumberFormat="0" applyAlignment="0">
      <alignment horizontal="left"/>
    </xf>
    <xf numFmtId="0" fontId="179" fillId="0" borderId="0" applyNumberFormat="0" applyAlignment="0">
      <alignment horizontal="left"/>
    </xf>
    <xf numFmtId="0" fontId="21" fillId="0" borderId="0" applyNumberFormat="0" applyAlignment="0"/>
    <xf numFmtId="0" fontId="180" fillId="0" borderId="0" applyNumberFormat="0" applyAlignment="0"/>
    <xf numFmtId="0" fontId="43" fillId="12" borderId="84" applyNumberFormat="0" applyAlignment="0" applyProtection="0"/>
    <xf numFmtId="0" fontId="30" fillId="21" borderId="0" applyNumberFormat="0" applyBorder="0" applyAlignment="0" applyProtection="0"/>
    <xf numFmtId="0" fontId="43" fillId="12" borderId="84" applyNumberFormat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43" fillId="12" borderId="84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4" borderId="0" applyNumberFormat="0" applyBorder="0" applyAlignment="0" applyProtection="0"/>
    <xf numFmtId="0" fontId="22" fillId="0" borderId="0" applyNumberFormat="0" applyAlignment="0">
      <alignment horizontal="left"/>
    </xf>
    <xf numFmtId="0" fontId="181" fillId="0" borderId="0" applyNumberFormat="0" applyAlignment="0">
      <alignment horizontal="left"/>
    </xf>
    <xf numFmtId="0" fontId="43" fillId="25" borderId="84" applyNumberFormat="0" applyAlignment="0" applyProtection="0"/>
    <xf numFmtId="0" fontId="43" fillId="12" borderId="84" applyNumberFormat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0" fontId="43" fillId="12" borderId="84" applyNumberFormat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0" fontId="43" fillId="12" borderId="84" applyNumberFormat="0" applyAlignment="0" applyProtection="0"/>
    <xf numFmtId="202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43" fillId="12" borderId="84" applyNumberFormat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3" fontId="11" fillId="0" borderId="0" applyFont="0" applyFill="0" applyBorder="0" applyAlignment="0" applyProtection="0"/>
    <xf numFmtId="192" fontId="175" fillId="0" borderId="0" applyFont="0" applyFill="0" applyBorder="0" applyAlignment="0" applyProtection="0"/>
    <xf numFmtId="215" fontId="80" fillId="0" borderId="0" applyFont="0" applyFill="0" applyBorder="0" applyAlignment="0" applyProtection="0"/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0" fontId="176" fillId="0" borderId="0" applyNumberFormat="0" applyFill="0" applyBorder="0" applyAlignment="0" applyProtection="0">
      <alignment vertical="top"/>
      <protection locked="0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7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8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7" fontId="11" fillId="0" borderId="0"/>
    <xf numFmtId="187" fontId="175" fillId="0" borderId="0"/>
    <xf numFmtId="0" fontId="11" fillId="0" borderId="0"/>
    <xf numFmtId="0" fontId="11" fillId="0" borderId="0"/>
    <xf numFmtId="0" fontId="11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31" fillId="0" borderId="0"/>
    <xf numFmtId="0" fontId="11" fillId="0" borderId="0"/>
    <xf numFmtId="0" fontId="11" fillId="0" borderId="0" applyNumberFormat="0" applyFill="0" applyBorder="0" applyAlignment="0" applyProtection="0"/>
    <xf numFmtId="0" fontId="31" fillId="0" borderId="0"/>
    <xf numFmtId="0" fontId="11" fillId="0" borderId="0"/>
    <xf numFmtId="0" fontId="31" fillId="0" borderId="0"/>
    <xf numFmtId="0" fontId="11" fillId="0" borderId="0"/>
    <xf numFmtId="0" fontId="11" fillId="0" borderId="0">
      <alignment vertical="top"/>
    </xf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31" fillId="0" borderId="0"/>
    <xf numFmtId="0" fontId="14" fillId="0" borderId="0" applyNumberFormat="0" applyFill="0" applyBorder="0" applyAlignment="0" applyProtection="0"/>
    <xf numFmtId="0" fontId="31" fillId="0" borderId="0"/>
    <xf numFmtId="0" fontId="11" fillId="0" borderId="0"/>
    <xf numFmtId="0" fontId="31" fillId="0" borderId="0"/>
    <xf numFmtId="0" fontId="31" fillId="0" borderId="0"/>
    <xf numFmtId="0" fontId="11" fillId="0" borderId="0"/>
    <xf numFmtId="0" fontId="31" fillId="0" borderId="0"/>
    <xf numFmtId="0" fontId="11" fillId="0" borderId="0"/>
    <xf numFmtId="0" fontId="31" fillId="0" borderId="0"/>
    <xf numFmtId="0" fontId="31" fillId="0" borderId="0"/>
    <xf numFmtId="0" fontId="31" fillId="0" borderId="0"/>
    <xf numFmtId="0" fontId="11" fillId="0" borderId="0" applyNumberFormat="0" applyFill="0" applyBorder="0" applyAlignment="0" applyProtection="0"/>
    <xf numFmtId="0" fontId="80" fillId="32" borderId="80" applyNumberFormat="0" applyFont="0" applyAlignment="0" applyProtection="0"/>
    <xf numFmtId="43" fontId="11" fillId="0" borderId="0" applyFont="0" applyFill="0" applyBorder="0" applyAlignment="0" applyProtection="0"/>
    <xf numFmtId="14" fontId="178" fillId="0" borderId="0">
      <alignment horizontal="center" wrapText="1"/>
      <protection locked="0"/>
    </xf>
    <xf numFmtId="43" fontId="11" fillId="0" borderId="0" applyFont="0" applyFill="0" applyBorder="0" applyAlignment="0" applyProtection="0"/>
    <xf numFmtId="194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10" fontId="17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0" fontId="177" fillId="0" borderId="0" applyNumberFormat="0" applyFont="0" applyFill="0" applyBorder="0" applyAlignment="0" applyProtection="0">
      <alignment horizontal="left"/>
    </xf>
    <xf numFmtId="0" fontId="11" fillId="0" borderId="0" applyNumberFormat="0" applyFill="0" applyBorder="0" applyAlignment="0" applyProtection="0">
      <alignment horizontal="left"/>
    </xf>
    <xf numFmtId="174" fontId="175" fillId="0" borderId="0" applyNumberFormat="0" applyFill="0" applyBorder="0" applyAlignment="0" applyProtection="0">
      <alignment horizontal="left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75" fillId="0" borderId="0">
      <alignment vertical="top"/>
    </xf>
    <xf numFmtId="43" fontId="11" fillId="0" borderId="0" applyFont="0" applyFill="0" applyBorder="0" applyAlignment="0" applyProtection="0"/>
    <xf numFmtId="0" fontId="31" fillId="9" borderId="0" applyNumberFormat="0" applyBorder="0" applyAlignment="0" applyProtection="0"/>
    <xf numFmtId="0" fontId="11" fillId="0" borderId="0">
      <alignment vertical="top"/>
    </xf>
    <xf numFmtId="0" fontId="31" fillId="10" borderId="0" applyNumberFormat="0" applyBorder="0" applyAlignment="0" applyProtection="0"/>
    <xf numFmtId="0" fontId="31" fillId="12" borderId="0" applyNumberFormat="0" applyBorder="0" applyAlignment="0" applyProtection="0"/>
    <xf numFmtId="0" fontId="31" fillId="10" borderId="0" applyNumberFormat="0" applyBorder="0" applyAlignment="0" applyProtection="0"/>
    <xf numFmtId="0" fontId="31" fillId="13" borderId="0" applyNumberFormat="0" applyBorder="0" applyAlignment="0" applyProtection="0"/>
    <xf numFmtId="0" fontId="31" fillId="15" borderId="0" applyNumberFormat="0" applyBorder="0" applyAlignment="0" applyProtection="0"/>
    <xf numFmtId="0" fontId="32" fillId="17" borderId="0" applyNumberFormat="0" applyBorder="0" applyAlignment="0" applyProtection="0"/>
    <xf numFmtId="0" fontId="31" fillId="13" borderId="0" applyNumberFormat="0" applyBorder="0" applyAlignment="0" applyProtection="0"/>
    <xf numFmtId="0" fontId="31" fillId="16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21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5" fillId="25" borderId="84" applyNumberFormat="0" applyAlignment="0" applyProtection="0"/>
    <xf numFmtId="0" fontId="32" fillId="20" borderId="0" applyNumberFormat="0" applyBorder="0" applyAlignment="0" applyProtection="0"/>
    <xf numFmtId="0" fontId="33" fillId="9" borderId="0" applyNumberFormat="0" applyBorder="0" applyAlignment="0" applyProtection="0"/>
    <xf numFmtId="0" fontId="38" fillId="0" borderId="13" applyNumberFormat="0" applyFill="0" applyAlignment="0" applyProtection="0"/>
    <xf numFmtId="0" fontId="37" fillId="26" borderId="94" applyNumberFormat="0" applyAlignment="0" applyProtection="0"/>
    <xf numFmtId="0" fontId="5" fillId="26" borderId="94" applyNumberFormat="0" applyAlignment="0" applyProtection="0"/>
    <xf numFmtId="0" fontId="32" fillId="18" borderId="0" applyNumberFormat="0" applyBorder="0" applyAlignment="0" applyProtection="0"/>
    <xf numFmtId="0" fontId="37" fillId="26" borderId="94" applyNumberFormat="0" applyAlignment="0" applyProtection="0"/>
    <xf numFmtId="0" fontId="41" fillId="0" borderId="0" applyNumberFormat="0" applyFill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75" fillId="0" borderId="0">
      <alignment vertical="top"/>
    </xf>
    <xf numFmtId="43" fontId="11" fillId="0" borderId="0" applyFont="0" applyFill="0" applyBorder="0" applyAlignment="0" applyProtection="0"/>
    <xf numFmtId="0" fontId="175" fillId="0" borderId="0">
      <alignment vertical="top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175" fillId="0" borderId="0">
      <alignment vertical="top"/>
    </xf>
    <xf numFmtId="0" fontId="43" fillId="12" borderId="84" applyNumberFormat="0" applyAlignment="0" applyProtection="0"/>
    <xf numFmtId="0" fontId="45" fillId="8" borderId="0" applyNumberFormat="0" applyBorder="0" applyAlignment="0" applyProtection="0"/>
    <xf numFmtId="41" fontId="11" fillId="0" borderId="0" applyFont="0" applyFill="0" applyBorder="0" applyAlignment="0" applyProtection="0"/>
    <xf numFmtId="0" fontId="47" fillId="31" borderId="0" applyNumberFormat="0" applyBorder="0" applyAlignment="0" applyProtection="0"/>
    <xf numFmtId="0" fontId="51" fillId="25" borderId="89" applyNumberFormat="0" applyAlignment="0" applyProtection="0"/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59" fillId="0" borderId="21" applyNumberFormat="0" applyFill="0" applyAlignment="0" applyProtection="0"/>
    <xf numFmtId="0" fontId="41" fillId="0" borderId="22" applyNumberFormat="0" applyFill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11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0" fontId="20" fillId="0" borderId="0" applyNumberFormat="0" applyAlignment="0">
      <alignment horizontal="left"/>
    </xf>
    <xf numFmtId="0" fontId="21" fillId="0" borderId="0" applyNumberFormat="0" applyAlignment="0"/>
    <xf numFmtId="0" fontId="22" fillId="0" borderId="0" applyNumberFormat="0" applyAlignment="0">
      <alignment horizontal="left"/>
    </xf>
    <xf numFmtId="0" fontId="43" fillId="12" borderId="84" applyNumberFormat="0" applyAlignment="0" applyProtection="0"/>
    <xf numFmtId="192" fontId="11" fillId="0" borderId="0" applyFont="0" applyFill="0" applyBorder="0" applyAlignment="0" applyProtection="0"/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181" fontId="23" fillId="0" borderId="0">
      <protection locked="0"/>
    </xf>
    <xf numFmtId="43" fontId="11" fillId="0" borderId="0" applyFont="0" applyFill="0" applyBorder="0" applyAlignment="0" applyProtection="0"/>
    <xf numFmtId="187" fontId="11" fillId="0" borderId="0"/>
    <xf numFmtId="0" fontId="11" fillId="0" borderId="0">
      <alignment vertical="top"/>
    </xf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0" fontId="17" fillId="0" borderId="0" applyNumberFormat="0" applyFont="0" applyFill="0" applyBorder="0" applyAlignment="0" applyProtection="0">
      <alignment horizontal="left"/>
    </xf>
    <xf numFmtId="174" fontId="11" fillId="0" borderId="0" applyNumberFormat="0" applyFill="0" applyBorder="0" applyAlignment="0" applyProtection="0">
      <alignment horizontal="left"/>
    </xf>
    <xf numFmtId="43" fontId="11" fillId="0" borderId="0" applyFont="0" applyFill="0" applyBorder="0" applyAlignment="0" applyProtection="0"/>
    <xf numFmtId="0" fontId="28" fillId="0" borderId="0">
      <alignment vertical="top"/>
    </xf>
    <xf numFmtId="0" fontId="28" fillId="0" borderId="0">
      <alignment vertical="top"/>
    </xf>
    <xf numFmtId="43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43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37" fillId="0" borderId="0" applyNumberFormat="0" applyFill="0" applyBorder="0" applyAlignment="0" applyProtection="0">
      <alignment vertical="top"/>
      <protection locked="0"/>
    </xf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75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7" fillId="26" borderId="9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35" fillId="25" borderId="84" applyNumberFormat="0" applyAlignment="0" applyProtection="0"/>
    <xf numFmtId="0" fontId="43" fillId="12" borderId="84" applyNumberFormat="0" applyAlignment="0" applyProtection="0"/>
    <xf numFmtId="0" fontId="51" fillId="25" borderId="89" applyNumberFormat="0" applyAlignment="0" applyProtection="0"/>
    <xf numFmtId="0" fontId="61" fillId="0" borderId="90" applyNumberFormat="0" applyFill="0" applyAlignment="0" applyProtection="0"/>
    <xf numFmtId="0" fontId="28" fillId="32" borderId="80" applyNumberFormat="0" applyFont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184" fillId="0" borderId="0">
      <alignment vertical="top"/>
    </xf>
    <xf numFmtId="0" fontId="187" fillId="0" borderId="0">
      <alignment vertical="top"/>
    </xf>
    <xf numFmtId="0" fontId="187" fillId="0" borderId="0">
      <alignment vertical="top"/>
    </xf>
    <xf numFmtId="0" fontId="187" fillId="0" borderId="0">
      <alignment vertical="top"/>
    </xf>
    <xf numFmtId="0" fontId="187" fillId="0" borderId="0">
      <alignment vertical="top"/>
    </xf>
    <xf numFmtId="0" fontId="187" fillId="0" borderId="0">
      <alignment vertical="top"/>
    </xf>
    <xf numFmtId="0" fontId="186" fillId="0" borderId="0">
      <alignment horizontal="center" wrapText="1"/>
      <protection locked="0"/>
    </xf>
    <xf numFmtId="176" fontId="184" fillId="0" borderId="0" applyFill="0" applyBorder="0" applyAlignment="0"/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192" fontId="184" fillId="0" borderId="0" applyFont="0" applyFill="0" applyBorder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84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8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7" fontId="184" fillId="0" borderId="0"/>
    <xf numFmtId="14" fontId="186" fillId="0" borderId="0">
      <alignment horizontal="center" wrapText="1"/>
      <protection locked="0"/>
    </xf>
    <xf numFmtId="10" fontId="184" fillId="0" borderId="0" applyFont="0" applyFill="0" applyBorder="0" applyAlignment="0" applyProtection="0"/>
    <xf numFmtId="9" fontId="184" fillId="0" borderId="0" applyFont="0" applyFill="0" applyBorder="0" applyAlignment="0" applyProtection="0"/>
    <xf numFmtId="174" fontId="184" fillId="0" borderId="0" applyNumberFormat="0" applyFill="0" applyBorder="0" applyAlignment="0" applyProtection="0">
      <alignment horizontal="left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80" fillId="32" borderId="60" applyNumberFormat="0" applyFont="0" applyAlignment="0" applyProtection="0"/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93" fillId="0" borderId="0">
      <alignment vertical="top"/>
    </xf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0" fontId="43" fillId="12" borderId="84" applyNumberFormat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93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93" fillId="0" borderId="0">
      <alignment vertical="top"/>
    </xf>
    <xf numFmtId="43" fontId="11" fillId="0" borderId="0" applyFont="0" applyFill="0" applyBorder="0" applyAlignment="0" applyProtection="0"/>
    <xf numFmtId="0" fontId="193" fillId="0" borderId="0">
      <alignment vertical="top"/>
    </xf>
    <xf numFmtId="43" fontId="11" fillId="0" borderId="0" applyFont="0" applyFill="0" applyBorder="0" applyAlignment="0" applyProtection="0"/>
    <xf numFmtId="0" fontId="193" fillId="0" borderId="0">
      <alignment vertical="top"/>
    </xf>
    <xf numFmtId="0" fontId="193" fillId="0" borderId="0">
      <alignment vertical="top"/>
    </xf>
    <xf numFmtId="0" fontId="193" fillId="0" borderId="0">
      <alignment vertical="top"/>
    </xf>
    <xf numFmtId="0" fontId="193" fillId="0" borderId="0">
      <alignment vertical="top"/>
    </xf>
    <xf numFmtId="0" fontId="193" fillId="0" borderId="0">
      <alignment vertical="top"/>
    </xf>
    <xf numFmtId="0" fontId="193" fillId="0" borderId="0">
      <alignment vertical="top"/>
    </xf>
    <xf numFmtId="0" fontId="193" fillId="0" borderId="0">
      <alignment vertical="top"/>
    </xf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41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1" fillId="0" borderId="0">
      <alignment vertical="top"/>
    </xf>
    <xf numFmtId="0" fontId="193" fillId="0" borderId="0">
      <alignment vertical="top"/>
    </xf>
    <xf numFmtId="0" fontId="35" fillId="25" borderId="84" applyNumberFormat="0" applyAlignment="0" applyProtection="0"/>
    <xf numFmtId="0" fontId="77" fillId="35" borderId="84" applyNumberFormat="0" applyAlignment="0" applyProtection="0"/>
    <xf numFmtId="177" fontId="16" fillId="0" borderId="86" applyFill="0" applyProtection="0"/>
    <xf numFmtId="0" fontId="43" fillId="31" borderId="84" applyNumberFormat="0" applyAlignment="0" applyProtection="0"/>
    <xf numFmtId="0" fontId="43" fillId="25" borderId="84" applyNumberFormat="0" applyAlignment="0" applyProtection="0"/>
    <xf numFmtId="0" fontId="11" fillId="0" borderId="0">
      <alignment vertical="top"/>
    </xf>
    <xf numFmtId="10" fontId="10" fillId="28" borderId="88" applyNumberFormat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80" fillId="32" borderId="80" applyNumberFormat="0" applyFont="0" applyAlignment="0" applyProtection="0"/>
    <xf numFmtId="0" fontId="28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1" fillId="0" borderId="0">
      <alignment vertical="top"/>
    </xf>
    <xf numFmtId="0" fontId="28" fillId="32" borderId="80" applyNumberFormat="0" applyFont="0" applyAlignment="0" applyProtection="0"/>
    <xf numFmtId="0" fontId="61" fillId="0" borderId="90" applyNumberFormat="0" applyFill="0" applyAlignment="0" applyProtection="0"/>
    <xf numFmtId="0" fontId="41" fillId="0" borderId="22" applyNumberFormat="0" applyFill="0" applyAlignment="0" applyProtection="0"/>
    <xf numFmtId="0" fontId="59" fillId="0" borderId="21" applyNumberFormat="0" applyFill="0" applyAlignment="0" applyProtection="0"/>
    <xf numFmtId="0" fontId="57" fillId="0" borderId="20" applyNumberFormat="0" applyFill="0" applyAlignment="0" applyProtection="0"/>
    <xf numFmtId="0" fontId="56" fillId="0" borderId="0" applyNumberFormat="0" applyFill="0" applyBorder="0" applyAlignment="0" applyProtection="0"/>
    <xf numFmtId="0" fontId="51" fillId="25" borderId="89" applyNumberFormat="0" applyAlignment="0" applyProtection="0"/>
    <xf numFmtId="0" fontId="43" fillId="12" borderId="84" applyNumberFormat="0" applyAlignment="0" applyProtection="0"/>
    <xf numFmtId="0" fontId="47" fillId="31" borderId="0" applyNumberFormat="0" applyBorder="0" applyAlignment="0" applyProtection="0"/>
    <xf numFmtId="0" fontId="45" fillId="8" borderId="0" applyNumberFormat="0" applyBorder="0" applyAlignment="0" applyProtection="0"/>
    <xf numFmtId="0" fontId="43" fillId="12" borderId="84" applyNumberFormat="0" applyAlignment="0" applyProtection="0"/>
    <xf numFmtId="0" fontId="32" fillId="24" borderId="0" applyNumberFormat="0" applyBorder="0" applyAlignment="0" applyProtection="0"/>
    <xf numFmtId="0" fontId="32" fillId="18" borderId="0" applyNumberFormat="0" applyBorder="0" applyAlignment="0" applyProtection="0"/>
    <xf numFmtId="0" fontId="32" fillId="23" borderId="0" applyNumberFormat="0" applyBorder="0" applyAlignment="0" applyProtection="0"/>
    <xf numFmtId="0" fontId="32" fillId="22" borderId="0" applyNumberFormat="0" applyBorder="0" applyAlignment="0" applyProtection="0"/>
    <xf numFmtId="0" fontId="32" fillId="21" borderId="0" applyNumberFormat="0" applyBorder="0" applyAlignment="0" applyProtection="0"/>
    <xf numFmtId="0" fontId="41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5" fillId="25" borderId="84" applyNumberFormat="0" applyAlignment="0" applyProtection="0"/>
    <xf numFmtId="0" fontId="33" fillId="9" borderId="0" applyNumberFormat="0" applyBorder="0" applyAlignment="0" applyProtection="0"/>
    <xf numFmtId="0" fontId="32" fillId="20" borderId="0" applyNumberFormat="0" applyBorder="0" applyAlignment="0" applyProtection="0"/>
    <xf numFmtId="0" fontId="32" fillId="19" borderId="0" applyNumberFormat="0" applyBorder="0" applyAlignment="0" applyProtection="0"/>
    <xf numFmtId="0" fontId="32" fillId="18" borderId="0" applyNumberFormat="0" applyBorder="0" applyAlignment="0" applyProtection="0"/>
    <xf numFmtId="0" fontId="32" fillId="15" borderId="0" applyNumberFormat="0" applyBorder="0" applyAlignment="0" applyProtection="0"/>
    <xf numFmtId="0" fontId="32" fillId="14" borderId="0" applyNumberFormat="0" applyBorder="0" applyAlignment="0" applyProtection="0"/>
    <xf numFmtId="0" fontId="32" fillId="17" borderId="0" applyNumberFormat="0" applyBorder="0" applyAlignment="0" applyProtection="0"/>
    <xf numFmtId="0" fontId="31" fillId="16" borderId="0" applyNumberFormat="0" applyBorder="0" applyAlignment="0" applyProtection="0"/>
    <xf numFmtId="0" fontId="31" fillId="13" borderId="0" applyNumberFormat="0" applyBorder="0" applyAlignment="0" applyProtection="0"/>
    <xf numFmtId="0" fontId="31" fillId="10" borderId="0" applyNumberFormat="0" applyBorder="0" applyAlignment="0" applyProtection="0"/>
    <xf numFmtId="0" fontId="31" fillId="15" borderId="0" applyNumberFormat="0" applyBorder="0" applyAlignment="0" applyProtection="0"/>
    <xf numFmtId="0" fontId="31" fillId="13" borderId="0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12" borderId="0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10" borderId="0" applyNumberFormat="0" applyBorder="0" applyAlignment="0" applyProtection="0"/>
    <xf numFmtId="0" fontId="31" fillId="32" borderId="80" applyNumberFormat="0" applyFont="0" applyAlignment="0" applyProtection="0"/>
    <xf numFmtId="0" fontId="31" fillId="9" borderId="0" applyNumberFormat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1" fillId="0" borderId="0">
      <alignment vertical="top"/>
    </xf>
    <xf numFmtId="0" fontId="31" fillId="32" borderId="80" applyNumberFormat="0" applyFont="0" applyAlignment="0" applyProtection="0"/>
    <xf numFmtId="41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31" fillId="32" borderId="80" applyNumberFormat="0" applyFont="0" applyAlignment="0" applyProtection="0"/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192" fontId="11" fillId="0" borderId="0" applyFont="0" applyFill="0" applyBorder="0" applyAlignment="0" applyProtection="0"/>
    <xf numFmtId="0" fontId="137" fillId="0" borderId="0" applyNumberFormat="0" applyFill="0" applyBorder="0" applyAlignment="0" applyProtection="0">
      <alignment vertical="top"/>
      <protection locked="0"/>
    </xf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7" fontId="11" fillId="0" borderId="0"/>
    <xf numFmtId="10" fontId="10" fillId="28" borderId="88" applyNumberFormat="0" applyBorder="0" applyAlignment="0" applyProtection="0"/>
    <xf numFmtId="0" fontId="3" fillId="0" borderId="87">
      <alignment horizontal="left" vertical="center"/>
    </xf>
    <xf numFmtId="0" fontId="44" fillId="12" borderId="84" applyNumberFormat="0" applyAlignment="0" applyProtection="0"/>
    <xf numFmtId="0" fontId="43" fillId="12" borderId="84" applyNumberFormat="0" applyAlignment="0" applyProtection="0"/>
    <xf numFmtId="178" fontId="16" fillId="0" borderId="86" applyFill="0" applyProtection="0"/>
    <xf numFmtId="178" fontId="16" fillId="0" borderId="85" applyFill="0" applyProtection="0"/>
    <xf numFmtId="177" fontId="16" fillId="0" borderId="85" applyFill="0" applyProtection="0"/>
    <xf numFmtId="0" fontId="36" fillId="25" borderId="84" applyNumberFormat="0" applyAlignment="0" applyProtection="0"/>
    <xf numFmtId="0" fontId="35" fillId="25" borderId="84" applyNumberFormat="0" applyAlignment="0" applyProtection="0"/>
    <xf numFmtId="43" fontId="11" fillId="0" borderId="0" applyFont="0" applyFill="0" applyBorder="0" applyAlignment="0" applyProtection="0"/>
    <xf numFmtId="14" fontId="19" fillId="0" borderId="0">
      <alignment horizontal="center" wrapText="1"/>
      <protection locked="0"/>
    </xf>
    <xf numFmtId="43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174" fontId="11" fillId="0" borderId="0" applyNumberFormat="0" applyFill="0" applyBorder="0" applyAlignment="0" applyProtection="0">
      <alignment horizontal="left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0" fontId="11" fillId="0" borderId="0">
      <alignment vertical="top"/>
    </xf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0" fontId="11" fillId="0" borderId="0">
      <alignment vertical="top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28" fillId="0" borderId="0">
      <alignment vertical="top"/>
    </xf>
    <xf numFmtId="0" fontId="19" fillId="0" borderId="0">
      <alignment horizontal="center" wrapText="1"/>
      <protection locked="0"/>
    </xf>
    <xf numFmtId="176" fontId="11" fillId="0" borderId="0" applyFill="0" applyBorder="0" applyAlignment="0"/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192" fontId="11" fillId="0" borderId="0" applyFont="0" applyFill="0" applyBorder="0" applyAlignment="0" applyProtection="0"/>
    <xf numFmtId="0" fontId="137" fillId="0" borderId="0" applyNumberFormat="0" applyFill="0" applyBorder="0" applyAlignment="0" applyProtection="0">
      <alignment vertical="top"/>
      <protection locked="0"/>
    </xf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7" fontId="11" fillId="0" borderId="0"/>
    <xf numFmtId="14" fontId="19" fillId="0" borderId="0">
      <alignment horizontal="center" wrapText="1"/>
      <protection locked="0"/>
    </xf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4" fontId="11" fillId="0" borderId="0" applyNumberFormat="0" applyFill="0" applyBorder="0" applyAlignment="0" applyProtection="0">
      <alignment horizontal="left"/>
    </xf>
    <xf numFmtId="0" fontId="80" fillId="32" borderId="80" applyNumberFormat="0" applyFont="0" applyAlignment="0" applyProtection="0"/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5" fontId="13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1" fillId="25" borderId="89" applyNumberFormat="0" applyAlignment="0" applyProtection="0"/>
    <xf numFmtId="0" fontId="51" fillId="25" borderId="89" applyNumberFormat="0" applyAlignment="0" applyProtection="0"/>
    <xf numFmtId="0" fontId="52" fillId="25" borderId="89" applyNumberFormat="0" applyAlignment="0" applyProtection="0"/>
    <xf numFmtId="0" fontId="51" fillId="35" borderId="89" applyNumberFormat="0" applyAlignment="0" applyProtection="0"/>
    <xf numFmtId="0" fontId="56" fillId="0" borderId="0" applyNumberFormat="0" applyFill="0" applyBorder="0" applyAlignment="0" applyProtection="0"/>
    <xf numFmtId="0" fontId="61" fillId="0" borderId="90" applyNumberFormat="0" applyFill="0" applyAlignment="0" applyProtection="0"/>
    <xf numFmtId="0" fontId="29" fillId="0" borderId="90" applyNumberFormat="0" applyFill="0" applyAlignment="0" applyProtection="0"/>
    <xf numFmtId="0" fontId="61" fillId="0" borderId="91" applyNumberFormat="0" applyFill="0" applyAlignment="0" applyProtection="0"/>
    <xf numFmtId="0" fontId="11" fillId="0" borderId="0">
      <alignment vertical="top"/>
    </xf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59" borderId="0" applyNumberFormat="0" applyBorder="0" applyAlignment="0" applyProtection="0"/>
    <xf numFmtId="0" fontId="1" fillId="32" borderId="0" applyNumberFormat="0" applyBorder="0" applyAlignment="0" applyProtection="0"/>
    <xf numFmtId="0" fontId="1" fillId="25" borderId="0" applyNumberFormat="0" applyBorder="0" applyAlignment="0" applyProtection="0"/>
    <xf numFmtId="0" fontId="1" fillId="55" borderId="0" applyNumberFormat="0" applyBorder="0" applyAlignment="0" applyProtection="0"/>
    <xf numFmtId="0" fontId="1" fillId="31" borderId="0" applyNumberFormat="0" applyBorder="0" applyAlignment="0" applyProtection="0"/>
    <xf numFmtId="0" fontId="1" fillId="25" borderId="0" applyNumberFormat="0" applyBorder="0" applyAlignment="0" applyProtection="0"/>
    <xf numFmtId="0" fontId="1" fillId="60" borderId="0" applyNumberFormat="0" applyBorder="0" applyAlignment="0" applyProtection="0"/>
    <xf numFmtId="0" fontId="1" fillId="31" borderId="0" applyNumberFormat="0" applyBorder="0" applyAlignment="0" applyProtection="0"/>
    <xf numFmtId="0" fontId="102" fillId="19" borderId="0" applyNumberFormat="0" applyBorder="0" applyAlignment="0" applyProtection="0"/>
    <xf numFmtId="0" fontId="102" fillId="56" borderId="0" applyNumberFormat="0" applyBorder="0" applyAlignment="0" applyProtection="0"/>
    <xf numFmtId="0" fontId="102" fillId="31" borderId="0" applyNumberFormat="0" applyBorder="0" applyAlignment="0" applyProtection="0"/>
    <xf numFmtId="0" fontId="102" fillId="25" borderId="0" applyNumberFormat="0" applyBorder="0" applyAlignment="0" applyProtection="0"/>
    <xf numFmtId="0" fontId="102" fillId="61" borderId="0" applyNumberFormat="0" applyBorder="0" applyAlignment="0" applyProtection="0"/>
    <xf numFmtId="0" fontId="102" fillId="14" borderId="0" applyNumberFormat="0" applyBorder="0" applyAlignment="0" applyProtection="0"/>
    <xf numFmtId="0" fontId="33" fillId="9" borderId="0" applyNumberFormat="0" applyBorder="0" applyAlignment="0" applyProtection="0"/>
    <xf numFmtId="0" fontId="194" fillId="49" borderId="0" applyNumberFormat="0" applyBorder="0" applyAlignment="0" applyProtection="0"/>
    <xf numFmtId="0" fontId="198" fillId="35" borderId="99" applyNumberFormat="0" applyAlignment="0" applyProtection="0"/>
    <xf numFmtId="0" fontId="200" fillId="52" borderId="102" applyNumberFormat="0" applyAlignment="0" applyProtection="0"/>
    <xf numFmtId="0" fontId="199" fillId="0" borderId="101" applyNumberFormat="0" applyFill="0" applyAlignment="0" applyProtection="0"/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102" fillId="19" borderId="0" applyNumberFormat="0" applyBorder="0" applyAlignment="0" applyProtection="0"/>
    <xf numFmtId="0" fontId="102" fillId="54" borderId="0" applyNumberFormat="0" applyBorder="0" applyAlignment="0" applyProtection="0"/>
    <xf numFmtId="0" fontId="102" fillId="57" borderId="0" applyNumberFormat="0" applyBorder="0" applyAlignment="0" applyProtection="0"/>
    <xf numFmtId="0" fontId="102" fillId="37" borderId="0" applyNumberFormat="0" applyBorder="0" applyAlignment="0" applyProtection="0"/>
    <xf numFmtId="0" fontId="102" fillId="58" borderId="0" applyNumberFormat="0" applyBorder="0" applyAlignment="0" applyProtection="0"/>
    <xf numFmtId="0" fontId="102" fillId="62" borderId="0" applyNumberFormat="0" applyBorder="0" applyAlignment="0" applyProtection="0"/>
    <xf numFmtId="0" fontId="196" fillId="31" borderId="99" applyNumberFormat="0" applyAlignment="0" applyProtection="0"/>
    <xf numFmtId="0" fontId="195" fillId="50" borderId="0" applyNumberFormat="0" applyBorder="0" applyAlignment="0" applyProtection="0"/>
    <xf numFmtId="0" fontId="43" fillId="12" borderId="84" applyNumberFormat="0" applyAlignment="0" applyProtection="0"/>
    <xf numFmtId="10" fontId="10" fillId="28" borderId="96" applyNumberFormat="0" applyBorder="0" applyAlignment="0" applyProtection="0"/>
    <xf numFmtId="10" fontId="10" fillId="28" borderId="96" applyNumberFormat="0" applyBorder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202" fillId="51" borderId="0" applyNumberFormat="0" applyBorder="0" applyAlignment="0" applyProtection="0"/>
    <xf numFmtId="0" fontId="1" fillId="0" borderId="0"/>
    <xf numFmtId="0" fontId="31" fillId="53" borderId="103" applyNumberFormat="0" applyFont="0" applyAlignment="0" applyProtection="0"/>
    <xf numFmtId="9" fontId="11" fillId="0" borderId="0" applyFont="0" applyFill="0" applyBorder="0" applyAlignment="0" applyProtection="0"/>
    <xf numFmtId="0" fontId="197" fillId="35" borderId="100" applyNumberFormat="0" applyAlignment="0" applyProtection="0"/>
    <xf numFmtId="0" fontId="150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20" applyNumberFormat="0" applyFill="0" applyAlignment="0" applyProtection="0"/>
    <xf numFmtId="0" fontId="85" fillId="0" borderId="104" applyNumberFormat="0" applyFill="0" applyAlignment="0" applyProtection="0"/>
    <xf numFmtId="0" fontId="203" fillId="0" borderId="98" applyNumberFormat="0" applyFill="0" applyAlignment="0" applyProtection="0"/>
    <xf numFmtId="0" fontId="78" fillId="0" borderId="105" applyNumberFormat="0" applyFill="0" applyAlignment="0" applyProtection="0"/>
    <xf numFmtId="0" fontId="73" fillId="0" borderId="0" applyNumberFormat="0" applyFill="0" applyBorder="0" applyAlignment="0" applyProtection="0"/>
    <xf numFmtId="0" fontId="95" fillId="0" borderId="106" applyNumberFormat="0" applyFill="0" applyAlignment="0" applyProtection="0"/>
    <xf numFmtId="0" fontId="11" fillId="0" borderId="0">
      <alignment vertical="top"/>
    </xf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179" fillId="0" borderId="0" applyNumberFormat="0" applyAlignment="0">
      <alignment horizontal="left"/>
    </xf>
    <xf numFmtId="0" fontId="180" fillId="0" borderId="0" applyNumberFormat="0" applyAlignment="0"/>
    <xf numFmtId="0" fontId="181" fillId="0" borderId="0" applyNumberFormat="0" applyAlignment="0">
      <alignment horizontal="left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181" fontId="182" fillId="0" borderId="0"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12" borderId="84" applyNumberFormat="0" applyAlignment="0" applyProtection="0"/>
    <xf numFmtId="0" fontId="177" fillId="0" borderId="0" applyNumberFormat="0" applyFont="0" applyFill="0" applyBorder="0" applyAlignment="0" applyProtection="0">
      <alignment horizontal="left"/>
    </xf>
    <xf numFmtId="0" fontId="56" fillId="0" borderId="0" applyNumberFormat="0" applyFill="0" applyBorder="0" applyAlignment="0" applyProtection="0"/>
    <xf numFmtId="0" fontId="11" fillId="0" borderId="0">
      <alignment vertical="top"/>
    </xf>
    <xf numFmtId="0" fontId="56" fillId="0" borderId="0" applyNumberFormat="0" applyFill="0" applyBorder="0" applyAlignment="0" applyProtection="0"/>
    <xf numFmtId="0" fontId="211" fillId="0" borderId="0">
      <alignment vertical="top"/>
    </xf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11" fillId="0" borderId="0">
      <alignment vertical="top"/>
    </xf>
    <xf numFmtId="43" fontId="7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43" fillId="12" borderId="84" applyNumberFormat="0" applyAlignment="0" applyProtection="0"/>
    <xf numFmtId="43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6" fillId="0" borderId="0" applyNumberFormat="0" applyFill="0" applyBorder="0" applyAlignment="0" applyProtection="0"/>
  </cellStyleXfs>
  <cellXfs count="822">
    <xf numFmtId="0" fontId="0" fillId="0" borderId="0" xfId="0"/>
    <xf numFmtId="0" fontId="7" fillId="5" borderId="6" xfId="2" applyFont="1" applyFill="1" applyBorder="1" applyAlignment="1">
      <alignment horizontal="left" vertical="center" wrapText="1"/>
    </xf>
    <xf numFmtId="172" fontId="9" fillId="5" borderId="4" xfId="2" quotePrefix="1" applyNumberFormat="1" applyFont="1" applyFill="1" applyBorder="1" applyAlignment="1">
      <alignment horizontal="center"/>
    </xf>
    <xf numFmtId="0" fontId="9" fillId="5" borderId="8" xfId="2" applyFont="1" applyFill="1" applyBorder="1" applyAlignment="1"/>
    <xf numFmtId="0" fontId="7" fillId="5" borderId="9" xfId="2" applyFont="1" applyFill="1" applyBorder="1" applyAlignment="1"/>
    <xf numFmtId="172" fontId="7" fillId="5" borderId="10" xfId="2" applyNumberFormat="1" applyFont="1" applyFill="1" applyBorder="1" applyAlignment="1">
      <alignment horizontal="center"/>
    </xf>
    <xf numFmtId="0" fontId="0" fillId="0" borderId="0" xfId="0" applyFill="1"/>
    <xf numFmtId="38" fontId="0" fillId="0" borderId="0" xfId="0" applyNumberFormat="1"/>
    <xf numFmtId="0" fontId="98" fillId="0" borderId="0" xfId="0" applyFont="1" applyBorder="1"/>
    <xf numFmtId="0" fontId="98" fillId="2" borderId="4" xfId="0" applyFont="1" applyFill="1" applyBorder="1" applyAlignment="1">
      <alignment horizontal="left" indent="2"/>
    </xf>
    <xf numFmtId="196" fontId="98" fillId="0" borderId="0" xfId="0" applyNumberFormat="1" applyFont="1"/>
    <xf numFmtId="0" fontId="98" fillId="0" borderId="0" xfId="0" applyFont="1"/>
    <xf numFmtId="0" fontId="99" fillId="0" borderId="4" xfId="0" applyFont="1" applyFill="1" applyBorder="1" applyAlignment="1">
      <alignment horizontal="left" indent="2"/>
    </xf>
    <xf numFmtId="0" fontId="98" fillId="2" borderId="3" xfId="0" applyFont="1" applyFill="1" applyBorder="1" applyAlignment="1">
      <alignment horizontal="left" indent="2"/>
    </xf>
    <xf numFmtId="171" fontId="98" fillId="0" borderId="0" xfId="0" applyNumberFormat="1" applyFont="1"/>
    <xf numFmtId="0" fontId="98" fillId="2" borderId="7" xfId="0" applyFont="1" applyFill="1" applyBorder="1" applyAlignment="1">
      <alignment horizontal="right"/>
    </xf>
    <xf numFmtId="0" fontId="98" fillId="0" borderId="67" xfId="0" applyFont="1" applyBorder="1"/>
    <xf numFmtId="171" fontId="98" fillId="0" borderId="67" xfId="0" applyNumberFormat="1" applyFont="1" applyBorder="1"/>
    <xf numFmtId="196" fontId="98" fillId="0" borderId="0" xfId="1" applyNumberFormat="1" applyFont="1"/>
    <xf numFmtId="0" fontId="98" fillId="2" borderId="71" xfId="0" applyFont="1" applyFill="1" applyBorder="1" applyAlignment="1">
      <alignment horizontal="right"/>
    </xf>
    <xf numFmtId="171" fontId="98" fillId="0" borderId="0" xfId="0" applyNumberFormat="1" applyFont="1" applyBorder="1"/>
    <xf numFmtId="0" fontId="98" fillId="2" borderId="72" xfId="0" applyFont="1" applyFill="1" applyBorder="1" applyAlignment="1">
      <alignment horizontal="right"/>
    </xf>
    <xf numFmtId="171" fontId="98" fillId="0" borderId="17" xfId="0" applyNumberFormat="1" applyFont="1" applyBorder="1"/>
    <xf numFmtId="0" fontId="98" fillId="0" borderId="17" xfId="0" applyFont="1" applyBorder="1"/>
    <xf numFmtId="0" fontId="98" fillId="0" borderId="0" xfId="0" applyFont="1" applyAlignment="1">
      <alignment horizontal="right"/>
    </xf>
    <xf numFmtId="0" fontId="98" fillId="0" borderId="0" xfId="0" applyFont="1" applyFill="1" applyBorder="1" applyAlignment="1">
      <alignment horizontal="center"/>
    </xf>
    <xf numFmtId="168" fontId="98" fillId="0" borderId="0" xfId="0" applyNumberFormat="1" applyFont="1" applyBorder="1"/>
    <xf numFmtId="0" fontId="98" fillId="2" borderId="66" xfId="0" applyFont="1" applyFill="1" applyBorder="1" applyAlignment="1">
      <alignment horizontal="right"/>
    </xf>
    <xf numFmtId="196" fontId="98" fillId="0" borderId="67" xfId="1" applyNumberFormat="1" applyFont="1" applyBorder="1"/>
    <xf numFmtId="0" fontId="98" fillId="2" borderId="69" xfId="0" applyFont="1" applyFill="1" applyBorder="1" applyAlignment="1">
      <alignment horizontal="right"/>
    </xf>
    <xf numFmtId="196" fontId="98" fillId="0" borderId="17" xfId="1" applyNumberFormat="1" applyFont="1" applyBorder="1"/>
    <xf numFmtId="0" fontId="98" fillId="0" borderId="0" xfId="0" applyFont="1" applyFill="1" applyBorder="1"/>
    <xf numFmtId="0" fontId="98" fillId="0" borderId="66" xfId="0" applyFont="1" applyBorder="1" applyAlignment="1">
      <alignment horizontal="right"/>
    </xf>
    <xf numFmtId="168" fontId="98" fillId="0" borderId="67" xfId="1" applyFont="1" applyBorder="1"/>
    <xf numFmtId="168" fontId="98" fillId="0" borderId="68" xfId="1" applyFont="1" applyBorder="1"/>
    <xf numFmtId="0" fontId="98" fillId="0" borderId="69" xfId="0" applyFont="1" applyBorder="1" applyAlignment="1">
      <alignment horizontal="right"/>
    </xf>
    <xf numFmtId="168" fontId="98" fillId="0" borderId="17" xfId="1" applyFont="1" applyBorder="1"/>
    <xf numFmtId="168" fontId="98" fillId="0" borderId="70" xfId="1" applyFont="1" applyBorder="1"/>
    <xf numFmtId="9" fontId="98" fillId="0" borderId="0" xfId="3" applyFont="1"/>
    <xf numFmtId="196" fontId="0" fillId="0" borderId="0" xfId="0" applyNumberFormat="1" applyFill="1"/>
    <xf numFmtId="0" fontId="9" fillId="5" borderId="0" xfId="2" applyFont="1" applyFill="1" applyBorder="1" applyAlignment="1"/>
    <xf numFmtId="172" fontId="9" fillId="5" borderId="0" xfId="2" quotePrefix="1" applyNumberFormat="1" applyFont="1" applyFill="1" applyBorder="1" applyAlignment="1">
      <alignment horizontal="center"/>
    </xf>
    <xf numFmtId="38" fontId="99" fillId="0" borderId="0" xfId="0" applyNumberFormat="1" applyFont="1" applyFill="1" applyBorder="1" applyAlignment="1"/>
    <xf numFmtId="38" fontId="99" fillId="0" borderId="0" xfId="354" applyNumberFormat="1" applyFont="1" applyFill="1" applyBorder="1" applyAlignment="1">
      <alignment vertical="center" wrapText="1"/>
    </xf>
    <xf numFmtId="38" fontId="99" fillId="0" borderId="0" xfId="0" quotePrefix="1" applyNumberFormat="1" applyFont="1" applyFill="1" applyBorder="1" applyAlignment="1"/>
    <xf numFmtId="38" fontId="0" fillId="0" borderId="0" xfId="0" applyNumberFormat="1" applyFill="1"/>
    <xf numFmtId="0" fontId="0" fillId="33" borderId="0" xfId="0" applyFill="1"/>
    <xf numFmtId="0" fontId="3" fillId="0" borderId="0" xfId="0" applyFont="1" applyAlignment="1"/>
    <xf numFmtId="0" fontId="2" fillId="34" borderId="0" xfId="0" applyFont="1" applyFill="1" applyBorder="1" applyAlignment="1">
      <alignment horizontal="center" vertical="center" wrapText="1"/>
    </xf>
    <xf numFmtId="4" fontId="2" fillId="34" borderId="0" xfId="0" applyNumberFormat="1" applyFont="1" applyFill="1" applyBorder="1" applyAlignment="1">
      <alignment horizontal="center" vertical="center" wrapText="1"/>
    </xf>
    <xf numFmtId="0" fontId="99" fillId="0" borderId="0" xfId="0" applyFont="1" applyFill="1"/>
    <xf numFmtId="38" fontId="96" fillId="0" borderId="0" xfId="0" applyNumberFormat="1" applyFont="1"/>
    <xf numFmtId="0" fontId="124" fillId="0" borderId="0" xfId="1188" applyAlignment="1"/>
    <xf numFmtId="209" fontId="125" fillId="0" borderId="0" xfId="1188" applyNumberFormat="1" applyFont="1" applyFill="1" applyAlignment="1"/>
    <xf numFmtId="41" fontId="124" fillId="0" borderId="0" xfId="1188" applyNumberFormat="1" applyAlignment="1"/>
    <xf numFmtId="41" fontId="124" fillId="0" borderId="0" xfId="1188" applyNumberFormat="1" applyFill="1" applyBorder="1" applyAlignment="1"/>
    <xf numFmtId="41" fontId="124" fillId="0" borderId="0" xfId="1188" applyNumberFormat="1" applyFill="1" applyAlignment="1"/>
    <xf numFmtId="4" fontId="124" fillId="0" borderId="0" xfId="1188" applyNumberFormat="1" applyFill="1" applyBorder="1" applyAlignment="1"/>
    <xf numFmtId="211" fontId="106" fillId="0" borderId="0" xfId="1188" applyNumberFormat="1" applyFont="1" applyFill="1" applyAlignment="1">
      <alignment horizontal="left"/>
    </xf>
    <xf numFmtId="209" fontId="125" fillId="6" borderId="0" xfId="1188" applyNumberFormat="1" applyFont="1" applyFill="1" applyAlignment="1"/>
    <xf numFmtId="210" fontId="106" fillId="0" borderId="0" xfId="1188" applyNumberFormat="1" applyFont="1" applyFill="1" applyAlignment="1">
      <alignment horizontal="left"/>
    </xf>
    <xf numFmtId="0" fontId="124" fillId="0" borderId="0" xfId="1246" applyAlignment="1"/>
    <xf numFmtId="4" fontId="107" fillId="0" borderId="0" xfId="1246" applyNumberFormat="1" applyFont="1" applyFill="1" applyAlignment="1"/>
    <xf numFmtId="41" fontId="124" fillId="0" borderId="0" xfId="1246" applyNumberFormat="1" applyFill="1" applyBorder="1" applyAlignment="1"/>
    <xf numFmtId="49" fontId="124" fillId="0" borderId="0" xfId="1246" applyNumberFormat="1" applyFill="1" applyAlignment="1"/>
    <xf numFmtId="41" fontId="124" fillId="0" borderId="0" xfId="1246" applyNumberFormat="1" applyFill="1" applyAlignment="1"/>
    <xf numFmtId="49" fontId="8" fillId="0" borderId="32" xfId="1246" applyNumberFormat="1" applyFont="1" applyFill="1" applyBorder="1" applyAlignment="1">
      <alignment horizontal="center"/>
    </xf>
    <xf numFmtId="4" fontId="5" fillId="0" borderId="0" xfId="1246" applyNumberFormat="1" applyFont="1" applyFill="1" applyAlignment="1"/>
    <xf numFmtId="4" fontId="126" fillId="0" borderId="0" xfId="1246" applyNumberFormat="1" applyFont="1" applyFill="1" applyAlignment="1"/>
    <xf numFmtId="4" fontId="124" fillId="0" borderId="0" xfId="1246" applyNumberFormat="1" applyFill="1" applyBorder="1" applyAlignment="1"/>
    <xf numFmtId="41" fontId="126" fillId="0" borderId="76" xfId="1246" applyNumberFormat="1" applyFont="1" applyFill="1" applyBorder="1" applyAlignment="1"/>
    <xf numFmtId="41" fontId="126" fillId="0" borderId="76" xfId="1246" applyNumberFormat="1" applyFont="1" applyFill="1" applyBorder="1" applyAlignment="1">
      <alignment horizontal="center"/>
    </xf>
    <xf numFmtId="41" fontId="126" fillId="0" borderId="76" xfId="1246" applyNumberFormat="1" applyFont="1" applyFill="1" applyBorder="1" applyAlignment="1">
      <alignment horizontal="left"/>
    </xf>
    <xf numFmtId="211" fontId="111" fillId="0" borderId="0" xfId="1246" applyNumberFormat="1" applyFont="1" applyFill="1" applyBorder="1" applyAlignment="1"/>
    <xf numFmtId="43" fontId="124" fillId="0" borderId="0" xfId="1228" applyFont="1" applyFill="1" applyBorder="1"/>
    <xf numFmtId="49" fontId="14" fillId="0" borderId="32" xfId="1252" applyNumberFormat="1" applyFont="1" applyBorder="1" applyAlignment="1"/>
    <xf numFmtId="49" fontId="107" fillId="0" borderId="0" xfId="1252" applyNumberFormat="1" applyFont="1" applyFill="1" applyBorder="1" applyAlignment="1"/>
    <xf numFmtId="3" fontId="14" fillId="0" borderId="0" xfId="1252" applyNumberFormat="1" applyFont="1" applyFill="1" applyAlignment="1"/>
    <xf numFmtId="209" fontId="125" fillId="0" borderId="0" xfId="1255" applyNumberFormat="1" applyFont="1" applyFill="1" applyAlignment="1"/>
    <xf numFmtId="41" fontId="11" fillId="0" borderId="0" xfId="1255" applyNumberFormat="1" applyAlignment="1"/>
    <xf numFmtId="41" fontId="11" fillId="0" borderId="0" xfId="1255" applyNumberFormat="1" applyFill="1" applyBorder="1" applyAlignment="1"/>
    <xf numFmtId="41" fontId="11" fillId="0" borderId="0" xfId="1255" applyNumberFormat="1" applyFill="1" applyAlignment="1"/>
    <xf numFmtId="41" fontId="12" fillId="0" borderId="0" xfId="1255" applyNumberFormat="1" applyFont="1" applyFill="1" applyBorder="1" applyAlignment="1"/>
    <xf numFmtId="211" fontId="106" fillId="0" borderId="0" xfId="1255" applyNumberFormat="1" applyFont="1" applyFill="1" applyAlignment="1">
      <alignment horizontal="left"/>
    </xf>
    <xf numFmtId="209" fontId="125" fillId="39" borderId="0" xfId="1255" applyNumberFormat="1" applyFont="1" applyFill="1" applyAlignment="1"/>
    <xf numFmtId="41" fontId="11" fillId="0" borderId="0" xfId="1256" applyNumberFormat="1" applyAlignment="1"/>
    <xf numFmtId="41" fontId="8" fillId="0" borderId="0" xfId="1256" applyNumberFormat="1" applyFont="1" applyFill="1" applyAlignment="1"/>
    <xf numFmtId="41" fontId="8" fillId="0" borderId="0" xfId="1256" applyNumberFormat="1" applyFont="1" applyFill="1" applyBorder="1" applyAlignment="1"/>
    <xf numFmtId="4" fontId="8" fillId="0" borderId="0" xfId="1256" applyNumberFormat="1" applyFont="1" applyFill="1" applyAlignment="1"/>
    <xf numFmtId="210" fontId="106" fillId="0" borderId="0" xfId="1256" quotePrefix="1" applyNumberFormat="1" applyFont="1" applyFill="1" applyAlignment="1">
      <alignment horizontal="left"/>
    </xf>
    <xf numFmtId="0" fontId="11" fillId="0" borderId="0" xfId="1257" applyAlignment="1"/>
    <xf numFmtId="209" fontId="125" fillId="0" borderId="0" xfId="1257" applyNumberFormat="1" applyFont="1" applyFill="1" applyAlignment="1"/>
    <xf numFmtId="41" fontId="11" fillId="0" borderId="0" xfId="1257" applyNumberFormat="1" applyAlignment="1"/>
    <xf numFmtId="41" fontId="11" fillId="0" borderId="0" xfId="1257" applyNumberFormat="1" applyFill="1" applyBorder="1" applyAlignment="1"/>
    <xf numFmtId="41" fontId="11" fillId="0" borderId="0" xfId="1257" applyNumberFormat="1" applyFill="1" applyAlignment="1"/>
    <xf numFmtId="210" fontId="106" fillId="0" borderId="0" xfId="1257" applyNumberFormat="1" applyFont="1" applyFill="1" applyBorder="1" applyAlignment="1">
      <alignment horizontal="left"/>
    </xf>
    <xf numFmtId="210" fontId="105" fillId="0" borderId="0" xfId="1068" applyNumberFormat="1" applyFont="1" applyFill="1" applyBorder="1" applyAlignment="1">
      <alignment horizontal="left"/>
    </xf>
    <xf numFmtId="3" fontId="11" fillId="0" borderId="0" xfId="1069" applyNumberFormat="1" applyFont="1" applyFill="1"/>
    <xf numFmtId="49" fontId="12" fillId="0" borderId="0" xfId="1257" quotePrefix="1" applyNumberFormat="1" applyFont="1" applyFill="1" applyAlignment="1">
      <alignment horizontal="left"/>
    </xf>
    <xf numFmtId="211" fontId="106" fillId="0" borderId="0" xfId="1068" applyNumberFormat="1" applyFont="1" applyFill="1" applyBorder="1" applyAlignment="1">
      <alignment horizontal="left"/>
    </xf>
    <xf numFmtId="209" fontId="125" fillId="39" borderId="0" xfId="1257" applyNumberFormat="1" applyFont="1" applyFill="1" applyAlignment="1"/>
    <xf numFmtId="49" fontId="12" fillId="0" borderId="0" xfId="1257" applyNumberFormat="1" applyFont="1" applyFill="1" applyAlignment="1">
      <alignment horizontal="left"/>
    </xf>
    <xf numFmtId="0" fontId="11" fillId="0" borderId="0" xfId="1249" applyAlignment="1"/>
    <xf numFmtId="209" fontId="125" fillId="0" borderId="0" xfId="1249" applyNumberFormat="1" applyFont="1" applyFill="1" applyAlignment="1"/>
    <xf numFmtId="4" fontId="11" fillId="0" borderId="0" xfId="1249" applyNumberFormat="1" applyFill="1" applyAlignment="1"/>
    <xf numFmtId="210" fontId="105" fillId="0" borderId="0" xfId="1249" applyNumberFormat="1" applyFont="1" applyFill="1" applyAlignment="1">
      <alignment horizontal="left"/>
    </xf>
    <xf numFmtId="211" fontId="105" fillId="0" borderId="0" xfId="1249" applyNumberFormat="1" applyFont="1" applyFill="1" applyAlignment="1">
      <alignment horizontal="left"/>
    </xf>
    <xf numFmtId="41" fontId="11" fillId="0" borderId="0" xfId="1249" applyNumberFormat="1" applyAlignment="1"/>
    <xf numFmtId="41" fontId="11" fillId="0" borderId="0" xfId="1249" applyNumberFormat="1" applyFill="1" applyBorder="1" applyAlignment="1"/>
    <xf numFmtId="41" fontId="11" fillId="0" borderId="0" xfId="1249" applyNumberFormat="1" applyFill="1" applyAlignment="1"/>
    <xf numFmtId="41" fontId="8" fillId="0" borderId="0" xfId="1249" applyNumberFormat="1" applyFont="1" applyFill="1" applyAlignment="1"/>
    <xf numFmtId="41" fontId="11" fillId="0" borderId="32" xfId="1249" applyNumberFormat="1" applyFill="1" applyBorder="1" applyAlignment="1"/>
    <xf numFmtId="41" fontId="109" fillId="0" borderId="0" xfId="1069" applyNumberFormat="1" applyFont="1" applyFill="1"/>
    <xf numFmtId="41" fontId="128" fillId="0" borderId="0" xfId="1069" applyNumberFormat="1" applyFont="1" applyFill="1"/>
    <xf numFmtId="41" fontId="8" fillId="0" borderId="78" xfId="1249" applyNumberFormat="1" applyFont="1" applyFill="1" applyBorder="1" applyAlignment="1"/>
    <xf numFmtId="41" fontId="8" fillId="0" borderId="0" xfId="1249" applyNumberFormat="1" applyFont="1" applyFill="1" applyBorder="1" applyAlignment="1"/>
    <xf numFmtId="41" fontId="11" fillId="0" borderId="0" xfId="1249" applyNumberFormat="1" applyFont="1" applyFill="1" applyAlignment="1"/>
    <xf numFmtId="41" fontId="8" fillId="0" borderId="0" xfId="1249" applyNumberFormat="1" applyFont="1" applyFill="1" applyBorder="1" applyAlignment="1">
      <alignment horizontal="center"/>
    </xf>
    <xf numFmtId="41" fontId="12" fillId="0" borderId="0" xfId="1249" applyNumberFormat="1" applyFont="1" applyFill="1" applyBorder="1" applyAlignment="1"/>
    <xf numFmtId="166" fontId="16" fillId="0" borderId="0" xfId="1249" applyNumberFormat="1" applyFont="1" applyFill="1" applyBorder="1" applyAlignment="1" applyProtection="1">
      <alignment horizontal="right"/>
    </xf>
    <xf numFmtId="41" fontId="127" fillId="0" borderId="0" xfId="1249" applyNumberFormat="1" applyFont="1" applyFill="1" applyBorder="1" applyAlignment="1">
      <alignment horizontal="center"/>
    </xf>
    <xf numFmtId="41" fontId="15" fillId="0" borderId="0" xfId="1249" applyNumberFormat="1" applyFont="1" applyFill="1" applyAlignment="1"/>
    <xf numFmtId="4" fontId="8" fillId="0" borderId="0" xfId="1249" applyNumberFormat="1" applyFont="1" applyFill="1" applyAlignment="1"/>
    <xf numFmtId="41" fontId="11" fillId="0" borderId="0" xfId="1249" applyNumberFormat="1" applyFill="1" applyBorder="1" applyAlignment="1">
      <alignment horizontal="center"/>
    </xf>
    <xf numFmtId="209" fontId="125" fillId="5" borderId="0" xfId="1249" applyNumberFormat="1" applyFont="1" applyFill="1" applyAlignment="1"/>
    <xf numFmtId="4" fontId="11" fillId="5" borderId="0" xfId="1249" applyNumberFormat="1" applyFill="1" applyAlignment="1"/>
    <xf numFmtId="41" fontId="8" fillId="0" borderId="0" xfId="1249" applyNumberFormat="1" applyFont="1" applyFill="1">
      <alignment vertical="top"/>
    </xf>
    <xf numFmtId="41" fontId="108" fillId="0" borderId="0" xfId="1069" quotePrefix="1" applyNumberFormat="1" applyFont="1" applyFill="1" applyAlignment="1">
      <alignment horizontal="left"/>
    </xf>
    <xf numFmtId="41" fontId="11" fillId="6" borderId="0" xfId="1249" applyNumberFormat="1" applyFill="1" applyAlignment="1"/>
    <xf numFmtId="211" fontId="106" fillId="0" borderId="0" xfId="1249" applyNumberFormat="1" applyFont="1" applyFill="1" applyAlignment="1">
      <alignment horizontal="left"/>
    </xf>
    <xf numFmtId="49" fontId="28" fillId="0" borderId="0" xfId="1249" applyNumberFormat="1" applyFont="1">
      <alignment vertical="top"/>
    </xf>
    <xf numFmtId="49" fontId="28" fillId="0" borderId="0" xfId="1249" applyNumberFormat="1" applyFont="1" applyFill="1">
      <alignment vertical="top"/>
    </xf>
    <xf numFmtId="41" fontId="136" fillId="0" borderId="0" xfId="1069" applyNumberFormat="1" applyFont="1" applyFill="1"/>
    <xf numFmtId="41" fontId="8" fillId="6" borderId="0" xfId="1249" applyNumberFormat="1" applyFont="1" applyFill="1" applyAlignment="1"/>
    <xf numFmtId="4" fontId="109" fillId="0" borderId="0" xfId="1249" applyNumberFormat="1" applyFont="1" applyFill="1" applyBorder="1">
      <alignment vertical="top"/>
    </xf>
    <xf numFmtId="41" fontId="11" fillId="40" borderId="0" xfId="1249" applyNumberFormat="1" applyFill="1" applyAlignment="1"/>
    <xf numFmtId="49" fontId="7" fillId="0" borderId="0" xfId="1249" applyNumberFormat="1" applyFont="1" applyFill="1">
      <alignment vertical="top"/>
    </xf>
    <xf numFmtId="210" fontId="106" fillId="0" borderId="0" xfId="1249" applyNumberFormat="1" applyFont="1" applyFill="1" applyAlignment="1">
      <alignment horizontal="left"/>
    </xf>
    <xf numFmtId="49" fontId="107" fillId="6" borderId="0" xfId="1249" applyNumberFormat="1" applyFont="1" applyFill="1">
      <alignment vertical="top"/>
    </xf>
    <xf numFmtId="4" fontId="108" fillId="6" borderId="0" xfId="1249" quotePrefix="1" applyNumberFormat="1" applyFont="1" applyFill="1" applyBorder="1" applyAlignment="1">
      <alignment horizontal="left"/>
    </xf>
    <xf numFmtId="209" fontId="125" fillId="39" borderId="0" xfId="1249" applyNumberFormat="1" applyFont="1" applyFill="1" applyAlignment="1"/>
    <xf numFmtId="4" fontId="108" fillId="6" borderId="0" xfId="1249" applyNumberFormat="1" applyFont="1" applyFill="1" applyBorder="1">
      <alignment vertical="top"/>
    </xf>
    <xf numFmtId="49" fontId="14" fillId="0" borderId="0" xfId="1249" applyNumberFormat="1" applyFont="1" applyFill="1">
      <alignment vertical="top"/>
    </xf>
    <xf numFmtId="174" fontId="114" fillId="0" borderId="0" xfId="1068" applyNumberFormat="1" applyFont="1" applyFill="1" applyBorder="1" applyAlignment="1">
      <alignment horizontal="left"/>
    </xf>
    <xf numFmtId="4" fontId="11" fillId="39" borderId="0" xfId="1249" applyNumberFormat="1" applyFill="1" applyAlignment="1"/>
    <xf numFmtId="49" fontId="7" fillId="0" borderId="78" xfId="1249" applyNumberFormat="1" applyFont="1" applyFill="1" applyBorder="1">
      <alignment vertical="top"/>
    </xf>
    <xf numFmtId="49" fontId="28" fillId="0" borderId="0" xfId="1249" applyNumberFormat="1" applyFont="1" applyFill="1" applyBorder="1">
      <alignment vertical="top"/>
    </xf>
    <xf numFmtId="41" fontId="11" fillId="39" borderId="0" xfId="1249" applyNumberFormat="1" applyFill="1" applyAlignment="1"/>
    <xf numFmtId="41" fontId="15" fillId="39" borderId="0" xfId="1249" applyNumberFormat="1" applyFont="1" applyFill="1" applyAlignment="1"/>
    <xf numFmtId="49" fontId="11" fillId="0" borderId="0" xfId="1249" applyNumberFormat="1" applyFont="1" applyFill="1">
      <alignment vertical="top"/>
    </xf>
    <xf numFmtId="49" fontId="106" fillId="0" borderId="0" xfId="1249" applyNumberFormat="1" applyFont="1" applyFill="1" applyAlignment="1">
      <alignment horizontal="left"/>
    </xf>
    <xf numFmtId="49" fontId="109" fillId="0" borderId="0" xfId="1069" applyNumberFormat="1" applyFont="1" applyFill="1"/>
    <xf numFmtId="0" fontId="124" fillId="0" borderId="0" xfId="1259" applyAlignment="1"/>
    <xf numFmtId="209" fontId="125" fillId="0" borderId="0" xfId="1259" applyNumberFormat="1" applyFont="1" applyFill="1" applyAlignment="1"/>
    <xf numFmtId="209" fontId="125" fillId="0" borderId="0" xfId="1259" applyNumberFormat="1" applyFont="1" applyFill="1" applyBorder="1" applyAlignment="1"/>
    <xf numFmtId="41" fontId="124" fillId="0" borderId="0" xfId="1259" applyNumberFormat="1" applyAlignment="1"/>
    <xf numFmtId="41" fontId="124" fillId="0" borderId="0" xfId="1259" applyNumberFormat="1" applyFill="1" applyBorder="1" applyAlignment="1"/>
    <xf numFmtId="41" fontId="124" fillId="0" borderId="0" xfId="1259" applyNumberFormat="1" applyFill="1" applyAlignment="1"/>
    <xf numFmtId="4" fontId="124" fillId="0" borderId="0" xfId="1259" applyNumberFormat="1" applyFill="1" applyBorder="1" applyAlignment="1"/>
    <xf numFmtId="211" fontId="106" fillId="0" borderId="0" xfId="1259" applyNumberFormat="1" applyFont="1" applyFill="1" applyAlignment="1">
      <alignment horizontal="left"/>
    </xf>
    <xf numFmtId="41" fontId="124" fillId="0" borderId="0" xfId="1259" applyNumberFormat="1" applyFill="1" applyBorder="1" applyAlignment="1">
      <alignment horizontal="left"/>
    </xf>
    <xf numFmtId="210" fontId="106" fillId="0" borderId="0" xfId="1259" applyNumberFormat="1" applyFont="1" applyFill="1" applyAlignment="1">
      <alignment horizontal="left"/>
    </xf>
    <xf numFmtId="0" fontId="124" fillId="0" borderId="0" xfId="1266" applyAlignment="1"/>
    <xf numFmtId="209" fontId="125" fillId="0" borderId="0" xfId="1266" applyNumberFormat="1" applyFont="1" applyFill="1" applyAlignment="1"/>
    <xf numFmtId="41" fontId="124" fillId="0" borderId="0" xfId="1266" applyNumberFormat="1" applyFill="1" applyBorder="1" applyAlignment="1"/>
    <xf numFmtId="41" fontId="124" fillId="0" borderId="0" xfId="1266" applyNumberFormat="1" applyFill="1" applyAlignment="1"/>
    <xf numFmtId="41" fontId="126" fillId="0" borderId="0" xfId="1266" applyNumberFormat="1" applyFont="1" applyFill="1" applyBorder="1" applyAlignment="1"/>
    <xf numFmtId="41" fontId="8" fillId="0" borderId="0" xfId="1266" applyNumberFormat="1" applyFont="1" applyFill="1" applyBorder="1" applyAlignment="1"/>
    <xf numFmtId="210" fontId="106" fillId="0" borderId="0" xfId="1068" applyNumberFormat="1" applyFont="1" applyFill="1" applyBorder="1" applyAlignment="1">
      <alignment horizontal="left"/>
    </xf>
    <xf numFmtId="196" fontId="4" fillId="0" borderId="0" xfId="1" applyNumberFormat="1" applyFont="1" applyFill="1"/>
    <xf numFmtId="49" fontId="6" fillId="0" borderId="0" xfId="1337" applyNumberFormat="1" applyFont="1" applyFill="1" applyAlignment="1">
      <alignment vertical="center"/>
    </xf>
    <xf numFmtId="49" fontId="138" fillId="0" borderId="0" xfId="1337" applyNumberFormat="1" applyFont="1" applyFill="1" applyAlignment="1">
      <alignment vertical="center"/>
    </xf>
    <xf numFmtId="3" fontId="6" fillId="0" borderId="0" xfId="1337" applyNumberFormat="1" applyFont="1" applyFill="1" applyBorder="1" applyAlignment="1">
      <alignment vertical="center"/>
    </xf>
    <xf numFmtId="3" fontId="138" fillId="0" borderId="0" xfId="1337" applyNumberFormat="1" applyFont="1" applyFill="1" applyBorder="1" applyAlignment="1">
      <alignment horizontal="left" vertical="center"/>
    </xf>
    <xf numFmtId="38" fontId="95" fillId="41" borderId="0" xfId="0" applyNumberFormat="1" applyFont="1" applyFill="1"/>
    <xf numFmtId="38" fontId="3" fillId="0" borderId="0" xfId="0" applyNumberFormat="1" applyFont="1" applyFill="1" applyBorder="1" applyAlignment="1">
      <alignment vertical="center" wrapText="1"/>
    </xf>
    <xf numFmtId="38" fontId="62" fillId="0" borderId="0" xfId="0" applyNumberFormat="1" applyFont="1" applyFill="1"/>
    <xf numFmtId="38" fontId="99" fillId="0" borderId="0" xfId="0" applyNumberFormat="1" applyFont="1" applyFill="1" applyBorder="1" applyAlignment="1">
      <alignment vertical="center" wrapText="1"/>
    </xf>
    <xf numFmtId="0" fontId="103" fillId="0" borderId="0" xfId="0" applyFont="1" applyFill="1" applyBorder="1" applyAlignment="1">
      <alignment horizontal="right" vertical="center" wrapText="1"/>
    </xf>
    <xf numFmtId="0" fontId="103" fillId="0" borderId="0" xfId="0" applyFont="1" applyFill="1" applyBorder="1" applyAlignment="1">
      <alignment horizontal="right" vertical="top" wrapText="1"/>
    </xf>
    <xf numFmtId="49" fontId="6" fillId="42" borderId="0" xfId="1436" applyNumberFormat="1" applyFont="1" applyFill="1" applyAlignment="1">
      <alignment vertical="center"/>
    </xf>
    <xf numFmtId="49" fontId="138" fillId="42" borderId="0" xfId="1436" applyNumberFormat="1" applyFont="1" applyFill="1" applyAlignment="1">
      <alignment vertical="center"/>
    </xf>
    <xf numFmtId="49" fontId="138" fillId="42" borderId="0" xfId="1436" applyNumberFormat="1" applyFont="1" applyFill="1" applyAlignment="1">
      <alignment horizontal="left" vertical="center"/>
    </xf>
    <xf numFmtId="41" fontId="138" fillId="42" borderId="0" xfId="1436" applyNumberFormat="1" applyFont="1" applyFill="1" applyAlignment="1">
      <alignment vertical="center"/>
    </xf>
    <xf numFmtId="41" fontId="6" fillId="42" borderId="0" xfId="1436" applyNumberFormat="1" applyFont="1" applyFill="1" applyAlignment="1">
      <alignment vertical="center"/>
    </xf>
    <xf numFmtId="3" fontId="138" fillId="42" borderId="0" xfId="1436" applyNumberFormat="1" applyFont="1" applyFill="1" applyBorder="1" applyAlignment="1">
      <alignment horizontal="left" vertical="center"/>
    </xf>
    <xf numFmtId="49" fontId="6" fillId="42" borderId="0" xfId="1452" applyNumberFormat="1" applyFont="1" applyFill="1" applyAlignment="1">
      <alignment vertical="center"/>
    </xf>
    <xf numFmtId="49" fontId="138" fillId="42" borderId="0" xfId="1452" applyNumberFormat="1" applyFont="1" applyFill="1" applyAlignment="1">
      <alignment vertical="center"/>
    </xf>
    <xf numFmtId="49" fontId="138" fillId="43" borderId="0" xfId="1452" applyNumberFormat="1" applyFont="1" applyFill="1" applyAlignment="1">
      <alignment vertical="center"/>
    </xf>
    <xf numFmtId="3" fontId="6" fillId="42" borderId="0" xfId="1452" applyNumberFormat="1" applyFont="1" applyFill="1" applyBorder="1" applyAlignment="1">
      <alignment vertical="center"/>
    </xf>
    <xf numFmtId="3" fontId="138" fillId="42" borderId="0" xfId="1452" applyNumberFormat="1" applyFont="1" applyFill="1" applyBorder="1" applyAlignment="1">
      <alignment horizontal="left" vertical="center"/>
    </xf>
    <xf numFmtId="196" fontId="99" fillId="0" borderId="67" xfId="1" applyNumberFormat="1" applyFont="1" applyFill="1" applyBorder="1"/>
    <xf numFmtId="196" fontId="99" fillId="0" borderId="17" xfId="1" applyNumberFormat="1" applyFont="1" applyFill="1" applyBorder="1"/>
    <xf numFmtId="196" fontId="0" fillId="0" borderId="0" xfId="1" applyNumberFormat="1" applyFont="1"/>
    <xf numFmtId="0" fontId="151" fillId="0" borderId="0" xfId="0" applyFont="1" applyFill="1" applyBorder="1" applyAlignment="1">
      <alignment horizontal="left"/>
    </xf>
    <xf numFmtId="4" fontId="151" fillId="0" borderId="0" xfId="0" applyNumberFormat="1" applyFont="1" applyFill="1" applyBorder="1" applyAlignment="1">
      <alignment horizontal="right"/>
    </xf>
    <xf numFmtId="212" fontId="151" fillId="0" borderId="0" xfId="0" applyNumberFormat="1" applyFont="1" applyFill="1" applyBorder="1" applyAlignment="1">
      <alignment horizontal="left"/>
    </xf>
    <xf numFmtId="0" fontId="123" fillId="0" borderId="0" xfId="0" applyFont="1" applyFill="1" applyBorder="1" applyAlignment="1">
      <alignment horizontal="left"/>
    </xf>
    <xf numFmtId="4" fontId="123" fillId="0" borderId="0" xfId="0" applyNumberFormat="1" applyFont="1" applyFill="1" applyBorder="1" applyAlignment="1">
      <alignment horizontal="right"/>
    </xf>
    <xf numFmtId="41" fontId="152" fillId="6" borderId="0" xfId="1618" applyNumberFormat="1" applyFill="1" applyAlignment="1"/>
    <xf numFmtId="4" fontId="108" fillId="6" borderId="0" xfId="1618" quotePrefix="1" applyNumberFormat="1" applyFont="1" applyFill="1" applyBorder="1" applyAlignment="1">
      <alignment horizontal="left"/>
    </xf>
    <xf numFmtId="41" fontId="113" fillId="6" borderId="0" xfId="1618" applyNumberFormat="1" applyFont="1" applyFill="1" applyAlignment="1"/>
    <xf numFmtId="41" fontId="113" fillId="39" borderId="0" xfId="1618" applyNumberFormat="1" applyFont="1" applyFill="1" applyAlignment="1"/>
    <xf numFmtId="4" fontId="108" fillId="6" borderId="0" xfId="1619" quotePrefix="1" applyNumberFormat="1" applyFont="1" applyFill="1" applyBorder="1" applyAlignment="1">
      <alignment horizontal="left"/>
    </xf>
    <xf numFmtId="41" fontId="113" fillId="6" borderId="0" xfId="1619" applyNumberFormat="1" applyFont="1" applyFill="1" applyAlignment="1"/>
    <xf numFmtId="41" fontId="152" fillId="39" borderId="0" xfId="1619" applyNumberFormat="1" applyFill="1" applyAlignment="1"/>
    <xf numFmtId="41" fontId="121" fillId="40" borderId="87" xfId="1621" applyNumberFormat="1" applyFont="1" applyFill="1" applyBorder="1" applyAlignment="1"/>
    <xf numFmtId="41" fontId="128" fillId="40" borderId="0" xfId="1069" applyNumberFormat="1" applyFont="1" applyFill="1"/>
    <xf numFmtId="41" fontId="102" fillId="0" borderId="0" xfId="0" applyNumberFormat="1" applyFont="1"/>
    <xf numFmtId="0" fontId="102" fillId="0" borderId="0" xfId="0" applyFont="1"/>
    <xf numFmtId="41" fontId="153" fillId="0" borderId="0" xfId="1" applyNumberFormat="1" applyFont="1"/>
    <xf numFmtId="196" fontId="98" fillId="0" borderId="0" xfId="0" applyNumberFormat="1" applyFont="1" applyFill="1"/>
    <xf numFmtId="0" fontId="98" fillId="2" borderId="0" xfId="0" applyFont="1" applyFill="1" applyBorder="1" applyAlignment="1">
      <alignment horizontal="right"/>
    </xf>
    <xf numFmtId="41" fontId="138" fillId="42" borderId="0" xfId="1704" applyNumberFormat="1" applyFont="1" applyFill="1" applyAlignment="1">
      <alignment horizontal="center" vertical="center"/>
    </xf>
    <xf numFmtId="41" fontId="157" fillId="42" borderId="0" xfId="1706" applyNumberFormat="1" applyFont="1" applyFill="1" applyAlignment="1">
      <alignment vertical="center"/>
    </xf>
    <xf numFmtId="0" fontId="0" fillId="0" borderId="0" xfId="0" applyAlignment="1"/>
    <xf numFmtId="41" fontId="11" fillId="4" borderId="0" xfId="1257" applyNumberFormat="1" applyFill="1" applyAlignment="1"/>
    <xf numFmtId="41" fontId="11" fillId="4" borderId="0" xfId="1249" applyNumberFormat="1" applyFill="1" applyAlignment="1"/>
    <xf numFmtId="0" fontId="158" fillId="0" borderId="0" xfId="1766" applyAlignment="1"/>
    <xf numFmtId="41" fontId="6" fillId="42" borderId="0" xfId="1732" applyNumberFormat="1" applyFont="1" applyFill="1" applyAlignment="1">
      <alignment vertical="center"/>
    </xf>
    <xf numFmtId="41" fontId="138" fillId="42" borderId="0" xfId="1732" applyNumberFormat="1" applyFont="1" applyFill="1" applyAlignment="1">
      <alignment vertical="center"/>
    </xf>
    <xf numFmtId="41" fontId="6" fillId="42" borderId="0" xfId="1732" applyNumberFormat="1" applyFont="1" applyFill="1" applyAlignment="1">
      <alignment horizontal="center" vertical="center"/>
    </xf>
    <xf numFmtId="209" fontId="6" fillId="42" borderId="0" xfId="1766" applyNumberFormat="1" applyFont="1" applyFill="1" applyAlignment="1">
      <alignment horizontal="center" vertical="center"/>
    </xf>
    <xf numFmtId="213" fontId="6" fillId="42" borderId="0" xfId="1708" applyNumberFormat="1" applyFont="1" applyFill="1" applyAlignment="1">
      <alignment vertical="center"/>
    </xf>
    <xf numFmtId="213" fontId="6" fillId="42" borderId="0" xfId="1708" applyNumberFormat="1" applyFont="1" applyFill="1" applyAlignment="1">
      <alignment horizontal="center" vertical="center"/>
    </xf>
    <xf numFmtId="41" fontId="6" fillId="42" borderId="0" xfId="1732" applyNumberFormat="1" applyFont="1" applyFill="1" applyBorder="1" applyAlignment="1">
      <alignment horizontal="center" vertical="center"/>
    </xf>
    <xf numFmtId="41" fontId="138" fillId="42" borderId="0" xfId="1732" applyNumberFormat="1" applyFont="1" applyFill="1" applyAlignment="1">
      <alignment horizontal="center" vertical="center"/>
    </xf>
    <xf numFmtId="49" fontId="160" fillId="0" borderId="0" xfId="1767" applyNumberFormat="1" applyFont="1">
      <alignment vertical="top"/>
    </xf>
    <xf numFmtId="49" fontId="160" fillId="0" borderId="0" xfId="1767" applyNumberFormat="1" applyFont="1" applyFill="1">
      <alignment vertical="top"/>
    </xf>
    <xf numFmtId="41" fontId="161" fillId="0" borderId="0" xfId="1779" applyNumberFormat="1" applyFont="1" applyFill="1" applyBorder="1" applyAlignment="1"/>
    <xf numFmtId="49" fontId="162" fillId="0" borderId="0" xfId="1779" applyNumberFormat="1" applyFont="1" applyFill="1">
      <alignment vertical="top"/>
    </xf>
    <xf numFmtId="41" fontId="160" fillId="0" borderId="0" xfId="1782" applyNumberFormat="1" applyFont="1" applyFill="1" applyBorder="1" applyAlignment="1"/>
    <xf numFmtId="41" fontId="163" fillId="0" borderId="0" xfId="1069" applyNumberFormat="1" applyFont="1" applyFill="1" applyBorder="1" applyAlignment="1">
      <alignment horizontal="center" vertical="center" wrapText="1"/>
    </xf>
    <xf numFmtId="49" fontId="162" fillId="0" borderId="0" xfId="1783" applyNumberFormat="1" applyFont="1" applyFill="1">
      <alignment vertical="top"/>
    </xf>
    <xf numFmtId="41" fontId="96" fillId="0" borderId="0" xfId="0" applyNumberFormat="1" applyFont="1"/>
    <xf numFmtId="4" fontId="3" fillId="0" borderId="0" xfId="0" applyNumberFormat="1" applyFont="1" applyFill="1" applyBorder="1" applyAlignment="1">
      <alignment vertical="center" wrapText="1"/>
    </xf>
    <xf numFmtId="0" fontId="103" fillId="0" borderId="0" xfId="0" applyFont="1" applyFill="1" applyBorder="1" applyAlignment="1">
      <alignment horizontal="right"/>
    </xf>
    <xf numFmtId="41" fontId="160" fillId="0" borderId="32" xfId="1782" applyNumberFormat="1" applyFont="1" applyFill="1" applyBorder="1" applyAlignment="1"/>
    <xf numFmtId="41" fontId="164" fillId="0" borderId="0" xfId="1797" applyNumberFormat="1" applyFont="1" applyAlignment="1"/>
    <xf numFmtId="49" fontId="160" fillId="0" borderId="0" xfId="1797" applyNumberFormat="1" applyFont="1" applyFill="1">
      <alignment vertical="top"/>
    </xf>
    <xf numFmtId="49" fontId="162" fillId="0" borderId="0" xfId="1797" applyNumberFormat="1" applyFont="1" applyFill="1">
      <alignment vertical="top"/>
    </xf>
    <xf numFmtId="49" fontId="165" fillId="0" borderId="0" xfId="1797" applyNumberFormat="1" applyFont="1" applyAlignment="1"/>
    <xf numFmtId="49" fontId="165" fillId="0" borderId="0" xfId="1809" applyNumberFormat="1" applyFont="1" applyAlignment="1"/>
    <xf numFmtId="196" fontId="167" fillId="38" borderId="0" xfId="1" applyNumberFormat="1" applyFont="1" applyFill="1"/>
    <xf numFmtId="41" fontId="167" fillId="38" borderId="0" xfId="0" applyNumberFormat="1" applyFont="1" applyFill="1"/>
    <xf numFmtId="0" fontId="0" fillId="0" borderId="0" xfId="0" applyFont="1" applyAlignment="1"/>
    <xf numFmtId="41" fontId="0" fillId="0" borderId="0" xfId="0" applyNumberFormat="1" applyFont="1"/>
    <xf numFmtId="0" fontId="0" fillId="0" borderId="0" xfId="0" applyFont="1"/>
    <xf numFmtId="0" fontId="167" fillId="0" borderId="0" xfId="0" applyFont="1"/>
    <xf numFmtId="0" fontId="0" fillId="0" borderId="0" xfId="0" applyFont="1" applyFill="1"/>
    <xf numFmtId="41" fontId="0" fillId="0" borderId="0" xfId="0" applyNumberFormat="1" applyFill="1"/>
    <xf numFmtId="49" fontId="160" fillId="0" borderId="0" xfId="1897" applyNumberFormat="1" applyFont="1">
      <alignment vertical="top"/>
    </xf>
    <xf numFmtId="49" fontId="160" fillId="0" borderId="0" xfId="1897" applyNumberFormat="1" applyFont="1" applyFill="1">
      <alignment vertical="top"/>
    </xf>
    <xf numFmtId="41" fontId="160" fillId="0" borderId="0" xfId="1897" applyNumberFormat="1" applyFont="1" applyAlignment="1"/>
    <xf numFmtId="49" fontId="165" fillId="0" borderId="0" xfId="1897" applyNumberFormat="1" applyFont="1" applyAlignment="1"/>
    <xf numFmtId="209" fontId="0" fillId="0" borderId="0" xfId="0" applyNumberFormat="1"/>
    <xf numFmtId="17" fontId="0" fillId="0" borderId="0" xfId="0" applyNumberFormat="1"/>
    <xf numFmtId="196" fontId="0" fillId="0" borderId="0" xfId="0" applyNumberFormat="1"/>
    <xf numFmtId="41" fontId="0" fillId="0" borderId="0" xfId="0" applyNumberFormat="1"/>
    <xf numFmtId="0" fontId="167" fillId="0" borderId="0" xfId="0" applyFont="1" applyFill="1"/>
    <xf numFmtId="41" fontId="0" fillId="0" borderId="0" xfId="0" applyNumberFormat="1" applyFont="1" applyFill="1"/>
    <xf numFmtId="0" fontId="0" fillId="0" borderId="0" xfId="0" applyFont="1" applyFill="1" applyAlignment="1"/>
    <xf numFmtId="41" fontId="167" fillId="0" borderId="0" xfId="0" applyNumberFormat="1" applyFont="1" applyFill="1"/>
    <xf numFmtId="172" fontId="9" fillId="33" borderId="4" xfId="2" quotePrefix="1" applyNumberFormat="1" applyFont="1" applyFill="1" applyBorder="1" applyAlignment="1">
      <alignment horizontal="center"/>
    </xf>
    <xf numFmtId="172" fontId="0" fillId="0" borderId="0" xfId="0" applyNumberFormat="1" applyFill="1"/>
    <xf numFmtId="37" fontId="0" fillId="0" borderId="0" xfId="0" applyNumberFormat="1" applyFill="1" applyAlignment="1">
      <alignment horizontal="center"/>
    </xf>
    <xf numFmtId="4" fontId="7" fillId="5" borderId="59" xfId="2" applyNumberFormat="1" applyFont="1" applyFill="1" applyBorder="1" applyAlignment="1">
      <alignment horizontal="center" vertical="center" wrapText="1"/>
    </xf>
    <xf numFmtId="172" fontId="62" fillId="33" borderId="0" xfId="0" applyNumberFormat="1" applyFont="1" applyFill="1"/>
    <xf numFmtId="38" fontId="96" fillId="33" borderId="0" xfId="0" applyNumberFormat="1" applyFont="1" applyFill="1"/>
    <xf numFmtId="4" fontId="7" fillId="33" borderId="59" xfId="2" applyNumberFormat="1" applyFont="1" applyFill="1" applyBorder="1" applyAlignment="1">
      <alignment horizontal="center" vertical="center" wrapText="1"/>
    </xf>
    <xf numFmtId="172" fontId="7" fillId="33" borderId="10" xfId="2" applyNumberFormat="1" applyFont="1" applyFill="1" applyBorder="1" applyAlignment="1">
      <alignment horizontal="center"/>
    </xf>
    <xf numFmtId="0" fontId="3" fillId="0" borderId="73" xfId="0" applyFont="1" applyFill="1" applyBorder="1" applyAlignment="1">
      <alignment horizontal="center" vertical="center" wrapText="1"/>
    </xf>
    <xf numFmtId="38" fontId="3" fillId="0" borderId="73" xfId="0" applyNumberFormat="1" applyFont="1" applyFill="1" applyBorder="1" applyAlignment="1">
      <alignment vertical="center" wrapText="1"/>
    </xf>
    <xf numFmtId="38" fontId="3" fillId="0" borderId="73" xfId="354" applyNumberFormat="1" applyFont="1" applyFill="1" applyBorder="1" applyAlignment="1">
      <alignment vertical="center" wrapText="1"/>
    </xf>
    <xf numFmtId="0" fontId="103" fillId="0" borderId="74" xfId="0" applyFont="1" applyFill="1" applyBorder="1" applyAlignment="1">
      <alignment vertical="center" wrapText="1"/>
    </xf>
    <xf numFmtId="38" fontId="103" fillId="41" borderId="74" xfId="0" applyNumberFormat="1" applyFont="1" applyFill="1" applyBorder="1" applyAlignment="1">
      <alignment vertical="center" wrapText="1"/>
    </xf>
    <xf numFmtId="172" fontId="0" fillId="0" borderId="0" xfId="0" applyNumberFormat="1" applyFont="1" applyFill="1"/>
    <xf numFmtId="0" fontId="169" fillId="0" borderId="0" xfId="0" applyFont="1" applyFill="1" applyBorder="1" applyAlignment="1">
      <alignment horizontal="right" vertical="center" wrapText="1"/>
    </xf>
    <xf numFmtId="41" fontId="6" fillId="42" borderId="0" xfId="2766" applyNumberFormat="1" applyFont="1" applyFill="1" applyAlignment="1">
      <alignment vertical="center"/>
    </xf>
    <xf numFmtId="41" fontId="6" fillId="42" borderId="0" xfId="2766" applyNumberFormat="1" applyFont="1" applyFill="1" applyBorder="1" applyAlignment="1">
      <alignment vertical="center"/>
    </xf>
    <xf numFmtId="41" fontId="6" fillId="0" borderId="0" xfId="2766" applyNumberFormat="1" applyFont="1" applyFill="1" applyBorder="1" applyAlignment="1">
      <alignment vertical="center"/>
    </xf>
    <xf numFmtId="41" fontId="162" fillId="0" borderId="0" xfId="2844" applyNumberFormat="1" applyFont="1" applyAlignment="1"/>
    <xf numFmtId="49" fontId="10" fillId="0" borderId="0" xfId="2844" applyNumberFormat="1" applyFont="1" applyBorder="1" applyProtection="1">
      <alignment vertical="top"/>
    </xf>
    <xf numFmtId="172" fontId="10" fillId="0" borderId="0" xfId="2844" applyNumberFormat="1" applyFont="1" applyFill="1" applyBorder="1" applyProtection="1">
      <alignment vertical="top"/>
    </xf>
    <xf numFmtId="49" fontId="10" fillId="0" borderId="0" xfId="2844" applyNumberFormat="1" applyFont="1" applyBorder="1" applyAlignment="1" applyProtection="1">
      <alignment horizontal="left"/>
    </xf>
    <xf numFmtId="41" fontId="163" fillId="0" borderId="32" xfId="1069" applyNumberFormat="1" applyFont="1" applyFill="1" applyBorder="1" applyAlignment="1">
      <alignment horizontal="center" vertical="center" wrapText="1"/>
    </xf>
    <xf numFmtId="172" fontId="9" fillId="45" borderId="4" xfId="2" quotePrefix="1" applyNumberFormat="1" applyFont="1" applyFill="1" applyBorder="1" applyAlignment="1">
      <alignment horizontal="center"/>
    </xf>
    <xf numFmtId="38" fontId="0" fillId="45" borderId="0" xfId="0" applyNumberFormat="1" applyFill="1"/>
    <xf numFmtId="172" fontId="0" fillId="45" borderId="0" xfId="0" applyNumberFormat="1" applyFill="1"/>
    <xf numFmtId="0" fontId="100" fillId="0" borderId="0" xfId="0" applyFont="1"/>
    <xf numFmtId="0" fontId="100" fillId="0" borderId="0" xfId="0" applyFont="1" applyFill="1" applyBorder="1"/>
    <xf numFmtId="0" fontId="98" fillId="2" borderId="4" xfId="0" applyFont="1" applyFill="1" applyBorder="1" applyAlignment="1">
      <alignment horizontal="left" indent="1"/>
    </xf>
    <xf numFmtId="0" fontId="97" fillId="0" borderId="0" xfId="0" applyFont="1"/>
    <xf numFmtId="0" fontId="97" fillId="0" borderId="0" xfId="0" applyFont="1" applyFill="1" applyBorder="1"/>
    <xf numFmtId="0" fontId="97" fillId="2" borderId="96" xfId="0" applyFont="1" applyFill="1" applyBorder="1" applyAlignment="1">
      <alignment horizontal="right" vertical="center"/>
    </xf>
    <xf numFmtId="4" fontId="108" fillId="6" borderId="0" xfId="2871" applyNumberFormat="1" applyFont="1" applyFill="1" applyBorder="1" applyAlignment="1"/>
    <xf numFmtId="41" fontId="6" fillId="42" borderId="0" xfId="2882" applyNumberFormat="1" applyFont="1" applyFill="1" applyAlignment="1">
      <alignment horizontal="center" vertical="center"/>
    </xf>
    <xf numFmtId="0" fontId="9" fillId="5" borderId="4" xfId="2" quotePrefix="1" applyNumberFormat="1" applyFont="1" applyFill="1" applyBorder="1" applyAlignment="1">
      <alignment horizontal="center"/>
    </xf>
    <xf numFmtId="0" fontId="172" fillId="0" borderId="0" xfId="0" applyFont="1" applyFill="1"/>
    <xf numFmtId="0" fontId="101" fillId="0" borderId="96" xfId="0" applyFont="1" applyBorder="1" applyAlignment="1">
      <alignment horizontal="right" vertical="center"/>
    </xf>
    <xf numFmtId="0" fontId="3" fillId="0" borderId="97" xfId="0" applyFont="1" applyBorder="1" applyAlignment="1">
      <alignment horizontal="right" vertical="center"/>
    </xf>
    <xf numFmtId="38" fontId="98" fillId="0" borderId="0" xfId="0" applyNumberFormat="1" applyFont="1"/>
    <xf numFmtId="0" fontId="97" fillId="2" borderId="58" xfId="0" applyFont="1" applyFill="1" applyBorder="1" applyAlignment="1">
      <alignment horizontal="right" vertical="center"/>
    </xf>
    <xf numFmtId="196" fontId="151" fillId="0" borderId="0" xfId="0" applyNumberFormat="1" applyFont="1" applyFill="1" applyBorder="1" applyAlignment="1">
      <alignment horizontal="left"/>
    </xf>
    <xf numFmtId="41" fontId="150" fillId="38" borderId="0" xfId="0" applyNumberFormat="1" applyFont="1" applyFill="1"/>
    <xf numFmtId="209" fontId="0" fillId="0" borderId="0" xfId="0" applyNumberFormat="1" applyFill="1" applyBorder="1"/>
    <xf numFmtId="0" fontId="0" fillId="0" borderId="0" xfId="0" applyFill="1" applyBorder="1" applyAlignment="1">
      <alignment wrapText="1"/>
    </xf>
    <xf numFmtId="17" fontId="0" fillId="0" borderId="0" xfId="0" applyNumberFormat="1" applyFill="1"/>
    <xf numFmtId="0" fontId="3" fillId="0" borderId="0" xfId="0" applyFont="1" applyFill="1" applyBorder="1" applyAlignment="1">
      <alignment horizontal="left"/>
    </xf>
    <xf numFmtId="172" fontId="3" fillId="0" borderId="0" xfId="0" applyNumberFormat="1" applyFont="1" applyFill="1" applyBorder="1" applyAlignment="1">
      <alignment horizontal="center"/>
    </xf>
    <xf numFmtId="0" fontId="100" fillId="0" borderId="0" xfId="0" applyFont="1" applyFill="1" applyBorder="1" applyAlignment="1">
      <alignment horizontal="left"/>
    </xf>
    <xf numFmtId="214" fontId="99" fillId="0" borderId="0" xfId="1" applyNumberFormat="1" applyFont="1" applyFill="1" applyBorder="1" applyAlignment="1">
      <alignment horizontal="center"/>
    </xf>
    <xf numFmtId="209" fontId="0" fillId="0" borderId="0" xfId="0" applyNumberFormat="1" applyFill="1"/>
    <xf numFmtId="214" fontId="0" fillId="0" borderId="0" xfId="0" applyNumberFormat="1" applyFill="1"/>
    <xf numFmtId="49" fontId="10" fillId="0" borderId="0" xfId="3034" applyNumberFormat="1" applyFont="1" applyBorder="1" applyProtection="1">
      <alignment vertical="top"/>
    </xf>
    <xf numFmtId="172" fontId="10" fillId="0" borderId="0" xfId="3034" applyNumberFormat="1" applyFont="1" applyFill="1" applyBorder="1" applyProtection="1">
      <alignment vertical="top"/>
    </xf>
    <xf numFmtId="49" fontId="10" fillId="0" borderId="0" xfId="3034" applyNumberFormat="1" applyFont="1" applyBorder="1" applyAlignment="1" applyProtection="1">
      <alignment horizontal="left"/>
    </xf>
    <xf numFmtId="41" fontId="162" fillId="0" borderId="0" xfId="3752" applyNumberFormat="1" applyFont="1" applyAlignment="1"/>
    <xf numFmtId="49" fontId="10" fillId="0" borderId="0" xfId="3752" applyNumberFormat="1" applyFont="1" applyBorder="1" applyProtection="1">
      <alignment vertical="top"/>
    </xf>
    <xf numFmtId="172" fontId="10" fillId="0" borderId="0" xfId="3752" applyNumberFormat="1" applyFont="1" applyFill="1" applyBorder="1" applyProtection="1">
      <alignment vertical="top"/>
    </xf>
    <xf numFmtId="49" fontId="10" fillId="0" borderId="0" xfId="3752" applyNumberFormat="1" applyFont="1" applyBorder="1" applyAlignment="1" applyProtection="1">
      <alignment horizontal="left"/>
    </xf>
    <xf numFmtId="49" fontId="10" fillId="0" borderId="0" xfId="3752" applyNumberFormat="1" applyFont="1" applyFill="1" applyBorder="1" applyProtection="1">
      <alignment vertical="top"/>
    </xf>
    <xf numFmtId="41" fontId="160" fillId="0" borderId="0" xfId="3752" applyNumberFormat="1" applyFont="1" applyAlignment="1"/>
    <xf numFmtId="41" fontId="163" fillId="0" borderId="0" xfId="1069" applyNumberFormat="1" applyFont="1" applyFill="1"/>
    <xf numFmtId="41" fontId="164" fillId="0" borderId="0" xfId="3760" applyNumberFormat="1" applyFont="1" applyAlignment="1"/>
    <xf numFmtId="41" fontId="160" fillId="0" borderId="0" xfId="3760" applyNumberFormat="1" applyFont="1" applyAlignment="1"/>
    <xf numFmtId="49" fontId="10" fillId="0" borderId="0" xfId="3760" applyNumberFormat="1" applyFont="1" applyBorder="1" applyProtection="1">
      <alignment vertical="top"/>
    </xf>
    <xf numFmtId="41" fontId="162" fillId="0" borderId="0" xfId="3760" applyNumberFormat="1" applyFont="1" applyAlignment="1"/>
    <xf numFmtId="49" fontId="10" fillId="0" borderId="0" xfId="3760" applyNumberFormat="1" applyFont="1" applyFill="1" applyBorder="1" applyProtection="1">
      <alignment vertical="top"/>
    </xf>
    <xf numFmtId="172" fontId="97" fillId="2" borderId="97" xfId="1" applyNumberFormat="1" applyFont="1" applyFill="1" applyBorder="1" applyAlignment="1">
      <alignment vertical="center"/>
    </xf>
    <xf numFmtId="172" fontId="98" fillId="2" borderId="3" xfId="1" applyNumberFormat="1" applyFont="1" applyFill="1" applyBorder="1" applyAlignment="1">
      <alignment vertical="center"/>
    </xf>
    <xf numFmtId="172" fontId="3" fillId="0" borderId="96" xfId="1" applyNumberFormat="1" applyFont="1" applyFill="1" applyBorder="1" applyAlignment="1">
      <alignment vertical="center"/>
    </xf>
    <xf numFmtId="172" fontId="3" fillId="2" borderId="96" xfId="1" applyNumberFormat="1" applyFont="1" applyFill="1" applyBorder="1" applyAlignment="1">
      <alignment vertical="center"/>
    </xf>
    <xf numFmtId="172" fontId="99" fillId="0" borderId="4" xfId="1" applyNumberFormat="1" applyFont="1" applyFill="1" applyBorder="1" applyAlignment="1">
      <alignment vertical="center"/>
    </xf>
    <xf numFmtId="172" fontId="3" fillId="0" borderId="97" xfId="1" applyNumberFormat="1" applyFont="1" applyFill="1" applyBorder="1" applyAlignment="1">
      <alignment vertical="center"/>
    </xf>
    <xf numFmtId="172" fontId="99" fillId="0" borderId="0" xfId="1" applyNumberFormat="1" applyFont="1" applyFill="1" applyBorder="1" applyAlignment="1">
      <alignment vertical="center"/>
    </xf>
    <xf numFmtId="172" fontId="97" fillId="2" borderId="96" xfId="1" applyNumberFormat="1" applyFont="1" applyFill="1" applyBorder="1" applyAlignment="1">
      <alignment vertical="center"/>
    </xf>
    <xf numFmtId="172" fontId="97" fillId="2" borderId="58" xfId="1" applyNumberFormat="1" applyFont="1" applyFill="1" applyBorder="1" applyAlignment="1">
      <alignment vertical="center"/>
    </xf>
    <xf numFmtId="0" fontId="3" fillId="0" borderId="96" xfId="0" applyFont="1" applyBorder="1" applyAlignment="1">
      <alignment horizontal="right" vertical="center"/>
    </xf>
    <xf numFmtId="0" fontId="97" fillId="2" borderId="95" xfId="0" applyFont="1" applyFill="1" applyBorder="1" applyAlignment="1">
      <alignment horizontal="right" vertical="center"/>
    </xf>
    <xf numFmtId="172" fontId="99" fillId="2" borderId="4" xfId="1" applyNumberFormat="1" applyFont="1" applyFill="1" applyBorder="1" applyAlignment="1">
      <alignment horizontal="right" vertical="center"/>
    </xf>
    <xf numFmtId="172" fontId="101" fillId="2" borderId="96" xfId="1" applyNumberFormat="1" applyFont="1" applyFill="1" applyBorder="1" applyAlignment="1">
      <alignment horizontal="right" vertical="center"/>
    </xf>
    <xf numFmtId="172" fontId="98" fillId="2" borderId="4" xfId="1" applyNumberFormat="1" applyFont="1" applyFill="1" applyBorder="1" applyAlignment="1">
      <alignment horizontal="right" vertical="center"/>
    </xf>
    <xf numFmtId="172" fontId="3" fillId="2" borderId="96" xfId="1" applyNumberFormat="1" applyFont="1" applyFill="1" applyBorder="1" applyAlignment="1">
      <alignment horizontal="right" vertical="center"/>
    </xf>
    <xf numFmtId="172" fontId="97" fillId="2" borderId="96" xfId="1" applyNumberFormat="1" applyFont="1" applyFill="1" applyBorder="1" applyAlignment="1">
      <alignment horizontal="right" vertical="center"/>
    </xf>
    <xf numFmtId="172" fontId="97" fillId="2" borderId="58" xfId="1" applyNumberFormat="1" applyFont="1" applyFill="1" applyBorder="1" applyAlignment="1">
      <alignment horizontal="right" vertical="center"/>
    </xf>
    <xf numFmtId="172" fontId="97" fillId="2" borderId="97" xfId="1" applyNumberFormat="1" applyFont="1" applyFill="1" applyBorder="1" applyAlignment="1">
      <alignment horizontal="right" vertical="center"/>
    </xf>
    <xf numFmtId="172" fontId="98" fillId="2" borderId="3" xfId="1" applyNumberFormat="1" applyFont="1" applyFill="1" applyBorder="1" applyAlignment="1">
      <alignment horizontal="right" vertical="center"/>
    </xf>
    <xf numFmtId="172" fontId="3" fillId="0" borderId="96" xfId="1" applyNumberFormat="1" applyFont="1" applyFill="1" applyBorder="1" applyAlignment="1">
      <alignment horizontal="right" vertical="center"/>
    </xf>
    <xf numFmtId="0" fontId="2" fillId="3" borderId="64" xfId="0" applyFont="1" applyFill="1" applyBorder="1" applyAlignment="1">
      <alignment horizontal="center"/>
    </xf>
    <xf numFmtId="41" fontId="121" fillId="6" borderId="0" xfId="4943" applyNumberFormat="1" applyFont="1" applyFill="1" applyAlignment="1"/>
    <xf numFmtId="4" fontId="108" fillId="6" borderId="0" xfId="4943" quotePrefix="1" applyNumberFormat="1" applyFont="1" applyFill="1" applyBorder="1" applyAlignment="1">
      <alignment horizontal="left"/>
    </xf>
    <xf numFmtId="0" fontId="11" fillId="0" borderId="0" xfId="4960" applyAlignment="1"/>
    <xf numFmtId="49" fontId="165" fillId="0" borderId="0" xfId="1797" applyNumberFormat="1" applyFont="1" applyFill="1" applyAlignment="1"/>
    <xf numFmtId="49" fontId="165" fillId="0" borderId="0" xfId="704" applyNumberFormat="1" applyFont="1" applyFill="1" applyAlignment="1"/>
    <xf numFmtId="41" fontId="160" fillId="0" borderId="0" xfId="3760" applyNumberFormat="1" applyFont="1" applyFill="1" applyAlignment="1"/>
    <xf numFmtId="41" fontId="162" fillId="0" borderId="0" xfId="3760" applyNumberFormat="1" applyFont="1" applyFill="1" applyAlignment="1"/>
    <xf numFmtId="49" fontId="165" fillId="0" borderId="0" xfId="1809" applyNumberFormat="1" applyFont="1" applyFill="1" applyAlignment="1"/>
    <xf numFmtId="0" fontId="2" fillId="3" borderId="30" xfId="0" applyFont="1" applyFill="1" applyBorder="1" applyAlignment="1">
      <alignment horizontal="center"/>
    </xf>
    <xf numFmtId="17" fontId="2" fillId="3" borderId="32" xfId="0" applyNumberFormat="1" applyFont="1" applyFill="1" applyBorder="1" applyAlignment="1">
      <alignment horizontal="center" vertical="center" wrapText="1"/>
    </xf>
    <xf numFmtId="191" fontId="2" fillId="3" borderId="32" xfId="0" applyNumberFormat="1" applyFont="1" applyFill="1" applyBorder="1" applyAlignment="1">
      <alignment horizontal="center" vertical="center" wrapText="1"/>
    </xf>
    <xf numFmtId="49" fontId="107" fillId="0" borderId="32" xfId="1252" applyNumberFormat="1" applyFont="1" applyFill="1" applyBorder="1" applyAlignment="1"/>
    <xf numFmtId="49" fontId="107" fillId="0" borderId="0" xfId="1234" applyNumberFormat="1" applyFont="1" applyFill="1" applyBorder="1"/>
    <xf numFmtId="0" fontId="124" fillId="0" borderId="0" xfId="1266" applyFill="1" applyAlignment="1"/>
    <xf numFmtId="4" fontId="108" fillId="0" borderId="0" xfId="2008" applyNumberFormat="1" applyFont="1" applyFill="1" applyBorder="1" applyAlignment="1"/>
    <xf numFmtId="41" fontId="11" fillId="0" borderId="0" xfId="2008" applyNumberFormat="1" applyFill="1" applyBorder="1" applyAlignment="1"/>
    <xf numFmtId="4" fontId="109" fillId="0" borderId="0" xfId="2008" applyNumberFormat="1" applyFont="1" applyFill="1" applyBorder="1" applyAlignment="1"/>
    <xf numFmtId="0" fontId="11" fillId="0" borderId="0" xfId="2319" applyAlignment="1"/>
    <xf numFmtId="41" fontId="11" fillId="0" borderId="0" xfId="2319" applyNumberFormat="1" applyFill="1" applyBorder="1" applyAlignment="1"/>
    <xf numFmtId="41" fontId="8" fillId="0" borderId="87" xfId="2319" applyNumberFormat="1" applyFont="1" applyFill="1" applyBorder="1" applyAlignment="1"/>
    <xf numFmtId="49" fontId="14" fillId="0" borderId="0" xfId="2319" applyNumberFormat="1" applyFont="1" applyFill="1">
      <alignment vertical="top"/>
    </xf>
    <xf numFmtId="0" fontId="11" fillId="0" borderId="0" xfId="1255" applyAlignment="1"/>
    <xf numFmtId="41" fontId="175" fillId="6" borderId="0" xfId="20920" applyNumberFormat="1" applyFill="1" applyAlignment="1"/>
    <xf numFmtId="41" fontId="108" fillId="6" borderId="0" xfId="1069" applyNumberFormat="1" applyFont="1" applyFill="1"/>
    <xf numFmtId="41" fontId="8" fillId="0" borderId="0" xfId="20922" applyNumberFormat="1" applyFont="1" applyFill="1" applyBorder="1" applyAlignment="1"/>
    <xf numFmtId="41" fontId="8" fillId="6" borderId="0" xfId="20922" applyNumberFormat="1" applyFont="1" applyFill="1" applyAlignment="1"/>
    <xf numFmtId="49" fontId="7" fillId="0" borderId="0" xfId="20922" applyNumberFormat="1" applyFont="1" applyFill="1">
      <alignment vertical="top"/>
    </xf>
    <xf numFmtId="49" fontId="107" fillId="6" borderId="0" xfId="20922" applyNumberFormat="1" applyFont="1" applyFill="1">
      <alignment vertical="top"/>
    </xf>
    <xf numFmtId="49" fontId="122" fillId="0" borderId="0" xfId="20922" applyNumberFormat="1" applyFont="1" applyFill="1">
      <alignment vertical="top"/>
    </xf>
    <xf numFmtId="41" fontId="8" fillId="6" borderId="0" xfId="20922" applyNumberFormat="1" applyFont="1" applyFill="1" applyBorder="1" applyAlignment="1"/>
    <xf numFmtId="49" fontId="14" fillId="0" borderId="0" xfId="20925" applyNumberFormat="1" applyFont="1" applyFill="1">
      <alignment vertical="top"/>
    </xf>
    <xf numFmtId="49" fontId="28" fillId="0" borderId="0" xfId="20926" applyNumberFormat="1" applyFont="1" applyFill="1">
      <alignment vertical="top"/>
    </xf>
    <xf numFmtId="41" fontId="121" fillId="6" borderId="0" xfId="20926" applyNumberFormat="1" applyFont="1" applyFill="1" applyAlignment="1"/>
    <xf numFmtId="49" fontId="107" fillId="6" borderId="0" xfId="20926" applyNumberFormat="1" applyFont="1" applyFill="1">
      <alignment vertical="top"/>
    </xf>
    <xf numFmtId="49" fontId="108" fillId="0" borderId="0" xfId="1069" applyNumberFormat="1" applyFont="1" applyFill="1"/>
    <xf numFmtId="41" fontId="108" fillId="0" borderId="0" xfId="1069" applyNumberFormat="1" applyFont="1" applyFill="1"/>
    <xf numFmtId="3" fontId="109" fillId="0" borderId="0" xfId="1069" applyNumberFormat="1" applyFont="1" applyFill="1"/>
    <xf numFmtId="41" fontId="175" fillId="6" borderId="0" xfId="20927" applyNumberFormat="1" applyFill="1" applyAlignment="1"/>
    <xf numFmtId="49" fontId="28" fillId="0" borderId="0" xfId="20927" applyNumberFormat="1" applyFont="1" applyFill="1">
      <alignment vertical="top"/>
    </xf>
    <xf numFmtId="4" fontId="108" fillId="6" borderId="0" xfId="20927" applyNumberFormat="1" applyFont="1" applyFill="1" applyBorder="1">
      <alignment vertical="top"/>
    </xf>
    <xf numFmtId="49" fontId="14" fillId="0" borderId="0" xfId="20927" applyNumberFormat="1" applyFont="1" applyFill="1">
      <alignment vertical="top"/>
    </xf>
    <xf numFmtId="4" fontId="109" fillId="0" borderId="0" xfId="20927" applyNumberFormat="1" applyFont="1" applyFill="1" applyBorder="1" applyAlignment="1">
      <alignment horizontal="left"/>
    </xf>
    <xf numFmtId="41" fontId="8" fillId="0" borderId="0" xfId="20928" applyNumberFormat="1" applyFont="1" applyFill="1" applyAlignment="1"/>
    <xf numFmtId="4" fontId="109" fillId="0" borderId="0" xfId="20928" applyNumberFormat="1" applyFont="1" applyFill="1" applyBorder="1">
      <alignment vertical="top"/>
    </xf>
    <xf numFmtId="49" fontId="110" fillId="0" borderId="0" xfId="20928" applyNumberFormat="1" applyFont="1" applyFill="1">
      <alignment vertical="top"/>
    </xf>
    <xf numFmtId="49" fontId="14" fillId="0" borderId="0" xfId="20928" applyNumberFormat="1" applyFont="1" applyFill="1">
      <alignment vertical="top"/>
    </xf>
    <xf numFmtId="4" fontId="108" fillId="0" borderId="0" xfId="20929" applyNumberFormat="1" applyFont="1" applyFill="1" applyBorder="1" applyAlignment="1"/>
    <xf numFmtId="41" fontId="175" fillId="6" borderId="0" xfId="20929" applyNumberFormat="1" applyFill="1" applyAlignment="1"/>
    <xf numFmtId="49" fontId="107" fillId="6" borderId="0" xfId="20929" applyNumberFormat="1" applyFont="1" applyFill="1">
      <alignment vertical="top"/>
    </xf>
    <xf numFmtId="4" fontId="109" fillId="0" borderId="0" xfId="20930" applyNumberFormat="1" applyFont="1" applyFill="1" applyAlignment="1"/>
    <xf numFmtId="41" fontId="175" fillId="0" borderId="0" xfId="20930" applyNumberFormat="1" applyFill="1" applyAlignment="1"/>
    <xf numFmtId="41" fontId="8" fillId="0" borderId="32" xfId="20930" applyNumberFormat="1" applyFont="1" applyFill="1" applyBorder="1" applyAlignment="1">
      <alignment horizontal="center"/>
    </xf>
    <xf numFmtId="4" fontId="108" fillId="0" borderId="32" xfId="20930" applyNumberFormat="1" applyFont="1" applyFill="1" applyBorder="1" applyAlignment="1"/>
    <xf numFmtId="0" fontId="0" fillId="0" borderId="0" xfId="0"/>
    <xf numFmtId="216" fontId="3" fillId="4" borderId="32" xfId="0" applyNumberFormat="1" applyFont="1" applyFill="1" applyBorder="1" applyAlignment="1">
      <alignment horizontal="center" vertical="center" wrapText="1"/>
    </xf>
    <xf numFmtId="172" fontId="98" fillId="0" borderId="0" xfId="0" applyNumberFormat="1" applyFont="1"/>
    <xf numFmtId="196" fontId="123" fillId="0" borderId="0" xfId="0" applyNumberFormat="1" applyFont="1" applyFill="1" applyBorder="1" applyAlignment="1">
      <alignment horizontal="left"/>
    </xf>
    <xf numFmtId="217" fontId="2" fillId="3" borderId="32" xfId="0" applyNumberFormat="1" applyFont="1" applyFill="1" applyBorder="1" applyAlignment="1">
      <alignment horizontal="center" vertical="center" wrapText="1"/>
    </xf>
    <xf numFmtId="41" fontId="98" fillId="0" borderId="0" xfId="3" applyNumberFormat="1" applyFont="1"/>
    <xf numFmtId="49" fontId="160" fillId="47" borderId="0" xfId="1797" applyNumberFormat="1" applyFont="1" applyFill="1">
      <alignment vertical="top"/>
    </xf>
    <xf numFmtId="49" fontId="160" fillId="47" borderId="0" xfId="704" applyNumberFormat="1" applyFont="1" applyFill="1">
      <alignment vertical="top"/>
    </xf>
    <xf numFmtId="49" fontId="160" fillId="47" borderId="0" xfId="1809" applyNumberFormat="1" applyFont="1" applyFill="1">
      <alignment vertical="top"/>
    </xf>
    <xf numFmtId="0" fontId="98" fillId="0" borderId="4" xfId="0" applyFont="1" applyFill="1" applyBorder="1" applyAlignment="1">
      <alignment horizontal="left" indent="2"/>
    </xf>
    <xf numFmtId="41" fontId="188" fillId="0" borderId="0" xfId="1069" applyNumberFormat="1" applyFont="1" applyFill="1" applyAlignment="1"/>
    <xf numFmtId="41" fontId="189" fillId="0" borderId="0" xfId="2736" applyNumberFormat="1" applyFont="1" applyAlignment="1"/>
    <xf numFmtId="211" fontId="106" fillId="48" borderId="0" xfId="1255" applyNumberFormat="1" applyFont="1" applyFill="1" applyAlignment="1">
      <alignment horizontal="left"/>
    </xf>
    <xf numFmtId="210" fontId="106" fillId="48" borderId="0" xfId="1255" applyNumberFormat="1" applyFont="1" applyFill="1" applyAlignment="1">
      <alignment horizontal="left"/>
    </xf>
    <xf numFmtId="9" fontId="0" fillId="0" borderId="0" xfId="3" applyFont="1" applyFill="1"/>
    <xf numFmtId="41" fontId="11" fillId="0" borderId="0" xfId="21797" applyNumberFormat="1" applyFill="1" applyAlignment="1"/>
    <xf numFmtId="41" fontId="8" fillId="0" borderId="87" xfId="21797" applyNumberFormat="1" applyFont="1" applyFill="1" applyBorder="1" applyAlignment="1"/>
    <xf numFmtId="41" fontId="14" fillId="0" borderId="0" xfId="1069" applyNumberFormat="1" applyFont="1" applyFill="1"/>
    <xf numFmtId="49" fontId="7" fillId="0" borderId="0" xfId="21797" applyNumberFormat="1" applyFont="1" applyFill="1">
      <alignment vertical="top"/>
    </xf>
    <xf numFmtId="49" fontId="14" fillId="0" borderId="0" xfId="1069" applyNumberFormat="1" applyFont="1" applyFill="1" applyAlignment="1">
      <alignment horizontal="left"/>
    </xf>
    <xf numFmtId="3" fontId="107" fillId="0" borderId="0" xfId="21732" applyNumberFormat="1" applyFont="1" applyFill="1" applyBorder="1" applyAlignment="1"/>
    <xf numFmtId="49" fontId="14" fillId="0" borderId="0" xfId="21732" applyNumberFormat="1" applyFont="1" applyFill="1" applyBorder="1" applyAlignment="1"/>
    <xf numFmtId="0" fontId="184" fillId="0" borderId="0" xfId="21732" applyFill="1" applyBorder="1" applyAlignment="1"/>
    <xf numFmtId="49" fontId="184" fillId="0" borderId="0" xfId="21732" applyNumberFormat="1" applyFill="1" applyBorder="1" applyAlignment="1"/>
    <xf numFmtId="3" fontId="14" fillId="0" borderId="0" xfId="21732" applyNumberFormat="1" applyFont="1" applyFill="1" applyBorder="1" applyAlignment="1"/>
    <xf numFmtId="49" fontId="14" fillId="0" borderId="0" xfId="21732" applyNumberFormat="1" applyFont="1" applyFill="1" applyBorder="1" applyAlignment="1">
      <alignment horizontal="left"/>
    </xf>
    <xf numFmtId="0" fontId="0" fillId="0" borderId="0" xfId="0" applyFill="1" applyBorder="1"/>
    <xf numFmtId="41" fontId="11" fillId="0" borderId="0" xfId="2319" applyNumberFormat="1" applyFill="1" applyAlignment="1"/>
    <xf numFmtId="41" fontId="11" fillId="0" borderId="0" xfId="2466" applyNumberFormat="1" applyFill="1" applyAlignment="1"/>
    <xf numFmtId="41" fontId="8" fillId="0" borderId="0" xfId="2466" applyNumberFormat="1" applyFont="1" applyFill="1" applyAlignment="1"/>
    <xf numFmtId="4" fontId="108" fillId="0" borderId="0" xfId="2512" applyNumberFormat="1" applyFont="1" applyFill="1" applyAlignment="1"/>
    <xf numFmtId="49" fontId="143" fillId="42" borderId="0" xfId="2513" applyNumberFormat="1" applyFont="1" applyFill="1" applyAlignment="1">
      <alignment vertical="center"/>
    </xf>
    <xf numFmtId="49" fontId="6" fillId="42" borderId="0" xfId="2513" applyNumberFormat="1" applyFont="1" applyFill="1" applyAlignment="1">
      <alignment horizontal="justify" vertical="center"/>
    </xf>
    <xf numFmtId="49" fontId="6" fillId="42" borderId="0" xfId="2513" applyNumberFormat="1" applyFont="1" applyFill="1" applyAlignment="1">
      <alignment vertical="center"/>
    </xf>
    <xf numFmtId="49" fontId="138" fillId="42" borderId="0" xfId="2513" applyNumberFormat="1" applyFont="1" applyFill="1" applyAlignment="1">
      <alignment vertical="center"/>
    </xf>
    <xf numFmtId="49" fontId="6" fillId="43" borderId="0" xfId="2513" applyNumberFormat="1" applyFont="1" applyFill="1" applyAlignment="1">
      <alignment vertical="center"/>
    </xf>
    <xf numFmtId="49" fontId="6" fillId="0" borderId="0" xfId="2513" applyNumberFormat="1" applyFont="1" applyAlignment="1">
      <alignment vertical="center"/>
    </xf>
    <xf numFmtId="49" fontId="6" fillId="42" borderId="0" xfId="2513" applyNumberFormat="1" applyFont="1" applyFill="1" applyAlignment="1">
      <alignment vertical="center" wrapText="1"/>
    </xf>
    <xf numFmtId="49" fontId="140" fillId="43" borderId="0" xfId="2513" applyNumberFormat="1" applyFont="1" applyFill="1" applyAlignment="1">
      <alignment vertical="center"/>
    </xf>
    <xf numFmtId="49" fontId="143" fillId="42" borderId="0" xfId="2513" applyNumberFormat="1" applyFont="1" applyFill="1" applyAlignment="1">
      <alignment vertical="center" wrapText="1"/>
    </xf>
    <xf numFmtId="49" fontId="6" fillId="42" borderId="0" xfId="2513" quotePrefix="1" applyNumberFormat="1" applyFont="1" applyFill="1" applyAlignment="1">
      <alignment horizontal="left" vertical="center" wrapText="1"/>
    </xf>
    <xf numFmtId="49" fontId="6" fillId="42" borderId="0" xfId="2513" applyNumberFormat="1" applyFont="1" applyFill="1" applyAlignment="1">
      <alignment horizontal="left" vertical="center" wrapText="1"/>
    </xf>
    <xf numFmtId="49" fontId="6" fillId="42" borderId="0" xfId="1254" applyNumberFormat="1" applyFont="1" applyFill="1" applyAlignment="1">
      <alignment vertical="center"/>
    </xf>
    <xf numFmtId="49" fontId="6" fillId="42" borderId="0" xfId="1254" quotePrefix="1" applyNumberFormat="1" applyFont="1" applyFill="1" applyAlignment="1">
      <alignment horizontal="left" vertical="center"/>
    </xf>
    <xf numFmtId="49" fontId="6" fillId="42" borderId="0" xfId="1255" applyNumberFormat="1" applyFont="1" applyFill="1" applyAlignment="1">
      <alignment vertical="center"/>
    </xf>
    <xf numFmtId="41" fontId="156" fillId="42" borderId="0" xfId="21909" applyNumberFormat="1" applyFont="1" applyFill="1" applyAlignment="1">
      <alignment vertical="center"/>
    </xf>
    <xf numFmtId="41" fontId="156" fillId="42" borderId="0" xfId="21909" applyNumberFormat="1" applyFont="1" applyFill="1" applyAlignment="1">
      <alignment horizontal="center" vertical="center"/>
    </xf>
    <xf numFmtId="41" fontId="188" fillId="0" borderId="0" xfId="1257" applyNumberFormat="1" applyFont="1" applyFill="1" applyBorder="1" applyAlignment="1"/>
    <xf numFmtId="0" fontId="193" fillId="0" borderId="0" xfId="21916" applyAlignment="1"/>
    <xf numFmtId="41" fontId="141" fillId="42" borderId="0" xfId="21916" applyNumberFormat="1" applyFont="1" applyFill="1" applyAlignment="1">
      <alignment vertical="center"/>
    </xf>
    <xf numFmtId="41" fontId="6" fillId="42" borderId="0" xfId="21916" applyNumberFormat="1" applyFont="1" applyFill="1" applyBorder="1" applyAlignment="1">
      <alignment horizontal="centerContinuous" vertical="center"/>
    </xf>
    <xf numFmtId="41" fontId="6" fillId="42" borderId="0" xfId="21916" applyNumberFormat="1" applyFont="1" applyFill="1" applyAlignment="1">
      <alignment vertical="center"/>
    </xf>
    <xf numFmtId="3" fontId="142" fillId="42" borderId="0" xfId="21916" applyNumberFormat="1" applyFont="1" applyFill="1" applyBorder="1" applyAlignment="1">
      <alignment vertical="center"/>
    </xf>
    <xf numFmtId="3" fontId="141" fillId="42" borderId="0" xfId="21916" applyNumberFormat="1" applyFont="1" applyFill="1" applyBorder="1" applyAlignment="1">
      <alignment horizontal="center" vertical="center"/>
    </xf>
    <xf numFmtId="209" fontId="6" fillId="42" borderId="0" xfId="21939" applyNumberFormat="1" applyFont="1" applyFill="1" applyBorder="1" applyAlignment="1">
      <alignment vertical="center"/>
    </xf>
    <xf numFmtId="3" fontId="141" fillId="42" borderId="0" xfId="21916" applyNumberFormat="1" applyFont="1" applyFill="1" applyBorder="1" applyAlignment="1">
      <alignment vertical="center"/>
    </xf>
    <xf numFmtId="209" fontId="141" fillId="42" borderId="0" xfId="21939" applyNumberFormat="1" applyFont="1" applyFill="1" applyBorder="1" applyAlignment="1">
      <alignment vertical="center"/>
    </xf>
    <xf numFmtId="0" fontId="193" fillId="0" borderId="0" xfId="22014" applyAlignment="1"/>
    <xf numFmtId="41" fontId="193" fillId="0" borderId="0" xfId="22014" applyNumberFormat="1" applyFill="1" applyBorder="1" applyAlignment="1"/>
    <xf numFmtId="41" fontId="193" fillId="0" borderId="0" xfId="22014" applyNumberFormat="1" applyFill="1" applyAlignment="1"/>
    <xf numFmtId="41" fontId="8" fillId="0" borderId="87" xfId="22014" applyNumberFormat="1" applyFont="1" applyFill="1" applyBorder="1" applyAlignment="1"/>
    <xf numFmtId="41" fontId="193" fillId="6" borderId="0" xfId="22014" applyNumberFormat="1" applyFill="1" applyAlignment="1"/>
    <xf numFmtId="41" fontId="8" fillId="0" borderId="0" xfId="2466" applyNumberFormat="1" applyFont="1" applyFill="1" applyBorder="1" applyAlignment="1"/>
    <xf numFmtId="49" fontId="14" fillId="0" borderId="0" xfId="20928" applyNumberFormat="1" applyFont="1" applyFill="1" applyBorder="1">
      <alignment vertical="top"/>
    </xf>
    <xf numFmtId="49" fontId="8" fillId="0" borderId="0" xfId="20928" applyNumberFormat="1" applyFont="1" applyFill="1" applyBorder="1">
      <alignment vertical="top"/>
    </xf>
    <xf numFmtId="41" fontId="11" fillId="0" borderId="0" xfId="2466" applyNumberFormat="1" applyFill="1" applyBorder="1" applyAlignment="1"/>
    <xf numFmtId="49" fontId="193" fillId="0" borderId="0" xfId="22020" applyNumberFormat="1" applyAlignment="1"/>
    <xf numFmtId="49" fontId="193" fillId="0" borderId="0" xfId="22020" applyNumberFormat="1" applyFill="1" applyBorder="1" applyAlignment="1"/>
    <xf numFmtId="3" fontId="14" fillId="0" borderId="0" xfId="22020" applyNumberFormat="1" applyFont="1" applyFill="1" applyAlignment="1"/>
    <xf numFmtId="3" fontId="107" fillId="0" borderId="88" xfId="22020" applyNumberFormat="1" applyFont="1" applyFill="1" applyBorder="1" applyAlignment="1"/>
    <xf numFmtId="41" fontId="193" fillId="0" borderId="0" xfId="22022" applyNumberFormat="1" applyFill="1" applyAlignment="1"/>
    <xf numFmtId="41" fontId="8" fillId="0" borderId="87" xfId="22022" applyNumberFormat="1" applyFont="1" applyFill="1" applyBorder="1" applyAlignment="1"/>
    <xf numFmtId="41" fontId="8" fillId="0" borderId="0" xfId="22022" applyNumberFormat="1" applyFont="1" applyFill="1" applyBorder="1" applyAlignment="1"/>
    <xf numFmtId="0" fontId="193" fillId="0" borderId="0" xfId="22024" applyAlignment="1"/>
    <xf numFmtId="41" fontId="193" fillId="0" borderId="0" xfId="22024" applyNumberFormat="1" applyFill="1" applyAlignment="1"/>
    <xf numFmtId="41" fontId="193" fillId="0" borderId="0" xfId="22025" applyNumberFormat="1" applyFill="1" applyAlignment="1"/>
    <xf numFmtId="41" fontId="193" fillId="0" borderId="32" xfId="22025" applyNumberFormat="1" applyFill="1" applyBorder="1" applyAlignment="1"/>
    <xf numFmtId="41" fontId="8" fillId="0" borderId="32" xfId="22025" applyNumberFormat="1" applyFont="1" applyFill="1" applyBorder="1" applyAlignment="1"/>
    <xf numFmtId="41" fontId="8" fillId="0" borderId="0" xfId="22025" applyNumberFormat="1" applyFont="1" applyFill="1" applyBorder="1" applyAlignment="1"/>
    <xf numFmtId="41" fontId="193" fillId="0" borderId="0" xfId="22026" applyNumberFormat="1" applyFill="1" applyAlignment="1"/>
    <xf numFmtId="41" fontId="8" fillId="0" borderId="87" xfId="22026" applyNumberFormat="1" applyFont="1" applyFill="1" applyBorder="1" applyAlignment="1"/>
    <xf numFmtId="41" fontId="193" fillId="0" borderId="0" xfId="22027" applyNumberFormat="1" applyFill="1" applyAlignment="1"/>
    <xf numFmtId="41" fontId="8" fillId="0" borderId="0" xfId="22027" applyNumberFormat="1" applyFont="1" applyFill="1" applyAlignment="1"/>
    <xf numFmtId="41" fontId="193" fillId="0" borderId="0" xfId="22028" applyNumberFormat="1" applyFill="1" applyBorder="1" applyAlignment="1"/>
    <xf numFmtId="41" fontId="193" fillId="0" borderId="0" xfId="22028" applyNumberFormat="1" applyFill="1" applyAlignment="1"/>
    <xf numFmtId="41" fontId="8" fillId="0" borderId="87" xfId="22028" applyNumberFormat="1" applyFont="1" applyFill="1" applyBorder="1" applyAlignment="1"/>
    <xf numFmtId="41" fontId="193" fillId="39" borderId="0" xfId="22028" applyNumberFormat="1" applyFill="1" applyAlignment="1"/>
    <xf numFmtId="41" fontId="193" fillId="0" borderId="0" xfId="22029" applyNumberFormat="1" applyFill="1" applyAlignment="1"/>
    <xf numFmtId="41" fontId="8" fillId="0" borderId="0" xfId="22029" applyNumberFormat="1" applyFont="1" applyFill="1" applyAlignment="1"/>
    <xf numFmtId="41" fontId="193" fillId="0" borderId="32" xfId="22029" applyNumberFormat="1" applyFill="1" applyBorder="1" applyAlignment="1"/>
    <xf numFmtId="41" fontId="6" fillId="42" borderId="0" xfId="22030" applyNumberFormat="1" applyFont="1" applyFill="1" applyBorder="1" applyAlignment="1">
      <alignment horizontal="centerContinuous" vertical="center"/>
    </xf>
    <xf numFmtId="209" fontId="6" fillId="42" borderId="0" xfId="22016" applyNumberFormat="1" applyFont="1" applyFill="1" applyBorder="1" applyAlignment="1">
      <alignment vertical="center"/>
    </xf>
    <xf numFmtId="209" fontId="141" fillId="42" borderId="0" xfId="22016" applyNumberFormat="1" applyFont="1" applyFill="1" applyBorder="1" applyAlignment="1">
      <alignment vertical="center"/>
    </xf>
    <xf numFmtId="3" fontId="142" fillId="42" borderId="0" xfId="22030" applyNumberFormat="1" applyFont="1" applyFill="1" applyBorder="1" applyAlignment="1">
      <alignment vertical="center"/>
    </xf>
    <xf numFmtId="3" fontId="141" fillId="42" borderId="0" xfId="22030" applyNumberFormat="1" applyFont="1" applyFill="1" applyBorder="1" applyAlignment="1">
      <alignment horizontal="center" vertical="center"/>
    </xf>
    <xf numFmtId="41" fontId="139" fillId="42" borderId="0" xfId="22030" applyNumberFormat="1" applyFont="1" applyFill="1" applyBorder="1" applyAlignment="1">
      <alignment vertical="center"/>
    </xf>
    <xf numFmtId="41" fontId="6" fillId="42" borderId="0" xfId="22014" applyNumberFormat="1" applyFont="1" applyFill="1" applyBorder="1" applyAlignment="1">
      <alignment horizontal="centerContinuous" vertical="center"/>
    </xf>
    <xf numFmtId="209" fontId="6" fillId="42" borderId="0" xfId="22015" applyNumberFormat="1" applyFont="1" applyFill="1" applyBorder="1" applyAlignment="1">
      <alignment vertical="center"/>
    </xf>
    <xf numFmtId="209" fontId="141" fillId="42" borderId="0" xfId="22015" applyNumberFormat="1" applyFont="1" applyFill="1" applyBorder="1" applyAlignment="1">
      <alignment vertical="center"/>
    </xf>
    <xf numFmtId="3" fontId="142" fillId="42" borderId="0" xfId="22014" applyNumberFormat="1" applyFont="1" applyFill="1" applyBorder="1" applyAlignment="1">
      <alignment vertical="center"/>
    </xf>
    <xf numFmtId="3" fontId="141" fillId="42" borderId="0" xfId="22014" applyNumberFormat="1" applyFont="1" applyFill="1" applyBorder="1" applyAlignment="1">
      <alignment horizontal="center" vertical="center"/>
    </xf>
    <xf numFmtId="3" fontId="141" fillId="42" borderId="0" xfId="22014" applyNumberFormat="1" applyFont="1" applyFill="1" applyBorder="1" applyAlignment="1">
      <alignment vertical="center"/>
    </xf>
    <xf numFmtId="3" fontId="6" fillId="42" borderId="0" xfId="22014" applyNumberFormat="1" applyFont="1" applyFill="1" applyBorder="1" applyAlignment="1">
      <alignment vertical="center"/>
    </xf>
    <xf numFmtId="41" fontId="6" fillId="42" borderId="0" xfId="22014" applyNumberFormat="1" applyFont="1" applyFill="1" applyBorder="1" applyAlignment="1">
      <alignment vertical="center"/>
    </xf>
    <xf numFmtId="0" fontId="193" fillId="0" borderId="0" xfId="22103" applyAlignment="1"/>
    <xf numFmtId="209" fontId="6" fillId="42" borderId="0" xfId="22111" applyNumberFormat="1" applyFont="1" applyFill="1" applyBorder="1" applyAlignment="1">
      <alignment vertical="center"/>
    </xf>
    <xf numFmtId="209" fontId="141" fillId="42" borderId="0" xfId="22111" applyNumberFormat="1" applyFont="1" applyFill="1" applyBorder="1" applyAlignment="1">
      <alignment vertical="center"/>
    </xf>
    <xf numFmtId="209" fontId="6" fillId="0" borderId="0" xfId="22111" applyNumberFormat="1" applyFont="1" applyFill="1" applyBorder="1" applyAlignment="1">
      <alignment vertical="center"/>
    </xf>
    <xf numFmtId="41" fontId="6" fillId="0" borderId="0" xfId="22103" applyNumberFormat="1" applyFont="1" applyAlignment="1">
      <alignment vertical="center"/>
    </xf>
    <xf numFmtId="41" fontId="6" fillId="42" borderId="0" xfId="22111" applyNumberFormat="1" applyFont="1" applyFill="1" applyAlignment="1">
      <alignment vertical="center"/>
    </xf>
    <xf numFmtId="41" fontId="6" fillId="42" borderId="0" xfId="22111" applyNumberFormat="1" applyFont="1" applyFill="1" applyBorder="1" applyAlignment="1">
      <alignment vertical="center"/>
    </xf>
    <xf numFmtId="41" fontId="6" fillId="43" borderId="0" xfId="22103" applyNumberFormat="1" applyFont="1" applyFill="1" applyBorder="1" applyAlignment="1">
      <alignment vertical="center"/>
    </xf>
    <xf numFmtId="196" fontId="139" fillId="42" borderId="0" xfId="22111" applyNumberFormat="1" applyFont="1" applyFill="1" applyBorder="1" applyAlignment="1">
      <alignment vertical="center"/>
    </xf>
    <xf numFmtId="209" fontId="6" fillId="44" borderId="0" xfId="22111" applyNumberFormat="1" applyFont="1" applyFill="1" applyBorder="1" applyAlignment="1">
      <alignment vertical="center"/>
    </xf>
    <xf numFmtId="41" fontId="16" fillId="42" borderId="0" xfId="22103" applyNumberFormat="1" applyFont="1" applyFill="1" applyAlignment="1">
      <alignment vertical="center"/>
    </xf>
    <xf numFmtId="41" fontId="139" fillId="42" borderId="0" xfId="22111" applyNumberFormat="1" applyFont="1" applyFill="1" applyBorder="1" applyAlignment="1">
      <alignment vertical="center"/>
    </xf>
    <xf numFmtId="41" fontId="139" fillId="42" borderId="0" xfId="22111" applyNumberFormat="1" applyFont="1" applyFill="1" applyAlignment="1">
      <alignment vertical="center"/>
    </xf>
    <xf numFmtId="41" fontId="155" fillId="42" borderId="0" xfId="22111" applyNumberFormat="1" applyFont="1" applyFill="1" applyBorder="1" applyAlignment="1">
      <alignment vertical="center"/>
    </xf>
    <xf numFmtId="41" fontId="188" fillId="0" borderId="0" xfId="21916" applyNumberFormat="1" applyFont="1" applyFill="1" applyBorder="1" applyAlignment="1"/>
    <xf numFmtId="41" fontId="190" fillId="0" borderId="0" xfId="21916" applyNumberFormat="1" applyFont="1" applyFill="1" applyBorder="1" applyAlignment="1"/>
    <xf numFmtId="41" fontId="191" fillId="0" borderId="0" xfId="21916" applyNumberFormat="1" applyFont="1" applyFill="1" applyBorder="1" applyAlignment="1"/>
    <xf numFmtId="41" fontId="188" fillId="0" borderId="0" xfId="22014" applyNumberFormat="1" applyFont="1" applyFill="1" applyBorder="1" applyAlignment="1"/>
    <xf numFmtId="41" fontId="189" fillId="0" borderId="0" xfId="22014" applyNumberFormat="1" applyFont="1" applyAlignment="1"/>
    <xf numFmtId="0" fontId="188" fillId="0" borderId="0" xfId="22014" applyFont="1" applyAlignment="1"/>
    <xf numFmtId="41" fontId="190" fillId="0" borderId="0" xfId="22014" applyNumberFormat="1" applyFont="1" applyFill="1" applyBorder="1" applyAlignment="1"/>
    <xf numFmtId="41" fontId="192" fillId="0" borderId="0" xfId="22014" applyNumberFormat="1" applyFont="1" applyAlignment="1"/>
    <xf numFmtId="41" fontId="191" fillId="0" borderId="0" xfId="22014" applyNumberFormat="1" applyFont="1" applyFill="1" applyBorder="1" applyAlignment="1"/>
    <xf numFmtId="41" fontId="188" fillId="0" borderId="0" xfId="22014" applyNumberFormat="1" applyFont="1" applyAlignment="1"/>
    <xf numFmtId="41" fontId="188" fillId="0" borderId="0" xfId="22020" applyNumberFormat="1" applyFont="1" applyAlignment="1"/>
    <xf numFmtId="41" fontId="189" fillId="0" borderId="0" xfId="22020" applyNumberFormat="1" applyFont="1" applyAlignment="1"/>
    <xf numFmtId="41" fontId="188" fillId="0" borderId="0" xfId="22020" applyNumberFormat="1" applyFont="1" applyFill="1" applyBorder="1" applyAlignment="1"/>
    <xf numFmtId="41" fontId="190" fillId="0" borderId="0" xfId="22020" applyNumberFormat="1" applyFont="1" applyAlignment="1"/>
    <xf numFmtId="41" fontId="190" fillId="0" borderId="0" xfId="22020" applyNumberFormat="1" applyFont="1" applyFill="1" applyBorder="1" applyAlignment="1"/>
    <xf numFmtId="41" fontId="191" fillId="0" borderId="0" xfId="22020" applyNumberFormat="1" applyFont="1" applyFill="1" applyBorder="1" applyAlignment="1"/>
    <xf numFmtId="41" fontId="188" fillId="0" borderId="0" xfId="22020" applyNumberFormat="1" applyFont="1" applyBorder="1" applyAlignment="1"/>
    <xf numFmtId="41" fontId="190" fillId="0" borderId="0" xfId="22020" applyNumberFormat="1" applyFont="1" applyBorder="1" applyAlignment="1"/>
    <xf numFmtId="216" fontId="3" fillId="4" borderId="30" xfId="0" applyNumberFormat="1" applyFont="1" applyFill="1" applyBorder="1" applyAlignment="1">
      <alignment horizontal="center" vertical="center" wrapText="1"/>
    </xf>
    <xf numFmtId="216" fontId="3" fillId="4" borderId="31" xfId="0" applyNumberFormat="1" applyFont="1" applyFill="1" applyBorder="1" applyAlignment="1">
      <alignment horizontal="center" vertical="center" wrapText="1"/>
    </xf>
    <xf numFmtId="17" fontId="2" fillId="3" borderId="31" xfId="0" applyNumberFormat="1" applyFont="1" applyFill="1" applyBorder="1" applyAlignment="1">
      <alignment horizontal="center" vertical="center" wrapText="1"/>
    </xf>
    <xf numFmtId="172" fontId="97" fillId="2" borderId="87" xfId="1" applyNumberFormat="1" applyFont="1" applyFill="1" applyBorder="1" applyAlignment="1">
      <alignment vertical="center"/>
    </xf>
    <xf numFmtId="0" fontId="11" fillId="0" borderId="0" xfId="24038" applyAlignment="1"/>
    <xf numFmtId="41" fontId="11" fillId="0" borderId="0" xfId="24038" applyNumberFormat="1" applyFill="1" applyBorder="1" applyAlignment="1"/>
    <xf numFmtId="41" fontId="11" fillId="0" borderId="0" xfId="24038" applyNumberFormat="1" applyFill="1" applyAlignment="1"/>
    <xf numFmtId="41" fontId="11" fillId="0" borderId="0" xfId="1030" applyNumberFormat="1" applyFont="1" applyFill="1" applyAlignment="1"/>
    <xf numFmtId="41" fontId="28" fillId="0" borderId="0" xfId="1188" applyNumberFormat="1" applyFont="1" applyFill="1">
      <alignment vertical="top"/>
    </xf>
    <xf numFmtId="41" fontId="8" fillId="0" borderId="87" xfId="1188" applyNumberFormat="1" applyFont="1" applyFill="1" applyBorder="1" applyAlignment="1"/>
    <xf numFmtId="172" fontId="97" fillId="2" borderId="87" xfId="1" applyNumberFormat="1" applyFont="1" applyFill="1" applyBorder="1" applyAlignment="1">
      <alignment horizontal="right" vertical="center"/>
    </xf>
    <xf numFmtId="41" fontId="188" fillId="4" borderId="0" xfId="22014" applyNumberFormat="1" applyFont="1" applyFill="1" applyBorder="1" applyAlignment="1"/>
    <xf numFmtId="170" fontId="3" fillId="46" borderId="65" xfId="0" applyNumberFormat="1" applyFont="1" applyFill="1" applyBorder="1" applyAlignment="1">
      <alignment horizontal="center" vertical="center" wrapText="1"/>
    </xf>
    <xf numFmtId="219" fontId="3" fillId="46" borderId="31" xfId="0" applyNumberFormat="1" applyFont="1" applyFill="1" applyBorder="1" applyAlignment="1">
      <alignment horizontal="center" vertical="center" wrapText="1"/>
    </xf>
    <xf numFmtId="170" fontId="3" fillId="46" borderId="65" xfId="0" applyNumberFormat="1" applyFont="1" applyFill="1" applyBorder="1" applyAlignment="1">
      <alignment vertical="center" wrapText="1"/>
    </xf>
    <xf numFmtId="41" fontId="156" fillId="42" borderId="0" xfId="1205" applyNumberFormat="1" applyFont="1" applyFill="1" applyAlignment="1">
      <alignment vertical="center"/>
    </xf>
    <xf numFmtId="41" fontId="156" fillId="42" borderId="0" xfId="1205" applyNumberFormat="1" applyFont="1" applyFill="1" applyAlignment="1">
      <alignment horizontal="center" vertical="center"/>
    </xf>
    <xf numFmtId="41" fontId="6" fillId="42" borderId="0" xfId="1205" applyNumberFormat="1" applyFont="1" applyFill="1" applyBorder="1" applyAlignment="1">
      <alignment vertical="center"/>
    </xf>
    <xf numFmtId="41" fontId="6" fillId="43" borderId="0" xfId="826" applyNumberFormat="1" applyFont="1" applyFill="1" applyBorder="1" applyAlignment="1">
      <alignment vertical="center"/>
    </xf>
    <xf numFmtId="209" fontId="6" fillId="42" borderId="0" xfId="1205" applyNumberFormat="1" applyFont="1" applyFill="1" applyBorder="1" applyAlignment="1">
      <alignment vertical="center"/>
    </xf>
    <xf numFmtId="209" fontId="141" fillId="42" borderId="0" xfId="1205" applyNumberFormat="1" applyFont="1" applyFill="1" applyBorder="1" applyAlignment="1">
      <alignment vertical="center"/>
    </xf>
    <xf numFmtId="196" fontId="139" fillId="42" borderId="0" xfId="1205" applyNumberFormat="1" applyFont="1" applyFill="1" applyBorder="1" applyAlignment="1">
      <alignment vertical="center"/>
    </xf>
    <xf numFmtId="41" fontId="6" fillId="42" borderId="0" xfId="1205" applyNumberFormat="1" applyFont="1" applyFill="1" applyAlignment="1">
      <alignment vertical="center"/>
    </xf>
    <xf numFmtId="41" fontId="6" fillId="0" borderId="0" xfId="826" applyNumberFormat="1" applyFont="1" applyAlignment="1"/>
    <xf numFmtId="41" fontId="6" fillId="0" borderId="0" xfId="826" applyNumberFormat="1" applyFont="1" applyAlignment="1">
      <alignment vertical="center"/>
    </xf>
    <xf numFmtId="209" fontId="6" fillId="44" borderId="0" xfId="1205" applyNumberFormat="1" applyFont="1" applyFill="1" applyBorder="1" applyAlignment="1">
      <alignment vertical="center"/>
    </xf>
    <xf numFmtId="0" fontId="87" fillId="0" borderId="0" xfId="826" applyAlignment="1"/>
    <xf numFmtId="209" fontId="6" fillId="0" borderId="0" xfId="1205" applyNumberFormat="1" applyFont="1" applyFill="1" applyBorder="1" applyAlignment="1">
      <alignment vertical="center"/>
    </xf>
    <xf numFmtId="41" fontId="16" fillId="42" borderId="0" xfId="826" applyNumberFormat="1" applyFont="1" applyFill="1" applyAlignment="1">
      <alignment vertical="center"/>
    </xf>
    <xf numFmtId="41" fontId="139" fillId="42" borderId="0" xfId="1205" applyNumberFormat="1" applyFont="1" applyFill="1" applyBorder="1" applyAlignment="1">
      <alignment vertical="center"/>
    </xf>
    <xf numFmtId="41" fontId="139" fillId="42" borderId="0" xfId="1205" applyNumberFormat="1" applyFont="1" applyFill="1" applyAlignment="1">
      <alignment vertical="center"/>
    </xf>
    <xf numFmtId="41" fontId="155" fillId="42" borderId="0" xfId="1205" applyNumberFormat="1" applyFont="1" applyFill="1" applyBorder="1" applyAlignment="1">
      <alignment vertical="center"/>
    </xf>
    <xf numFmtId="41" fontId="6" fillId="0" borderId="0" xfId="24147" applyNumberFormat="1" applyFont="1" applyAlignment="1"/>
    <xf numFmtId="209" fontId="6" fillId="42" borderId="0" xfId="24164" applyNumberFormat="1" applyFont="1" applyFill="1" applyBorder="1" applyAlignment="1">
      <alignment vertical="center"/>
    </xf>
    <xf numFmtId="41" fontId="6" fillId="42" borderId="0" xfId="24164" applyNumberFormat="1" applyFont="1" applyFill="1" applyAlignment="1">
      <alignment horizontal="center" vertical="center"/>
    </xf>
    <xf numFmtId="41" fontId="6" fillId="42" borderId="0" xfId="24164" applyNumberFormat="1" applyFont="1" applyFill="1" applyBorder="1" applyAlignment="1">
      <alignment vertical="center"/>
    </xf>
    <xf numFmtId="209" fontId="6" fillId="42" borderId="0" xfId="24147" applyNumberFormat="1" applyFont="1" applyFill="1" applyAlignment="1">
      <alignment horizontal="center" vertical="center"/>
    </xf>
    <xf numFmtId="196" fontId="139" fillId="42" borderId="0" xfId="24164" applyNumberFormat="1" applyFont="1" applyFill="1" applyBorder="1" applyAlignment="1">
      <alignment vertical="center"/>
    </xf>
    <xf numFmtId="213" fontId="6" fillId="42" borderId="0" xfId="24221" applyNumberFormat="1" applyFont="1" applyFill="1" applyAlignment="1">
      <alignment vertical="center"/>
    </xf>
    <xf numFmtId="213" fontId="6" fillId="42" borderId="0" xfId="24221" applyNumberFormat="1" applyFont="1" applyFill="1" applyAlignment="1">
      <alignment horizontal="center" vertical="center"/>
    </xf>
    <xf numFmtId="41" fontId="6" fillId="0" borderId="0" xfId="24226" applyNumberFormat="1" applyFont="1" applyAlignment="1"/>
    <xf numFmtId="41" fontId="6" fillId="42" borderId="0" xfId="24222" applyNumberFormat="1" applyFont="1" applyFill="1" applyAlignment="1">
      <alignment vertical="center"/>
    </xf>
    <xf numFmtId="213" fontId="6" fillId="42" borderId="0" xfId="24221" applyNumberFormat="1" applyFont="1" applyFill="1" applyAlignment="1">
      <alignment vertical="center"/>
    </xf>
    <xf numFmtId="217" fontId="2" fillId="3" borderId="31" xfId="0" applyNumberFormat="1" applyFont="1" applyFill="1" applyBorder="1" applyAlignment="1">
      <alignment horizontal="center" vertical="center" wrapText="1"/>
    </xf>
    <xf numFmtId="49" fontId="104" fillId="0" borderId="0" xfId="1030" applyNumberFormat="1" applyAlignment="1"/>
    <xf numFmtId="3" fontId="14" fillId="0" borderId="0" xfId="1030" applyNumberFormat="1" applyFont="1" applyFill="1" applyAlignment="1"/>
    <xf numFmtId="49" fontId="104" fillId="0" borderId="0" xfId="1030" applyNumberFormat="1" applyFill="1" applyBorder="1" applyAlignment="1"/>
    <xf numFmtId="3" fontId="107" fillId="0" borderId="96" xfId="1030" applyNumberFormat="1" applyFont="1" applyFill="1" applyBorder="1" applyAlignment="1"/>
    <xf numFmtId="49" fontId="14" fillId="0" borderId="0" xfId="1188" applyNumberFormat="1" applyFont="1" applyFill="1">
      <alignment vertical="top"/>
    </xf>
    <xf numFmtId="49" fontId="107" fillId="6" borderId="0" xfId="1246" applyNumberFormat="1" applyFont="1" applyFill="1">
      <alignment vertical="top"/>
    </xf>
    <xf numFmtId="41" fontId="121" fillId="6" borderId="0" xfId="1246" applyNumberFormat="1" applyFont="1" applyFill="1" applyAlignment="1"/>
    <xf numFmtId="49" fontId="28" fillId="0" borderId="0" xfId="1246" applyNumberFormat="1" applyFont="1" applyFill="1">
      <alignment vertical="top"/>
    </xf>
    <xf numFmtId="41" fontId="8" fillId="0" borderId="0" xfId="1246" applyNumberFormat="1" applyFont="1" applyFill="1" applyBorder="1" applyAlignment="1"/>
    <xf numFmtId="41" fontId="124" fillId="0" borderId="32" xfId="1246" applyNumberFormat="1" applyFill="1" applyBorder="1" applyAlignment="1"/>
    <xf numFmtId="41" fontId="8" fillId="0" borderId="32" xfId="1246" applyNumberFormat="1" applyFont="1" applyFill="1" applyBorder="1" applyAlignment="1"/>
    <xf numFmtId="4" fontId="108" fillId="6" borderId="0" xfId="1251" applyNumberFormat="1" applyFont="1" applyFill="1" applyBorder="1">
      <alignment vertical="top"/>
    </xf>
    <xf numFmtId="41" fontId="124" fillId="6" borderId="0" xfId="1251" applyNumberFormat="1" applyFill="1" applyAlignment="1"/>
    <xf numFmtId="41" fontId="124" fillId="0" borderId="0" xfId="1251" applyNumberFormat="1" applyFill="1" applyAlignment="1"/>
    <xf numFmtId="49" fontId="14" fillId="0" borderId="0" xfId="1251" applyNumberFormat="1" applyFont="1" applyFill="1">
      <alignment vertical="top"/>
    </xf>
    <xf numFmtId="4" fontId="109" fillId="0" borderId="0" xfId="1251" applyNumberFormat="1" applyFont="1" applyFill="1" applyBorder="1" applyAlignment="1">
      <alignment horizontal="left"/>
    </xf>
    <xf numFmtId="49" fontId="28" fillId="0" borderId="0" xfId="1251" applyNumberFormat="1" applyFont="1" applyFill="1">
      <alignment vertical="top"/>
    </xf>
    <xf numFmtId="41" fontId="8" fillId="0" borderId="87" xfId="1251" applyNumberFormat="1" applyFont="1" applyFill="1" applyBorder="1" applyAlignment="1"/>
    <xf numFmtId="49" fontId="14" fillId="0" borderId="0" xfId="1252" applyNumberFormat="1" applyFont="1" applyFill="1">
      <alignment vertical="top"/>
    </xf>
    <xf numFmtId="41" fontId="8" fillId="0" borderId="0" xfId="1252" applyNumberFormat="1" applyFont="1" applyFill="1" applyAlignment="1"/>
    <xf numFmtId="41" fontId="124" fillId="0" borderId="0" xfId="1252" applyNumberFormat="1" applyFill="1" applyAlignment="1"/>
    <xf numFmtId="49" fontId="107" fillId="6" borderId="0" xfId="1254" applyNumberFormat="1" applyFont="1" applyFill="1">
      <alignment vertical="top"/>
    </xf>
    <xf numFmtId="41" fontId="11" fillId="6" borderId="0" xfId="1254" applyNumberFormat="1" applyFill="1" applyAlignment="1"/>
    <xf numFmtId="41" fontId="11" fillId="0" borderId="0" xfId="1254" applyNumberFormat="1" applyFill="1" applyAlignment="1"/>
    <xf numFmtId="41" fontId="11" fillId="39" borderId="0" xfId="1254" applyNumberFormat="1" applyFill="1" applyAlignment="1"/>
    <xf numFmtId="41" fontId="11" fillId="0" borderId="0" xfId="1254" applyNumberFormat="1" applyFill="1" applyBorder="1" applyAlignment="1"/>
    <xf numFmtId="4" fontId="108" fillId="0" borderId="0" xfId="1254" applyNumberFormat="1" applyFont="1" applyFill="1" applyBorder="1" applyAlignment="1"/>
    <xf numFmtId="41" fontId="8" fillId="0" borderId="87" xfId="1254" applyNumberFormat="1" applyFont="1" applyFill="1" applyBorder="1" applyAlignment="1"/>
    <xf numFmtId="4" fontId="108" fillId="0" borderId="0" xfId="1256" applyNumberFormat="1" applyFont="1" applyFill="1" applyAlignment="1"/>
    <xf numFmtId="41" fontId="11" fillId="0" borderId="0" xfId="1256" applyNumberFormat="1" applyFill="1" applyAlignment="1"/>
    <xf numFmtId="41" fontId="11" fillId="0" borderId="32" xfId="1256" applyNumberFormat="1" applyFill="1" applyBorder="1" applyAlignment="1"/>
    <xf numFmtId="3" fontId="141" fillId="42" borderId="0" xfId="1257" applyNumberFormat="1" applyFont="1" applyFill="1" applyBorder="1" applyAlignment="1">
      <alignment horizontal="center" vertical="center"/>
    </xf>
    <xf numFmtId="41" fontId="6" fillId="42" borderId="0" xfId="1257" applyNumberFormat="1" applyFont="1" applyFill="1" applyBorder="1" applyAlignment="1">
      <alignment horizontal="centerContinuous" vertical="center"/>
    </xf>
    <xf numFmtId="209" fontId="6" fillId="42" borderId="0" xfId="1277" applyNumberFormat="1" applyFont="1" applyFill="1" applyBorder="1" applyAlignment="1">
      <alignment vertical="center"/>
    </xf>
    <xf numFmtId="209" fontId="141" fillId="42" borderId="0" xfId="1277" applyNumberFormat="1" applyFont="1" applyFill="1" applyBorder="1" applyAlignment="1">
      <alignment vertical="center"/>
    </xf>
    <xf numFmtId="3" fontId="142" fillId="42" borderId="0" xfId="1257" applyNumberFormat="1" applyFont="1" applyFill="1" applyBorder="1" applyAlignment="1">
      <alignment vertical="center"/>
    </xf>
    <xf numFmtId="41" fontId="139" fillId="42" borderId="0" xfId="1257" applyNumberFormat="1" applyFont="1" applyFill="1" applyBorder="1" applyAlignment="1">
      <alignment vertical="center"/>
    </xf>
    <xf numFmtId="3" fontId="141" fillId="42" borderId="0" xfId="1249" applyNumberFormat="1" applyFont="1" applyFill="1" applyBorder="1" applyAlignment="1">
      <alignment horizontal="center" vertical="center"/>
    </xf>
    <xf numFmtId="41" fontId="6" fillId="42" borderId="0" xfId="1249" applyNumberFormat="1" applyFont="1" applyFill="1" applyBorder="1" applyAlignment="1">
      <alignment horizontal="centerContinuous" vertical="center"/>
    </xf>
    <xf numFmtId="41" fontId="6" fillId="42" borderId="0" xfId="1249" applyNumberFormat="1" applyFont="1" applyFill="1" applyAlignment="1">
      <alignment vertical="center"/>
    </xf>
    <xf numFmtId="209" fontId="6" fillId="42" borderId="0" xfId="1271" applyNumberFormat="1" applyFont="1" applyFill="1" applyBorder="1" applyAlignment="1">
      <alignment vertical="center"/>
    </xf>
    <xf numFmtId="209" fontId="141" fillId="42" borderId="0" xfId="1271" applyNumberFormat="1" applyFont="1" applyFill="1" applyBorder="1" applyAlignment="1">
      <alignment vertical="center"/>
    </xf>
    <xf numFmtId="41" fontId="141" fillId="42" borderId="0" xfId="1249" applyNumberFormat="1" applyFont="1" applyFill="1" applyAlignment="1">
      <alignment vertical="center"/>
    </xf>
    <xf numFmtId="3" fontId="142" fillId="42" borderId="0" xfId="1249" applyNumberFormat="1" applyFont="1" applyFill="1" applyBorder="1" applyAlignment="1">
      <alignment vertical="center"/>
    </xf>
    <xf numFmtId="3" fontId="141" fillId="42" borderId="0" xfId="1249" applyNumberFormat="1" applyFont="1" applyFill="1" applyBorder="1" applyAlignment="1">
      <alignment vertical="center"/>
    </xf>
    <xf numFmtId="3" fontId="141" fillId="42" borderId="0" xfId="1259" applyNumberFormat="1" applyFont="1" applyFill="1" applyBorder="1" applyAlignment="1">
      <alignment horizontal="center" vertical="center"/>
    </xf>
    <xf numFmtId="41" fontId="6" fillId="42" borderId="0" xfId="1259" applyNumberFormat="1" applyFont="1" applyFill="1" applyBorder="1" applyAlignment="1">
      <alignment horizontal="centerContinuous" vertical="center"/>
    </xf>
    <xf numFmtId="3" fontId="6" fillId="42" borderId="0" xfId="1259" applyNumberFormat="1" applyFont="1" applyFill="1" applyBorder="1" applyAlignment="1">
      <alignment vertical="center"/>
    </xf>
    <xf numFmtId="209" fontId="6" fillId="42" borderId="0" xfId="1301" applyNumberFormat="1" applyFont="1" applyFill="1" applyBorder="1" applyAlignment="1">
      <alignment vertical="center"/>
    </xf>
    <xf numFmtId="209" fontId="141" fillId="42" borderId="0" xfId="1301" applyNumberFormat="1" applyFont="1" applyFill="1" applyBorder="1" applyAlignment="1">
      <alignment vertical="center"/>
    </xf>
    <xf numFmtId="3" fontId="141" fillId="42" borderId="0" xfId="1259" applyNumberFormat="1" applyFont="1" applyFill="1" applyBorder="1" applyAlignment="1">
      <alignment vertical="center"/>
    </xf>
    <xf numFmtId="3" fontId="142" fillId="42" borderId="0" xfId="1259" applyNumberFormat="1" applyFont="1" applyFill="1" applyBorder="1" applyAlignment="1">
      <alignment vertical="center"/>
    </xf>
    <xf numFmtId="41" fontId="6" fillId="42" borderId="0" xfId="1259" applyNumberFormat="1" applyFont="1" applyFill="1" applyBorder="1" applyAlignment="1">
      <alignment vertical="center"/>
    </xf>
    <xf numFmtId="41" fontId="188" fillId="0" borderId="0" xfId="1268" applyNumberFormat="1" applyFont="1" applyAlignment="1"/>
    <xf numFmtId="0" fontId="11" fillId="0" borderId="0" xfId="1268" applyAlignment="1"/>
    <xf numFmtId="0" fontId="188" fillId="0" borderId="0" xfId="1268" applyFont="1" applyAlignment="1"/>
    <xf numFmtId="41" fontId="204" fillId="0" borderId="0" xfId="1268" applyNumberFormat="1" applyFont="1" applyFill="1" applyAlignment="1"/>
    <xf numFmtId="172" fontId="101" fillId="0" borderId="97" xfId="1" applyNumberFormat="1" applyFont="1" applyFill="1" applyBorder="1" applyAlignment="1">
      <alignment vertical="center"/>
    </xf>
    <xf numFmtId="0" fontId="98" fillId="2" borderId="0" xfId="0" applyFont="1" applyFill="1" applyBorder="1" applyAlignment="1">
      <alignment horizontal="left" indent="2"/>
    </xf>
    <xf numFmtId="172" fontId="99" fillId="0" borderId="3" xfId="1" applyNumberFormat="1" applyFont="1" applyFill="1" applyBorder="1" applyAlignment="1">
      <alignment vertical="center"/>
    </xf>
    <xf numFmtId="172" fontId="99" fillId="0" borderId="96" xfId="1" applyNumberFormat="1" applyFont="1" applyFill="1" applyBorder="1" applyAlignment="1">
      <alignment vertical="center"/>
    </xf>
    <xf numFmtId="172" fontId="100" fillId="0" borderId="0" xfId="0" applyNumberFormat="1" applyFont="1"/>
    <xf numFmtId="41" fontId="188" fillId="0" borderId="0" xfId="1268" applyNumberFormat="1" applyFont="1" applyFill="1" applyAlignment="1"/>
    <xf numFmtId="0" fontId="188" fillId="0" borderId="0" xfId="1268" applyFont="1" applyFill="1" applyAlignment="1"/>
    <xf numFmtId="0" fontId="11" fillId="0" borderId="0" xfId="1268" applyFill="1" applyAlignment="1"/>
    <xf numFmtId="0" fontId="99" fillId="0" borderId="0" xfId="0" applyFont="1" applyFill="1" applyBorder="1" applyAlignment="1">
      <alignment horizontal="left" indent="2"/>
    </xf>
    <xf numFmtId="172" fontId="99" fillId="0" borderId="97" xfId="1" applyNumberFormat="1" applyFont="1" applyFill="1" applyBorder="1" applyAlignment="1">
      <alignment vertical="center"/>
    </xf>
    <xf numFmtId="172" fontId="101" fillId="0" borderId="64" xfId="1" applyNumberFormat="1" applyFont="1" applyFill="1" applyBorder="1" applyAlignment="1">
      <alignment vertical="center"/>
    </xf>
    <xf numFmtId="0" fontId="99" fillId="0" borderId="3" xfId="0" applyFont="1" applyFill="1" applyBorder="1" applyAlignment="1">
      <alignment horizontal="left" indent="2"/>
    </xf>
    <xf numFmtId="0" fontId="3" fillId="0" borderId="4" xfId="0" applyFont="1" applyBorder="1" applyAlignment="1">
      <alignment horizontal="right" vertical="center"/>
    </xf>
    <xf numFmtId="172" fontId="3" fillId="0" borderId="4" xfId="1" applyNumberFormat="1" applyFont="1" applyFill="1" applyBorder="1" applyAlignment="1">
      <alignment vertical="center"/>
    </xf>
    <xf numFmtId="0" fontId="98" fillId="2" borderId="87" xfId="0" applyFont="1" applyFill="1" applyBorder="1" applyAlignment="1">
      <alignment horizontal="left" indent="2"/>
    </xf>
    <xf numFmtId="172" fontId="99" fillId="0" borderId="87" xfId="1" applyNumberFormat="1" applyFont="1" applyFill="1" applyBorder="1" applyAlignment="1">
      <alignment vertical="center"/>
    </xf>
    <xf numFmtId="0" fontId="97" fillId="2" borderId="87" xfId="0" applyFont="1" applyFill="1" applyBorder="1" applyAlignment="1">
      <alignment horizontal="right" vertical="center"/>
    </xf>
    <xf numFmtId="0" fontId="11" fillId="0" borderId="97" xfId="0" applyFont="1" applyBorder="1" applyAlignment="1">
      <alignment horizontal="right" vertical="center"/>
    </xf>
    <xf numFmtId="172" fontId="11" fillId="0" borderId="97" xfId="1" applyNumberFormat="1" applyFont="1" applyFill="1" applyBorder="1" applyAlignment="1">
      <alignment vertical="center"/>
    </xf>
    <xf numFmtId="0" fontId="11" fillId="0" borderId="3" xfId="0" applyFont="1" applyBorder="1" applyAlignment="1">
      <alignment horizontal="right" vertical="center"/>
    </xf>
    <xf numFmtId="172" fontId="11" fillId="0" borderId="3" xfId="1" applyNumberFormat="1" applyFont="1" applyFill="1" applyBorder="1" applyAlignment="1">
      <alignment vertical="center"/>
    </xf>
    <xf numFmtId="172" fontId="11" fillId="0" borderId="64" xfId="1" applyNumberFormat="1" applyFont="1" applyFill="1" applyBorder="1" applyAlignment="1">
      <alignment vertical="center"/>
    </xf>
    <xf numFmtId="0" fontId="205" fillId="0" borderId="0" xfId="0" applyFont="1"/>
    <xf numFmtId="172" fontId="11" fillId="0" borderId="30" xfId="1" applyNumberFormat="1" applyFont="1" applyFill="1" applyBorder="1" applyAlignment="1">
      <alignment vertical="center"/>
    </xf>
    <xf numFmtId="172" fontId="205" fillId="0" borderId="0" xfId="0" applyNumberFormat="1" applyFont="1"/>
    <xf numFmtId="0" fontId="205" fillId="0" borderId="0" xfId="0" applyFont="1" applyFill="1" applyBorder="1"/>
    <xf numFmtId="41" fontId="153" fillId="0" borderId="0" xfId="1" applyNumberFormat="1" applyFont="1" applyFill="1"/>
    <xf numFmtId="0" fontId="102" fillId="0" borderId="0" xfId="0" applyFont="1" applyFill="1"/>
    <xf numFmtId="3" fontId="138" fillId="0" borderId="0" xfId="1436" applyNumberFormat="1" applyFont="1" applyFill="1" applyBorder="1" applyAlignment="1">
      <alignment horizontal="left" vertical="center"/>
    </xf>
    <xf numFmtId="49" fontId="138" fillId="0" borderId="0" xfId="1436" applyNumberFormat="1" applyFont="1" applyFill="1" applyAlignment="1">
      <alignment vertical="center"/>
    </xf>
    <xf numFmtId="41" fontId="138" fillId="0" borderId="0" xfId="1436" applyNumberFormat="1" applyFont="1" applyFill="1" applyAlignment="1">
      <alignment vertical="center"/>
    </xf>
    <xf numFmtId="49" fontId="138" fillId="0" borderId="0" xfId="1436" applyNumberFormat="1" applyFont="1" applyFill="1" applyAlignment="1">
      <alignment horizontal="left" vertical="center"/>
    </xf>
    <xf numFmtId="49" fontId="6" fillId="0" borderId="0" xfId="1436" applyNumberFormat="1" applyFont="1" applyFill="1" applyAlignment="1">
      <alignment vertical="center"/>
    </xf>
    <xf numFmtId="41" fontId="6" fillId="0" borderId="0" xfId="1436" applyNumberFormat="1" applyFont="1" applyFill="1" applyAlignment="1">
      <alignment vertical="center"/>
    </xf>
    <xf numFmtId="49" fontId="6" fillId="0" borderId="0" xfId="1254" applyNumberFormat="1" applyFont="1" applyFill="1" applyAlignment="1">
      <alignment vertical="center"/>
    </xf>
    <xf numFmtId="3" fontId="141" fillId="0" borderId="0" xfId="1249" applyNumberFormat="1" applyFont="1" applyFill="1" applyBorder="1" applyAlignment="1">
      <alignment horizontal="center" vertical="center"/>
    </xf>
    <xf numFmtId="41" fontId="6" fillId="0" borderId="0" xfId="1249" applyNumberFormat="1" applyFont="1" applyFill="1" applyBorder="1" applyAlignment="1">
      <alignment horizontal="centerContinuous" vertical="center"/>
    </xf>
    <xf numFmtId="41" fontId="6" fillId="0" borderId="0" xfId="1249" applyNumberFormat="1" applyFont="1" applyFill="1" applyAlignment="1">
      <alignment vertical="center"/>
    </xf>
    <xf numFmtId="0" fontId="11" fillId="0" borderId="0" xfId="1249" applyFill="1" applyAlignment="1"/>
    <xf numFmtId="209" fontId="6" fillId="0" borderId="0" xfId="1271" applyNumberFormat="1" applyFont="1" applyFill="1" applyBorder="1" applyAlignment="1">
      <alignment vertical="center"/>
    </xf>
    <xf numFmtId="49" fontId="6" fillId="0" borderId="0" xfId="1254" quotePrefix="1" applyNumberFormat="1" applyFont="1" applyFill="1" applyAlignment="1">
      <alignment horizontal="left" vertical="center"/>
    </xf>
    <xf numFmtId="209" fontId="141" fillId="0" borderId="0" xfId="1271" applyNumberFormat="1" applyFont="1" applyFill="1" applyBorder="1" applyAlignment="1">
      <alignment vertical="center"/>
    </xf>
    <xf numFmtId="41" fontId="141" fillId="0" borderId="0" xfId="1249" applyNumberFormat="1" applyFont="1" applyFill="1" applyAlignment="1">
      <alignment vertical="center"/>
    </xf>
    <xf numFmtId="3" fontId="142" fillId="0" borderId="0" xfId="1249" applyNumberFormat="1" applyFont="1" applyFill="1" applyBorder="1" applyAlignment="1">
      <alignment vertical="center"/>
    </xf>
    <xf numFmtId="3" fontId="141" fillId="0" borderId="0" xfId="1249" applyNumberFormat="1" applyFont="1" applyFill="1" applyBorder="1" applyAlignment="1">
      <alignment vertical="center"/>
    </xf>
    <xf numFmtId="0" fontId="206" fillId="2" borderId="4" xfId="0" applyFont="1" applyFill="1" applyBorder="1" applyAlignment="1">
      <alignment horizontal="left" indent="2"/>
    </xf>
    <xf numFmtId="172" fontId="11" fillId="0" borderId="4" xfId="1" applyNumberFormat="1" applyFont="1" applyFill="1" applyBorder="1" applyAlignment="1">
      <alignment vertical="center"/>
    </xf>
    <xf numFmtId="172" fontId="11" fillId="0" borderId="5" xfId="1" applyNumberFormat="1" applyFont="1" applyFill="1" applyBorder="1" applyAlignment="1">
      <alignment vertical="center"/>
    </xf>
    <xf numFmtId="172" fontId="206" fillId="0" borderId="0" xfId="0" applyNumberFormat="1" applyFont="1"/>
    <xf numFmtId="0" fontId="206" fillId="0" borderId="0" xfId="0" applyFont="1"/>
    <xf numFmtId="0" fontId="11" fillId="0" borderId="3" xfId="0" applyFont="1" applyFill="1" applyBorder="1" applyAlignment="1">
      <alignment horizontal="left" indent="2"/>
    </xf>
    <xf numFmtId="196" fontId="206" fillId="0" borderId="0" xfId="0" applyNumberFormat="1" applyFont="1"/>
    <xf numFmtId="0" fontId="206" fillId="0" borderId="0" xfId="0" applyFont="1" applyBorder="1"/>
    <xf numFmtId="0" fontId="206" fillId="2" borderId="4" xfId="0" applyFont="1" applyFill="1" applyBorder="1" applyAlignment="1">
      <alignment horizontal="left" indent="1"/>
    </xf>
    <xf numFmtId="172" fontId="11" fillId="0" borderId="0" xfId="1" applyNumberFormat="1" applyFont="1" applyFill="1" applyBorder="1" applyAlignment="1">
      <alignment vertical="center"/>
    </xf>
    <xf numFmtId="196" fontId="206" fillId="0" borderId="0" xfId="0" applyNumberFormat="1" applyFont="1" applyBorder="1"/>
    <xf numFmtId="196" fontId="100" fillId="0" borderId="0" xfId="0" applyNumberFormat="1" applyFont="1"/>
    <xf numFmtId="216" fontId="3" fillId="4" borderId="65" xfId="0" applyNumberFormat="1" applyFont="1" applyFill="1" applyBorder="1" applyAlignment="1">
      <alignment horizontal="center" vertical="center" wrapText="1"/>
    </xf>
    <xf numFmtId="170" fontId="3" fillId="46" borderId="97" xfId="0" applyNumberFormat="1" applyFont="1" applyFill="1" applyBorder="1" applyAlignment="1">
      <alignment vertical="center"/>
    </xf>
    <xf numFmtId="219" fontId="3" fillId="46" borderId="3" xfId="0" applyNumberFormat="1" applyFont="1" applyFill="1" applyBorder="1" applyAlignment="1">
      <alignment horizontal="center" vertical="center" wrapText="1"/>
    </xf>
    <xf numFmtId="216" fontId="3" fillId="4" borderId="65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right" vertical="center"/>
    </xf>
    <xf numFmtId="172" fontId="3" fillId="0" borderId="0" xfId="1" applyNumberFormat="1" applyFont="1" applyFill="1" applyBorder="1" applyAlignment="1">
      <alignment vertical="center"/>
    </xf>
    <xf numFmtId="0" fontId="97" fillId="2" borderId="0" xfId="0" applyFont="1" applyFill="1" applyBorder="1" applyAlignment="1">
      <alignment horizontal="right" vertical="center"/>
    </xf>
    <xf numFmtId="172" fontId="97" fillId="2" borderId="0" xfId="1" applyNumberFormat="1" applyFont="1" applyFill="1" applyBorder="1" applyAlignment="1">
      <alignment vertical="center"/>
    </xf>
    <xf numFmtId="172" fontId="3" fillId="2" borderId="0" xfId="1" applyNumberFormat="1" applyFont="1" applyFill="1" applyBorder="1" applyAlignment="1">
      <alignment vertical="center"/>
    </xf>
    <xf numFmtId="0" fontId="207" fillId="0" borderId="0" xfId="0" applyFont="1" applyFill="1"/>
    <xf numFmtId="0" fontId="207" fillId="0" borderId="0" xfId="0" applyFont="1" applyBorder="1"/>
    <xf numFmtId="0" fontId="207" fillId="0" borderId="107" xfId="0" applyFont="1" applyBorder="1"/>
    <xf numFmtId="0" fontId="95" fillId="0" borderId="0" xfId="0" applyFont="1"/>
    <xf numFmtId="0" fontId="95" fillId="0" borderId="107" xfId="0" applyFont="1" applyBorder="1"/>
    <xf numFmtId="172" fontId="95" fillId="0" borderId="0" xfId="0" applyNumberFormat="1" applyFont="1"/>
    <xf numFmtId="172" fontId="95" fillId="0" borderId="107" xfId="0" applyNumberFormat="1" applyFont="1" applyBorder="1"/>
    <xf numFmtId="172" fontId="208" fillId="0" borderId="0" xfId="0" applyNumberFormat="1" applyFont="1" applyFill="1"/>
    <xf numFmtId="172" fontId="208" fillId="0" borderId="0" xfId="0" applyNumberFormat="1" applyFont="1" applyBorder="1"/>
    <xf numFmtId="172" fontId="208" fillId="0" borderId="107" xfId="0" applyNumberFormat="1" applyFont="1" applyBorder="1"/>
    <xf numFmtId="172" fontId="0" fillId="0" borderId="0" xfId="0" applyNumberFormat="1" applyFont="1"/>
    <xf numFmtId="196" fontId="188" fillId="0" borderId="0" xfId="1" applyNumberFormat="1" applyFont="1" applyAlignment="1"/>
    <xf numFmtId="216" fontId="3" fillId="4" borderId="65" xfId="0" applyNumberFormat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/>
    </xf>
    <xf numFmtId="170" fontId="3" fillId="46" borderId="0" xfId="0" applyNumberFormat="1" applyFont="1" applyFill="1" applyBorder="1" applyAlignment="1">
      <alignment vertical="center"/>
    </xf>
    <xf numFmtId="17" fontId="2" fillId="3" borderId="0" xfId="0" applyNumberFormat="1" applyFont="1" applyFill="1" applyBorder="1" applyAlignment="1">
      <alignment horizontal="center" vertical="center" wrapText="1"/>
    </xf>
    <xf numFmtId="216" fontId="3" fillId="4" borderId="0" xfId="0" applyNumberFormat="1" applyFont="1" applyFill="1" applyBorder="1" applyAlignment="1">
      <alignment horizontal="center" vertical="center" wrapText="1"/>
    </xf>
    <xf numFmtId="219" fontId="3" fillId="46" borderId="0" xfId="0" applyNumberFormat="1" applyFont="1" applyFill="1" applyBorder="1" applyAlignment="1">
      <alignment horizontal="center" vertical="center" wrapText="1"/>
    </xf>
    <xf numFmtId="0" fontId="207" fillId="63" borderId="107" xfId="0" applyFont="1" applyFill="1" applyBorder="1" applyAlignment="1">
      <alignment wrapText="1"/>
    </xf>
    <xf numFmtId="172" fontId="208" fillId="63" borderId="107" xfId="0" applyNumberFormat="1" applyFont="1" applyFill="1" applyBorder="1" applyAlignment="1">
      <alignment wrapText="1"/>
    </xf>
    <xf numFmtId="209" fontId="95" fillId="0" borderId="107" xfId="0" applyNumberFormat="1" applyFont="1" applyBorder="1"/>
    <xf numFmtId="216" fontId="3" fillId="4" borderId="0" xfId="0" applyNumberFormat="1" applyFont="1" applyFill="1" applyBorder="1" applyAlignment="1">
      <alignment horizontal="center" vertical="center" wrapText="1"/>
    </xf>
    <xf numFmtId="216" fontId="3" fillId="4" borderId="65" xfId="0" applyNumberFormat="1" applyFont="1" applyFill="1" applyBorder="1" applyAlignment="1">
      <alignment horizontal="center" vertical="center" wrapText="1"/>
    </xf>
    <xf numFmtId="216" fontId="3" fillId="4" borderId="0" xfId="0" applyNumberFormat="1" applyFont="1" applyFill="1" applyBorder="1" applyAlignment="1">
      <alignment horizontal="center" vertical="center" wrapText="1"/>
    </xf>
    <xf numFmtId="216" fontId="3" fillId="4" borderId="65" xfId="0" applyNumberFormat="1" applyFont="1" applyFill="1" applyBorder="1" applyAlignment="1">
      <alignment horizontal="center" vertical="center" wrapText="1"/>
    </xf>
    <xf numFmtId="41" fontId="0" fillId="0" borderId="0" xfId="0" applyNumberFormat="1" applyAlignment="1">
      <alignment horizontal="center"/>
    </xf>
    <xf numFmtId="0" fontId="95" fillId="0" borderId="0" xfId="0" applyFont="1" applyBorder="1"/>
    <xf numFmtId="0" fontId="2" fillId="3" borderId="0" xfId="0" applyFont="1" applyFill="1" applyBorder="1" applyAlignment="1">
      <alignment horizontal="center"/>
    </xf>
    <xf numFmtId="0" fontId="2" fillId="3" borderId="65" xfId="0" applyFont="1" applyFill="1" applyBorder="1" applyAlignment="1">
      <alignment horizontal="center"/>
    </xf>
    <xf numFmtId="216" fontId="3" fillId="4" borderId="65" xfId="0" applyNumberFormat="1" applyFont="1" applyFill="1" applyBorder="1" applyAlignment="1">
      <alignment horizontal="center" vertical="center" wrapText="1"/>
    </xf>
    <xf numFmtId="196" fontId="99" fillId="0" borderId="0" xfId="1" applyNumberFormat="1" applyFont="1" applyFill="1" applyBorder="1"/>
    <xf numFmtId="209" fontId="95" fillId="0" borderId="0" xfId="0" applyNumberFormat="1" applyFont="1" applyBorder="1"/>
    <xf numFmtId="0" fontId="208" fillId="0" borderId="0" xfId="0" applyFont="1" applyBorder="1"/>
    <xf numFmtId="209" fontId="208" fillId="0" borderId="0" xfId="0" applyNumberFormat="1" applyFont="1" applyBorder="1"/>
    <xf numFmtId="0" fontId="208" fillId="0" borderId="107" xfId="0" applyFont="1" applyBorder="1"/>
    <xf numFmtId="209" fontId="208" fillId="0" borderId="107" xfId="0" applyNumberFormat="1" applyFont="1" applyBorder="1"/>
    <xf numFmtId="216" fontId="3" fillId="4" borderId="65" xfId="0" applyNumberFormat="1" applyFont="1" applyFill="1" applyBorder="1" applyAlignment="1">
      <alignment horizontal="center" vertical="center" wrapText="1"/>
    </xf>
    <xf numFmtId="216" fontId="3" fillId="4" borderId="65" xfId="0" applyNumberFormat="1" applyFont="1" applyFill="1" applyBorder="1" applyAlignment="1">
      <alignment horizontal="center" vertical="center" wrapText="1"/>
    </xf>
    <xf numFmtId="0" fontId="11" fillId="48" borderId="4" xfId="0" applyFont="1" applyFill="1" applyBorder="1" applyAlignment="1">
      <alignment horizontal="left" indent="2"/>
    </xf>
    <xf numFmtId="172" fontId="11" fillId="48" borderId="4" xfId="1" applyNumberFormat="1" applyFont="1" applyFill="1" applyBorder="1" applyAlignment="1">
      <alignment vertical="center"/>
    </xf>
    <xf numFmtId="172" fontId="11" fillId="48" borderId="5" xfId="1" applyNumberFormat="1" applyFont="1" applyFill="1" applyBorder="1" applyAlignment="1">
      <alignment vertical="center"/>
    </xf>
    <xf numFmtId="0" fontId="206" fillId="48" borderId="0" xfId="0" applyFont="1" applyFill="1"/>
    <xf numFmtId="40" fontId="206" fillId="48" borderId="0" xfId="354" applyFont="1" applyFill="1"/>
    <xf numFmtId="40" fontId="206" fillId="48" borderId="0" xfId="0" applyNumberFormat="1" applyFont="1" applyFill="1"/>
    <xf numFmtId="0" fontId="206" fillId="48" borderId="4" xfId="0" applyFont="1" applyFill="1" applyBorder="1" applyAlignment="1">
      <alignment horizontal="left" indent="1"/>
    </xf>
    <xf numFmtId="218" fontId="11" fillId="48" borderId="4" xfId="1" applyNumberFormat="1" applyFont="1" applyFill="1" applyBorder="1" applyAlignment="1">
      <alignment vertical="center"/>
    </xf>
    <xf numFmtId="172" fontId="206" fillId="48" borderId="0" xfId="0" applyNumberFormat="1" applyFont="1" applyFill="1"/>
    <xf numFmtId="0" fontId="206" fillId="48" borderId="0" xfId="0" applyFont="1" applyFill="1" applyBorder="1"/>
    <xf numFmtId="0" fontId="98" fillId="48" borderId="0" xfId="0" applyFont="1" applyFill="1"/>
    <xf numFmtId="196" fontId="98" fillId="48" borderId="0" xfId="0" applyNumberFormat="1" applyFont="1" applyFill="1"/>
    <xf numFmtId="172" fontId="98" fillId="48" borderId="0" xfId="0" applyNumberFormat="1" applyFont="1" applyFill="1"/>
    <xf numFmtId="0" fontId="98" fillId="48" borderId="0" xfId="0" applyFont="1" applyFill="1" applyBorder="1"/>
    <xf numFmtId="0" fontId="2" fillId="3" borderId="65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216" fontId="3" fillId="4" borderId="65" xfId="0" applyNumberFormat="1" applyFont="1" applyFill="1" applyBorder="1" applyAlignment="1">
      <alignment horizontal="center" vertical="center" wrapText="1"/>
    </xf>
    <xf numFmtId="0" fontId="2" fillId="64" borderId="65" xfId="0" applyFont="1" applyFill="1" applyBorder="1" applyAlignment="1">
      <alignment horizontal="center"/>
    </xf>
    <xf numFmtId="216" fontId="2" fillId="3" borderId="65" xfId="0" applyNumberFormat="1" applyFont="1" applyFill="1" applyBorder="1" applyAlignment="1">
      <alignment horizontal="center" vertical="center" wrapText="1"/>
    </xf>
    <xf numFmtId="0" fontId="0" fillId="3" borderId="0" xfId="0" applyFill="1"/>
    <xf numFmtId="196" fontId="95" fillId="0" borderId="107" xfId="1" applyNumberFormat="1" applyFont="1" applyBorder="1"/>
    <xf numFmtId="196" fontId="214" fillId="38" borderId="0" xfId="1" applyNumberFormat="1" applyFont="1" applyFill="1"/>
    <xf numFmtId="172" fontId="99" fillId="65" borderId="3" xfId="1" applyNumberFormat="1" applyFont="1" applyFill="1" applyBorder="1" applyAlignment="1">
      <alignment vertical="center"/>
    </xf>
    <xf numFmtId="172" fontId="11" fillId="65" borderId="97" xfId="1" applyNumberFormat="1" applyFont="1" applyFill="1" applyBorder="1" applyAlignment="1">
      <alignment vertical="center"/>
    </xf>
    <xf numFmtId="172" fontId="11" fillId="65" borderId="3" xfId="1" applyNumberFormat="1" applyFont="1" applyFill="1" applyBorder="1" applyAlignment="1">
      <alignment vertical="center"/>
    </xf>
    <xf numFmtId="172" fontId="99" fillId="65" borderId="4" xfId="1" applyNumberFormat="1" applyFont="1" applyFill="1" applyBorder="1" applyAlignment="1">
      <alignment vertical="center"/>
    </xf>
    <xf numFmtId="172" fontId="99" fillId="65" borderId="0" xfId="1" applyNumberFormat="1" applyFont="1" applyFill="1" applyBorder="1" applyAlignment="1">
      <alignment vertical="center"/>
    </xf>
    <xf numFmtId="172" fontId="99" fillId="65" borderId="96" xfId="1" applyNumberFormat="1" applyFont="1" applyFill="1" applyBorder="1" applyAlignment="1">
      <alignment vertical="center"/>
    </xf>
    <xf numFmtId="172" fontId="3" fillId="65" borderId="97" xfId="1" applyNumberFormat="1" applyFont="1" applyFill="1" applyBorder="1" applyAlignment="1">
      <alignment vertical="center"/>
    </xf>
    <xf numFmtId="172" fontId="97" fillId="65" borderId="58" xfId="1" applyNumberFormat="1" applyFont="1" applyFill="1" applyBorder="1" applyAlignment="1">
      <alignment vertical="center"/>
    </xf>
    <xf numFmtId="172" fontId="97" fillId="65" borderId="96" xfId="1" applyNumberFormat="1" applyFont="1" applyFill="1" applyBorder="1" applyAlignment="1">
      <alignment vertical="center"/>
    </xf>
    <xf numFmtId="172" fontId="3" fillId="65" borderId="96" xfId="1" applyNumberFormat="1" applyFont="1" applyFill="1" applyBorder="1" applyAlignment="1">
      <alignment vertical="center"/>
    </xf>
    <xf numFmtId="0" fontId="200" fillId="0" borderId="0" xfId="0" applyFont="1" applyAlignment="1">
      <alignment horizontal="center"/>
    </xf>
    <xf numFmtId="0" fontId="200" fillId="3" borderId="0" xfId="0" applyFont="1" applyFill="1" applyAlignment="1">
      <alignment horizontal="center"/>
    </xf>
    <xf numFmtId="220" fontId="3" fillId="64" borderId="32" xfId="0" applyNumberFormat="1" applyFont="1" applyFill="1" applyBorder="1" applyAlignment="1">
      <alignment horizontal="center" vertical="center" wrapText="1"/>
    </xf>
    <xf numFmtId="0" fontId="200" fillId="64" borderId="0" xfId="0" applyFont="1" applyFill="1" applyAlignment="1">
      <alignment horizontal="center"/>
    </xf>
    <xf numFmtId="172" fontId="215" fillId="33" borderId="3" xfId="1" applyNumberFormat="1" applyFont="1" applyFill="1" applyBorder="1" applyAlignment="1">
      <alignment vertical="center"/>
    </xf>
    <xf numFmtId="172" fontId="215" fillId="33" borderId="4" xfId="1" applyNumberFormat="1" applyFont="1" applyFill="1" applyBorder="1" applyAlignment="1">
      <alignment vertical="center"/>
    </xf>
    <xf numFmtId="196" fontId="123" fillId="33" borderId="0" xfId="0" applyNumberFormat="1" applyFont="1" applyFill="1"/>
    <xf numFmtId="0" fontId="200" fillId="64" borderId="0" xfId="0" applyFont="1" applyFill="1" applyAlignment="1">
      <alignment horizontal="center"/>
    </xf>
    <xf numFmtId="0" fontId="200" fillId="3" borderId="0" xfId="0" applyFont="1" applyFill="1" applyAlignment="1">
      <alignment horizontal="center"/>
    </xf>
    <xf numFmtId="17" fontId="3" fillId="46" borderId="32" xfId="0" applyNumberFormat="1" applyFont="1" applyFill="1" applyBorder="1" applyAlignment="1">
      <alignment horizontal="center" vertical="center" wrapText="1"/>
    </xf>
    <xf numFmtId="220" fontId="3" fillId="46" borderId="32" xfId="0" applyNumberFormat="1" applyFont="1" applyFill="1" applyBorder="1" applyAlignment="1">
      <alignment horizontal="center" vertical="center" wrapText="1"/>
    </xf>
    <xf numFmtId="0" fontId="200" fillId="3" borderId="0" xfId="0" applyFont="1" applyFill="1" applyAlignment="1">
      <alignment horizontal="center"/>
    </xf>
    <xf numFmtId="0" fontId="216" fillId="46" borderId="0" xfId="0" applyFont="1" applyFill="1" applyAlignment="1">
      <alignment horizontal="center"/>
    </xf>
    <xf numFmtId="0" fontId="2" fillId="3" borderId="0" xfId="0" applyFont="1" applyFill="1" applyBorder="1" applyAlignment="1">
      <alignment horizontal="center"/>
    </xf>
    <xf numFmtId="209" fontId="0" fillId="0" borderId="108" xfId="0" applyNumberFormat="1" applyFont="1" applyBorder="1"/>
    <xf numFmtId="0" fontId="2" fillId="3" borderId="32" xfId="0" applyFont="1" applyFill="1" applyBorder="1" applyAlignment="1">
      <alignment horizontal="center"/>
    </xf>
    <xf numFmtId="0" fontId="200" fillId="0" borderId="0" xfId="0" applyFont="1" applyFill="1" applyAlignment="1">
      <alignment horizontal="center"/>
    </xf>
    <xf numFmtId="17" fontId="2" fillId="0" borderId="32" xfId="0" applyNumberFormat="1" applyFont="1" applyFill="1" applyBorder="1" applyAlignment="1">
      <alignment horizontal="center" vertical="center" wrapText="1"/>
    </xf>
    <xf numFmtId="172" fontId="97" fillId="0" borderId="58" xfId="1" applyNumberFormat="1" applyFont="1" applyFill="1" applyBorder="1" applyAlignment="1">
      <alignment vertical="center"/>
    </xf>
    <xf numFmtId="172" fontId="97" fillId="0" borderId="96" xfId="1" applyNumberFormat="1" applyFont="1" applyFill="1" applyBorder="1" applyAlignment="1">
      <alignment vertical="center"/>
    </xf>
    <xf numFmtId="171" fontId="98" fillId="0" borderId="67" xfId="0" applyNumberFormat="1" applyFont="1" applyFill="1" applyBorder="1"/>
    <xf numFmtId="171" fontId="98" fillId="0" borderId="0" xfId="0" applyNumberFormat="1" applyFont="1" applyFill="1" applyBorder="1"/>
    <xf numFmtId="171" fontId="98" fillId="0" borderId="17" xfId="0" applyNumberFormat="1" applyFont="1" applyFill="1" applyBorder="1"/>
    <xf numFmtId="196" fontId="214" fillId="0" borderId="0" xfId="1" applyNumberFormat="1" applyFont="1" applyFill="1"/>
    <xf numFmtId="172" fontId="208" fillId="0" borderId="0" xfId="0" applyNumberFormat="1" applyFont="1" applyFill="1" applyBorder="1"/>
    <xf numFmtId="172" fontId="208" fillId="0" borderId="107" xfId="0" applyNumberFormat="1" applyFont="1" applyFill="1" applyBorder="1"/>
    <xf numFmtId="172" fontId="95" fillId="0" borderId="0" xfId="0" applyNumberFormat="1" applyFont="1" applyFill="1"/>
    <xf numFmtId="172" fontId="208" fillId="0" borderId="107" xfId="0" applyNumberFormat="1" applyFont="1" applyFill="1" applyBorder="1" applyAlignment="1">
      <alignment wrapText="1"/>
    </xf>
    <xf numFmtId="172" fontId="95" fillId="0" borderId="107" xfId="0" applyNumberFormat="1" applyFont="1" applyFill="1" applyBorder="1"/>
    <xf numFmtId="3" fontId="0" fillId="0" borderId="0" xfId="1" applyNumberFormat="1" applyFont="1"/>
    <xf numFmtId="0" fontId="2" fillId="3" borderId="0" xfId="0" applyFont="1" applyFill="1" applyBorder="1" applyAlignment="1">
      <alignment horizontal="center"/>
    </xf>
    <xf numFmtId="216" fontId="3" fillId="4" borderId="65" xfId="0" applyNumberFormat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/>
    </xf>
    <xf numFmtId="0" fontId="3" fillId="64" borderId="0" xfId="0" applyFont="1" applyFill="1" applyBorder="1" applyAlignment="1">
      <alignment horizontal="center"/>
    </xf>
    <xf numFmtId="0" fontId="2" fillId="3" borderId="85" xfId="0" applyFont="1" applyFill="1" applyBorder="1" applyAlignment="1">
      <alignment horizontal="center"/>
    </xf>
    <xf numFmtId="0" fontId="2" fillId="3" borderId="65" xfId="0" applyFont="1" applyFill="1" applyBorder="1" applyAlignment="1">
      <alignment horizontal="center"/>
    </xf>
    <xf numFmtId="0" fontId="3" fillId="64" borderId="64" xfId="0" applyFont="1" applyFill="1" applyBorder="1" applyAlignment="1">
      <alignment horizontal="center"/>
    </xf>
    <xf numFmtId="0" fontId="3" fillId="64" borderId="85" xfId="0" applyFont="1" applyFill="1" applyBorder="1" applyAlignment="1">
      <alignment horizontal="center"/>
    </xf>
    <xf numFmtId="0" fontId="3" fillId="64" borderId="65" xfId="0" applyFont="1" applyFill="1" applyBorder="1" applyAlignment="1">
      <alignment horizontal="center"/>
    </xf>
    <xf numFmtId="216" fontId="3" fillId="4" borderId="64" xfId="0" applyNumberFormat="1" applyFont="1" applyFill="1" applyBorder="1" applyAlignment="1">
      <alignment horizontal="center" vertical="center" wrapText="1"/>
    </xf>
    <xf numFmtId="216" fontId="3" fillId="4" borderId="65" xfId="0" applyNumberFormat="1" applyFont="1" applyFill="1" applyBorder="1" applyAlignment="1">
      <alignment horizontal="center" vertical="center" wrapText="1"/>
    </xf>
    <xf numFmtId="216" fontId="3" fillId="4" borderId="85" xfId="0" applyNumberFormat="1" applyFont="1" applyFill="1" applyBorder="1" applyAlignment="1">
      <alignment horizontal="center" vertical="center" wrapText="1"/>
    </xf>
    <xf numFmtId="0" fontId="200" fillId="64" borderId="0" xfId="0" applyFont="1" applyFill="1" applyAlignment="1">
      <alignment horizontal="center"/>
    </xf>
    <xf numFmtId="0" fontId="217" fillId="3" borderId="0" xfId="0" applyFont="1" applyFill="1" applyAlignment="1">
      <alignment horizontal="center"/>
    </xf>
    <xf numFmtId="0" fontId="216" fillId="64" borderId="0" xfId="0" applyFont="1" applyFill="1" applyAlignment="1">
      <alignment horizontal="center"/>
    </xf>
    <xf numFmtId="208" fontId="99" fillId="0" borderId="0" xfId="0" applyNumberFormat="1" applyFont="1" applyFill="1" applyAlignment="1">
      <alignment horizontal="center"/>
    </xf>
  </cellXfs>
  <cellStyles count="24403">
    <cellStyle name="_Anexos" xfId="5" xr:uid="{00000000-0005-0000-0000-000000000000}"/>
    <cellStyle name="_Calificadora 02-2014" xfId="6" xr:uid="{00000000-0005-0000-0000-000001000000}"/>
    <cellStyle name="_Calificadora 02-2014 2" xfId="232" xr:uid="{00000000-0005-0000-0000-000002000000}"/>
    <cellStyle name="_Calificadora 02-2014 2 2" xfId="828" xr:uid="{00000000-0005-0000-0000-000003000000}"/>
    <cellStyle name="_Calificadora 02-2014 3" xfId="827" xr:uid="{00000000-0005-0000-0000-000004000000}"/>
    <cellStyle name="_Calificadora 02-2014 3 2" xfId="2263" xr:uid="{00000000-0005-0000-0000-000005000000}"/>
    <cellStyle name="_Calificadora 02-2014 3 3" xfId="20532" xr:uid="{00000000-0005-0000-0000-000006000000}"/>
    <cellStyle name="_Calificadora 02-2014 3 3 2" xfId="22939" xr:uid="{00000000-0005-0000-0000-000007000000}"/>
    <cellStyle name="_Calificadora 02-2014 3 4" xfId="20974" xr:uid="{00000000-0005-0000-0000-000008000000}"/>
    <cellStyle name="_Calificadora 02-2014 3 5" xfId="21733" xr:uid="{00000000-0005-0000-0000-000009000000}"/>
    <cellStyle name="_Calificadora 02-2014 3 5 2" xfId="23869" xr:uid="{00000000-0005-0000-0000-00000A000000}"/>
    <cellStyle name="_Calificadora 02-2014 4" xfId="1031" xr:uid="{00000000-0005-0000-0000-00000B000000}"/>
    <cellStyle name="_Calificadora 02-2014 4 2" xfId="2320" xr:uid="{00000000-0005-0000-0000-00000C000000}"/>
    <cellStyle name="_Calificadora 02-2014 5" xfId="1189" xr:uid="{00000000-0005-0000-0000-00000D000000}"/>
    <cellStyle name="_Calificadora 02-2014 5 2" xfId="2467" xr:uid="{00000000-0005-0000-0000-00000E000000}"/>
    <cellStyle name="_Calificadora 02-2014 6" xfId="1339" xr:uid="{00000000-0005-0000-0000-00000F000000}"/>
    <cellStyle name="_Calificadora 02-2014 6 2" xfId="2541" xr:uid="{00000000-0005-0000-0000-000010000000}"/>
    <cellStyle name="_Calificadora 02-2014 7" xfId="1479" xr:uid="{00000000-0005-0000-0000-000011000000}"/>
    <cellStyle name="_Calificadora 02-2014 7 2" xfId="2601" xr:uid="{00000000-0005-0000-0000-000012000000}"/>
    <cellStyle name="_Calificadora 02-2014_C.Vtas-F" xfId="233" xr:uid="{00000000-0005-0000-0000-000013000000}"/>
    <cellStyle name="_Calificadora 02-2014_C.Vtas-F 2" xfId="705" xr:uid="{00000000-0005-0000-0000-000014000000}"/>
    <cellStyle name="_Calificadora 02-2014_C.Vtas-F 2 2" xfId="20533" xr:uid="{00000000-0005-0000-0000-000015000000}"/>
    <cellStyle name="_Calificadora 02-2014_C.Vtas-F 2 2 2" xfId="22940" xr:uid="{00000000-0005-0000-0000-000016000000}"/>
    <cellStyle name="_Calificadora 02-2014_C.Vtas-F 2 3" xfId="20970" xr:uid="{00000000-0005-0000-0000-000017000000}"/>
    <cellStyle name="_Calificadora 02-2014_C.Vtas-F 2 4" xfId="21734" xr:uid="{00000000-0005-0000-0000-000018000000}"/>
    <cellStyle name="_Calificadora 02-2014_C.Vtas-F 2 4 2" xfId="23870" xr:uid="{00000000-0005-0000-0000-000019000000}"/>
    <cellStyle name="_Calificadora 02-2014_C.Vtas-F 3" xfId="829" xr:uid="{00000000-0005-0000-0000-00001A000000}"/>
    <cellStyle name="_Calificadora 02-2014_C.Vtas-F 3 2" xfId="2264" xr:uid="{00000000-0005-0000-0000-00001B000000}"/>
    <cellStyle name="_Calificadora 02-2014_C.Vtas-F 4" xfId="1032" xr:uid="{00000000-0005-0000-0000-00001C000000}"/>
    <cellStyle name="_Calificadora 02-2014_C.Vtas-F 4 2" xfId="2321" xr:uid="{00000000-0005-0000-0000-00001D000000}"/>
    <cellStyle name="_Calificadora 02-2014_C.Vtas-F 5" xfId="1190" xr:uid="{00000000-0005-0000-0000-00001E000000}"/>
    <cellStyle name="_Calificadora 02-2014_C.Vtas-F 5 2" xfId="2468" xr:uid="{00000000-0005-0000-0000-00001F000000}"/>
    <cellStyle name="_Calificadora 02-2014_C.Vtas-F 6" xfId="1340" xr:uid="{00000000-0005-0000-0000-000020000000}"/>
    <cellStyle name="_Calificadora 02-2014_C.Vtas-F 6 2" xfId="2542" xr:uid="{00000000-0005-0000-0000-000021000000}"/>
    <cellStyle name="_Calificadora 02-2014_C.Vtas-F 7" xfId="1480" xr:uid="{00000000-0005-0000-0000-000022000000}"/>
    <cellStyle name="_Calificadora 02-2014_C.Vtas-F 7 2" xfId="2602" xr:uid="{00000000-0005-0000-0000-000023000000}"/>
    <cellStyle name="_Calificadora 02-2014_ConNotas" xfId="7" xr:uid="{00000000-0005-0000-0000-000024000000}"/>
    <cellStyle name="_Calificadora 02-2014_ConNotas 2" xfId="234" xr:uid="{00000000-0005-0000-0000-000025000000}"/>
    <cellStyle name="_Calificadora 02-2014_ConNotas 2 2" xfId="831" xr:uid="{00000000-0005-0000-0000-000026000000}"/>
    <cellStyle name="_Calificadora 02-2014_ConNotas 3" xfId="830" xr:uid="{00000000-0005-0000-0000-000027000000}"/>
    <cellStyle name="_Calificadora 02-2014_ConNotas 3 2" xfId="2265" xr:uid="{00000000-0005-0000-0000-000028000000}"/>
    <cellStyle name="_Calificadora 02-2014_ConNotas 3 3" xfId="20534" xr:uid="{00000000-0005-0000-0000-000029000000}"/>
    <cellStyle name="_Calificadora 02-2014_ConNotas 3 3 2" xfId="22941" xr:uid="{00000000-0005-0000-0000-00002A000000}"/>
    <cellStyle name="_Calificadora 02-2014_ConNotas 3 4" xfId="20975" xr:uid="{00000000-0005-0000-0000-00002B000000}"/>
    <cellStyle name="_Calificadora 02-2014_ConNotas 3 5" xfId="21735" xr:uid="{00000000-0005-0000-0000-00002C000000}"/>
    <cellStyle name="_Calificadora 02-2014_ConNotas 3 5 2" xfId="23871" xr:uid="{00000000-0005-0000-0000-00002D000000}"/>
    <cellStyle name="_Calificadora 02-2014_ConNotas 4" xfId="1033" xr:uid="{00000000-0005-0000-0000-00002E000000}"/>
    <cellStyle name="_Calificadora 02-2014_ConNotas 4 2" xfId="2322" xr:uid="{00000000-0005-0000-0000-00002F000000}"/>
    <cellStyle name="_Calificadora 02-2014_ConNotas 5" xfId="1191" xr:uid="{00000000-0005-0000-0000-000030000000}"/>
    <cellStyle name="_Calificadora 02-2014_ConNotas 5 2" xfId="2469" xr:uid="{00000000-0005-0000-0000-000031000000}"/>
    <cellStyle name="_Calificadora 02-2014_ConNotas 6" xfId="1341" xr:uid="{00000000-0005-0000-0000-000032000000}"/>
    <cellStyle name="_Calificadora 02-2014_ConNotas 6 2" xfId="2543" xr:uid="{00000000-0005-0000-0000-000033000000}"/>
    <cellStyle name="_Calificadora 02-2014_ConNotas 7" xfId="1481" xr:uid="{00000000-0005-0000-0000-000034000000}"/>
    <cellStyle name="_Calificadora 02-2014_ConNotas 7 2" xfId="2603" xr:uid="{00000000-0005-0000-0000-000035000000}"/>
    <cellStyle name="_Calificadora 02-2014_ConNotas_1" xfId="8" xr:uid="{00000000-0005-0000-0000-000036000000}"/>
    <cellStyle name="_Calificadora 02-2014_ConNotas_Flujo" xfId="832" xr:uid="{00000000-0005-0000-0000-000037000000}"/>
    <cellStyle name="_Calificadora 02-2014_ConNotas_Nota CxC Comerciales-Consolidado (3)" xfId="235" xr:uid="{00000000-0005-0000-0000-000038000000}"/>
    <cellStyle name="_Calificadora 02-2014_Flujo" xfId="833" xr:uid="{00000000-0005-0000-0000-000039000000}"/>
    <cellStyle name="_Calificadora 02-2014_Nota CxC Comerciales-Consolidado (3)" xfId="236" xr:uid="{00000000-0005-0000-0000-00003A000000}"/>
    <cellStyle name="_Calificadora 02-2014_Ventas-K" xfId="9" xr:uid="{00000000-0005-0000-0000-00003B000000}"/>
    <cellStyle name="_Calificadora 02-2014_Ventas-K 2" xfId="237" xr:uid="{00000000-0005-0000-0000-00003C000000}"/>
    <cellStyle name="_Calificadora 02-2014_Ventas-K 2 2" xfId="835" xr:uid="{00000000-0005-0000-0000-00003D000000}"/>
    <cellStyle name="_Calificadora 02-2014_Ventas-K 3" xfId="834" xr:uid="{00000000-0005-0000-0000-00003E000000}"/>
    <cellStyle name="_Calificadora 02-2014_Ventas-K 3 2" xfId="2266" xr:uid="{00000000-0005-0000-0000-00003F000000}"/>
    <cellStyle name="_Calificadora 02-2014_Ventas-K 3 3" xfId="20535" xr:uid="{00000000-0005-0000-0000-000040000000}"/>
    <cellStyle name="_Calificadora 02-2014_Ventas-K 3 3 2" xfId="22942" xr:uid="{00000000-0005-0000-0000-000041000000}"/>
    <cellStyle name="_Calificadora 02-2014_Ventas-K 3 4" xfId="20976" xr:uid="{00000000-0005-0000-0000-000042000000}"/>
    <cellStyle name="_Calificadora 02-2014_Ventas-K 3 5" xfId="21736" xr:uid="{00000000-0005-0000-0000-000043000000}"/>
    <cellStyle name="_Calificadora 02-2014_Ventas-K 3 5 2" xfId="23872" xr:uid="{00000000-0005-0000-0000-000044000000}"/>
    <cellStyle name="_Calificadora 02-2014_Ventas-K 4" xfId="1034" xr:uid="{00000000-0005-0000-0000-000045000000}"/>
    <cellStyle name="_Calificadora 02-2014_Ventas-K 4 2" xfId="2323" xr:uid="{00000000-0005-0000-0000-000046000000}"/>
    <cellStyle name="_Calificadora 02-2014_Ventas-K 5" xfId="1192" xr:uid="{00000000-0005-0000-0000-000047000000}"/>
    <cellStyle name="_Calificadora 02-2014_Ventas-K 5 2" xfId="2470" xr:uid="{00000000-0005-0000-0000-000048000000}"/>
    <cellStyle name="_Calificadora 02-2014_Ventas-K 6" xfId="1342" xr:uid="{00000000-0005-0000-0000-000049000000}"/>
    <cellStyle name="_Calificadora 02-2014_Ventas-K 6 2" xfId="2544" xr:uid="{00000000-0005-0000-0000-00004A000000}"/>
    <cellStyle name="_Calificadora 02-2014_Ventas-K 7" xfId="1482" xr:uid="{00000000-0005-0000-0000-00004B000000}"/>
    <cellStyle name="_Calificadora 02-2014_Ventas-K 7 2" xfId="2604" xr:uid="{00000000-0005-0000-0000-00004C000000}"/>
    <cellStyle name="_Calificadora 02-2014_Ventas-K_Flujo" xfId="836" xr:uid="{00000000-0005-0000-0000-00004D000000}"/>
    <cellStyle name="_Calificadora 02-2014_Ventas-K_Nota CxC Comerciales-Consolidado (3)" xfId="238" xr:uid="{00000000-0005-0000-0000-00004E000000}"/>
    <cellStyle name="_ConNotas" xfId="10" xr:uid="{00000000-0005-0000-0000-00004F000000}"/>
    <cellStyle name="_Deuda 0214" xfId="11" xr:uid="{00000000-0005-0000-0000-000050000000}"/>
    <cellStyle name="_Flujo" xfId="239" xr:uid="{00000000-0005-0000-0000-000051000000}"/>
    <cellStyle name="_Notas-I" xfId="240" xr:uid="{00000000-0005-0000-0000-000052000000}"/>
    <cellStyle name="_Notas-I 2" xfId="706" xr:uid="{00000000-0005-0000-0000-000053000000}"/>
    <cellStyle name="_Notas-I 2 2" xfId="20536" xr:uid="{00000000-0005-0000-0000-000054000000}"/>
    <cellStyle name="_Notas-I 2 2 2" xfId="22943" xr:uid="{00000000-0005-0000-0000-000055000000}"/>
    <cellStyle name="_Notas-I 2 3" xfId="20971" xr:uid="{00000000-0005-0000-0000-000056000000}"/>
    <cellStyle name="_Notas-I 2 4" xfId="21737" xr:uid="{00000000-0005-0000-0000-000057000000}"/>
    <cellStyle name="_Notas-I 2 4 2" xfId="23873" xr:uid="{00000000-0005-0000-0000-000058000000}"/>
    <cellStyle name="_Notas-I 3" xfId="837" xr:uid="{00000000-0005-0000-0000-000059000000}"/>
    <cellStyle name="_Notas-I 3 2" xfId="2267" xr:uid="{00000000-0005-0000-0000-00005A000000}"/>
    <cellStyle name="_Notas-I 4" xfId="1035" xr:uid="{00000000-0005-0000-0000-00005B000000}"/>
    <cellStyle name="_Notas-I 4 2" xfId="2324" xr:uid="{00000000-0005-0000-0000-00005C000000}"/>
    <cellStyle name="_Notas-I 5" xfId="1193" xr:uid="{00000000-0005-0000-0000-00005D000000}"/>
    <cellStyle name="_Notas-I 5 2" xfId="2471" xr:uid="{00000000-0005-0000-0000-00005E000000}"/>
    <cellStyle name="_Notas-I 6" xfId="1343" xr:uid="{00000000-0005-0000-0000-00005F000000}"/>
    <cellStyle name="_Notas-I 6 2" xfId="2545" xr:uid="{00000000-0005-0000-0000-000060000000}"/>
    <cellStyle name="_Notas-I 7" xfId="1483" xr:uid="{00000000-0005-0000-0000-000061000000}"/>
    <cellStyle name="_Notas-I 7 2" xfId="2605" xr:uid="{00000000-0005-0000-0000-000062000000}"/>
    <cellStyle name="=C:\WINNT\SYSTEM32\COMMAND.COM" xfId="2" xr:uid="{00000000-0005-0000-0000-000063000000}"/>
    <cellStyle name="=C:\WINNT\SYSTEM32\COMMAND.COM 2" xfId="838" xr:uid="{00000000-0005-0000-0000-000064000000}"/>
    <cellStyle name="=C:\WINNT\SYSTEM32\COMMAND.COM 3" xfId="20537" xr:uid="{00000000-0005-0000-0000-000065000000}"/>
    <cellStyle name="=C:\WINNT\SYSTEM32\COMMAND.COM_Hoja2" xfId="839" xr:uid="{00000000-0005-0000-0000-000066000000}"/>
    <cellStyle name="20% - Accent1" xfId="12" xr:uid="{00000000-0005-0000-0000-000067000000}"/>
    <cellStyle name="20% - Accent1 2" xfId="840" xr:uid="{00000000-0005-0000-0000-000068000000}"/>
    <cellStyle name="20% - Accent1 2 2" xfId="20538" xr:uid="{00000000-0005-0000-0000-000069000000}"/>
    <cellStyle name="20% - Accent1 3" xfId="20539" xr:uid="{00000000-0005-0000-0000-00006A000000}"/>
    <cellStyle name="20% - Accent1_Balance Actuarial 2015" xfId="841" xr:uid="{00000000-0005-0000-0000-00006B000000}"/>
    <cellStyle name="20% - Accent2" xfId="13" xr:uid="{00000000-0005-0000-0000-00006C000000}"/>
    <cellStyle name="20% - Accent2 2" xfId="842" xr:uid="{00000000-0005-0000-0000-00006D000000}"/>
    <cellStyle name="20% - Accent2 2 2" xfId="20540" xr:uid="{00000000-0005-0000-0000-00006E000000}"/>
    <cellStyle name="20% - Accent2 3" xfId="20541" xr:uid="{00000000-0005-0000-0000-00006F000000}"/>
    <cellStyle name="20% - Accent2_Balance Actuarial 2015" xfId="843" xr:uid="{00000000-0005-0000-0000-000070000000}"/>
    <cellStyle name="20% - Accent3" xfId="14" xr:uid="{00000000-0005-0000-0000-000071000000}"/>
    <cellStyle name="20% - Accent3 2" xfId="844" xr:uid="{00000000-0005-0000-0000-000072000000}"/>
    <cellStyle name="20% - Accent3 2 2" xfId="20542" xr:uid="{00000000-0005-0000-0000-000073000000}"/>
    <cellStyle name="20% - Accent3 3" xfId="20543" xr:uid="{00000000-0005-0000-0000-000074000000}"/>
    <cellStyle name="20% - Accent3_Balance Actuarial 2015" xfId="845" xr:uid="{00000000-0005-0000-0000-000075000000}"/>
    <cellStyle name="20% - Accent4" xfId="15" xr:uid="{00000000-0005-0000-0000-000076000000}"/>
    <cellStyle name="20% - Accent4 2" xfId="846" xr:uid="{00000000-0005-0000-0000-000077000000}"/>
    <cellStyle name="20% - Accent4 2 2" xfId="20544" xr:uid="{00000000-0005-0000-0000-000078000000}"/>
    <cellStyle name="20% - Accent4 3" xfId="20545" xr:uid="{00000000-0005-0000-0000-000079000000}"/>
    <cellStyle name="20% - Accent4_Balance Actuarial 2015" xfId="847" xr:uid="{00000000-0005-0000-0000-00007A000000}"/>
    <cellStyle name="20% - Accent5" xfId="16" xr:uid="{00000000-0005-0000-0000-00007B000000}"/>
    <cellStyle name="20% - Accent5 2" xfId="848" xr:uid="{00000000-0005-0000-0000-00007C000000}"/>
    <cellStyle name="20% - Accent5 2 2" xfId="20546" xr:uid="{00000000-0005-0000-0000-00007D000000}"/>
    <cellStyle name="20% - Accent5 3" xfId="20547" xr:uid="{00000000-0005-0000-0000-00007E000000}"/>
    <cellStyle name="20% - Accent5_Balance Actuarial 2015" xfId="849" xr:uid="{00000000-0005-0000-0000-00007F000000}"/>
    <cellStyle name="20% - Accent6" xfId="17" xr:uid="{00000000-0005-0000-0000-000080000000}"/>
    <cellStyle name="20% - Accent6 2" xfId="850" xr:uid="{00000000-0005-0000-0000-000081000000}"/>
    <cellStyle name="20% - Accent6 2 2" xfId="20548" xr:uid="{00000000-0005-0000-0000-000082000000}"/>
    <cellStyle name="20% - Accent6 3" xfId="20549" xr:uid="{00000000-0005-0000-0000-000083000000}"/>
    <cellStyle name="20% - Accent6_Balance Actuarial 2015" xfId="851" xr:uid="{00000000-0005-0000-0000-000084000000}"/>
    <cellStyle name="20% - Énfasis1 10" xfId="852" xr:uid="{00000000-0005-0000-0000-000085000000}"/>
    <cellStyle name="20% - Énfasis1 10 2" xfId="853" xr:uid="{00000000-0005-0000-0000-000086000000}"/>
    <cellStyle name="20% - Énfasis1 10 2 2" xfId="854" xr:uid="{00000000-0005-0000-0000-000087000000}"/>
    <cellStyle name="20% - Énfasis1 10 2 2 2" xfId="20551" xr:uid="{00000000-0005-0000-0000-000088000000}"/>
    <cellStyle name="20% - Énfasis1 10 2 3" xfId="855" xr:uid="{00000000-0005-0000-0000-000089000000}"/>
    <cellStyle name="20% - Énfasis1 10 2 3 2" xfId="20552" xr:uid="{00000000-0005-0000-0000-00008A000000}"/>
    <cellStyle name="20% - Énfasis1 10 2 4" xfId="856" xr:uid="{00000000-0005-0000-0000-00008B000000}"/>
    <cellStyle name="20% - Énfasis1 10 2 4 2" xfId="20553" xr:uid="{00000000-0005-0000-0000-00008C000000}"/>
    <cellStyle name="20% - Énfasis1 10 2 5" xfId="20554" xr:uid="{00000000-0005-0000-0000-00008D000000}"/>
    <cellStyle name="20% - Énfasis1 10 2_Análisis Desahucio" xfId="857" xr:uid="{00000000-0005-0000-0000-00008E000000}"/>
    <cellStyle name="20% - Énfasis1 10 3" xfId="858" xr:uid="{00000000-0005-0000-0000-00008F000000}"/>
    <cellStyle name="20% - Énfasis1 10 3 2" xfId="859" xr:uid="{00000000-0005-0000-0000-000090000000}"/>
    <cellStyle name="20% - Énfasis1 10 3 2 2" xfId="20555" xr:uid="{00000000-0005-0000-0000-000091000000}"/>
    <cellStyle name="20% - Énfasis1 10 3 3" xfId="20556" xr:uid="{00000000-0005-0000-0000-000092000000}"/>
    <cellStyle name="20% - Énfasis1 10 4" xfId="860" xr:uid="{00000000-0005-0000-0000-000093000000}"/>
    <cellStyle name="20% - Énfasis1 10 4 2" xfId="20557" xr:uid="{00000000-0005-0000-0000-000094000000}"/>
    <cellStyle name="20% - Énfasis1 10 5" xfId="20558" xr:uid="{00000000-0005-0000-0000-000095000000}"/>
    <cellStyle name="20% - Énfasis1 10_B. Desahucio" xfId="861" xr:uid="{00000000-0005-0000-0000-000096000000}"/>
    <cellStyle name="20% - Énfasis1 11" xfId="862" xr:uid="{00000000-0005-0000-0000-000097000000}"/>
    <cellStyle name="20% - Énfasis1 11 2" xfId="863" xr:uid="{00000000-0005-0000-0000-000098000000}"/>
    <cellStyle name="20% - Énfasis1 11 2 2" xfId="864" xr:uid="{00000000-0005-0000-0000-000099000000}"/>
    <cellStyle name="20% - Énfasis1 11 2 2 2" xfId="20559" xr:uid="{00000000-0005-0000-0000-00009A000000}"/>
    <cellStyle name="20% - Énfasis1 11 2 3" xfId="865" xr:uid="{00000000-0005-0000-0000-00009B000000}"/>
    <cellStyle name="20% - Énfasis1 11 2 3 2" xfId="20560" xr:uid="{00000000-0005-0000-0000-00009C000000}"/>
    <cellStyle name="20% - Énfasis1 11 2 4" xfId="866" xr:uid="{00000000-0005-0000-0000-00009D000000}"/>
    <cellStyle name="20% - Énfasis1 11 2 4 2" xfId="20561" xr:uid="{00000000-0005-0000-0000-00009E000000}"/>
    <cellStyle name="20% - Énfasis1 11 2 5" xfId="20562" xr:uid="{00000000-0005-0000-0000-00009F000000}"/>
    <cellStyle name="20% - Énfasis1 11 2_Análisis Desahucio" xfId="867" xr:uid="{00000000-0005-0000-0000-0000A0000000}"/>
    <cellStyle name="20% - Énfasis1 11 3" xfId="868" xr:uid="{00000000-0005-0000-0000-0000A1000000}"/>
    <cellStyle name="20% - Énfasis1 11 3 2" xfId="869" xr:uid="{00000000-0005-0000-0000-0000A2000000}"/>
    <cellStyle name="20% - Énfasis1 11 3 2 2" xfId="20563" xr:uid="{00000000-0005-0000-0000-0000A3000000}"/>
    <cellStyle name="20% - Énfasis1 11 3 3" xfId="20564" xr:uid="{00000000-0005-0000-0000-0000A4000000}"/>
    <cellStyle name="20% - Énfasis1 11 4" xfId="870" xr:uid="{00000000-0005-0000-0000-0000A5000000}"/>
    <cellStyle name="20% - Énfasis1 11 4 2" xfId="20565" xr:uid="{00000000-0005-0000-0000-0000A6000000}"/>
    <cellStyle name="20% - Énfasis1 11 5" xfId="20566" xr:uid="{00000000-0005-0000-0000-0000A7000000}"/>
    <cellStyle name="20% - Énfasis1 11_B. Desahucio" xfId="871" xr:uid="{00000000-0005-0000-0000-0000A8000000}"/>
    <cellStyle name="20% - Énfasis1 12" xfId="872" xr:uid="{00000000-0005-0000-0000-0000A9000000}"/>
    <cellStyle name="20% - Énfasis1 12 2" xfId="873" xr:uid="{00000000-0005-0000-0000-0000AA000000}"/>
    <cellStyle name="20% - Énfasis1 12 2 2" xfId="874" xr:uid="{00000000-0005-0000-0000-0000AB000000}"/>
    <cellStyle name="20% - Énfasis1 12 2 2 2" xfId="20567" xr:uid="{00000000-0005-0000-0000-0000AC000000}"/>
    <cellStyle name="20% - Énfasis1 12 2 3" xfId="875" xr:uid="{00000000-0005-0000-0000-0000AD000000}"/>
    <cellStyle name="20% - Énfasis1 12 2 3 2" xfId="20568" xr:uid="{00000000-0005-0000-0000-0000AE000000}"/>
    <cellStyle name="20% - Énfasis1 12 2 4" xfId="876" xr:uid="{00000000-0005-0000-0000-0000AF000000}"/>
    <cellStyle name="20% - Énfasis1 12 2 4 2" xfId="20569" xr:uid="{00000000-0005-0000-0000-0000B0000000}"/>
    <cellStyle name="20% - Énfasis1 12 2 5" xfId="20570" xr:uid="{00000000-0005-0000-0000-0000B1000000}"/>
    <cellStyle name="20% - Énfasis1 12 2_Análisis Desahucio" xfId="877" xr:uid="{00000000-0005-0000-0000-0000B2000000}"/>
    <cellStyle name="20% - Énfasis1 12 3" xfId="878" xr:uid="{00000000-0005-0000-0000-0000B3000000}"/>
    <cellStyle name="20% - Énfasis1 12 3 2" xfId="879" xr:uid="{00000000-0005-0000-0000-0000B4000000}"/>
    <cellStyle name="20% - Énfasis1 12 3 2 2" xfId="20571" xr:uid="{00000000-0005-0000-0000-0000B5000000}"/>
    <cellStyle name="20% - Énfasis1 12 3 3" xfId="20572" xr:uid="{00000000-0005-0000-0000-0000B6000000}"/>
    <cellStyle name="20% - Énfasis1 12 4" xfId="880" xr:uid="{00000000-0005-0000-0000-0000B7000000}"/>
    <cellStyle name="20% - Énfasis1 12 4 2" xfId="20573" xr:uid="{00000000-0005-0000-0000-0000B8000000}"/>
    <cellStyle name="20% - Énfasis1 12 5" xfId="20574" xr:uid="{00000000-0005-0000-0000-0000B9000000}"/>
    <cellStyle name="20% - Énfasis1 12_B. Desahucio" xfId="881" xr:uid="{00000000-0005-0000-0000-0000BA000000}"/>
    <cellStyle name="20% - Énfasis1 13" xfId="882" xr:uid="{00000000-0005-0000-0000-0000BB000000}"/>
    <cellStyle name="20% - Énfasis1 13 2" xfId="883" xr:uid="{00000000-0005-0000-0000-0000BC000000}"/>
    <cellStyle name="20% - Énfasis1 13 2 2" xfId="884" xr:uid="{00000000-0005-0000-0000-0000BD000000}"/>
    <cellStyle name="20% - Énfasis1 13 2 2 2" xfId="20575" xr:uid="{00000000-0005-0000-0000-0000BE000000}"/>
    <cellStyle name="20% - Énfasis1 13 2 3" xfId="885" xr:uid="{00000000-0005-0000-0000-0000BF000000}"/>
    <cellStyle name="20% - Énfasis1 13 2 3 2" xfId="20576" xr:uid="{00000000-0005-0000-0000-0000C0000000}"/>
    <cellStyle name="20% - Énfasis1 13 2 4" xfId="886" xr:uid="{00000000-0005-0000-0000-0000C1000000}"/>
    <cellStyle name="20% - Énfasis1 13 2 4 2" xfId="20577" xr:uid="{00000000-0005-0000-0000-0000C2000000}"/>
    <cellStyle name="20% - Énfasis1 13 2 5" xfId="20578" xr:uid="{00000000-0005-0000-0000-0000C3000000}"/>
    <cellStyle name="20% - Énfasis1 13 2_Análisis Desahucio" xfId="887" xr:uid="{00000000-0005-0000-0000-0000C4000000}"/>
    <cellStyle name="20% - Énfasis1 13 3" xfId="1036" xr:uid="{00000000-0005-0000-0000-0000C5000000}"/>
    <cellStyle name="20% - Énfasis1 13 3 2" xfId="1037" xr:uid="{00000000-0005-0000-0000-0000C6000000}"/>
    <cellStyle name="20% - Énfasis1 13 3 2 2" xfId="20579" xr:uid="{00000000-0005-0000-0000-0000C7000000}"/>
    <cellStyle name="20% - Énfasis1 13 3 3" xfId="20580" xr:uid="{00000000-0005-0000-0000-0000C8000000}"/>
    <cellStyle name="20% - Énfasis1 13 4" xfId="1038" xr:uid="{00000000-0005-0000-0000-0000C9000000}"/>
    <cellStyle name="20% - Énfasis1 13 4 2" xfId="20581" xr:uid="{00000000-0005-0000-0000-0000CA000000}"/>
    <cellStyle name="20% - Énfasis1 13 5" xfId="20582" xr:uid="{00000000-0005-0000-0000-0000CB000000}"/>
    <cellStyle name="20% - Énfasis1 13_B. Desahucio" xfId="1039" xr:uid="{00000000-0005-0000-0000-0000CC000000}"/>
    <cellStyle name="20% - Énfasis1 14" xfId="1040" xr:uid="{00000000-0005-0000-0000-0000CD000000}"/>
    <cellStyle name="20% - Énfasis1 14 2" xfId="1041" xr:uid="{00000000-0005-0000-0000-0000CE000000}"/>
    <cellStyle name="20% - Énfasis1 14 2 2" xfId="1042" xr:uid="{00000000-0005-0000-0000-0000CF000000}"/>
    <cellStyle name="20% - Énfasis1 14 2 2 2" xfId="20583" xr:uid="{00000000-0005-0000-0000-0000D0000000}"/>
    <cellStyle name="20% - Énfasis1 14 2 3" xfId="1043" xr:uid="{00000000-0005-0000-0000-0000D1000000}"/>
    <cellStyle name="20% - Énfasis1 14 2 3 2" xfId="20584" xr:uid="{00000000-0005-0000-0000-0000D2000000}"/>
    <cellStyle name="20% - Énfasis1 14 2 4" xfId="1344" xr:uid="{00000000-0005-0000-0000-0000D3000000}"/>
    <cellStyle name="20% - Énfasis1 14 2 4 2" xfId="20585" xr:uid="{00000000-0005-0000-0000-0000D4000000}"/>
    <cellStyle name="20% - Énfasis1 14 2 5" xfId="20586" xr:uid="{00000000-0005-0000-0000-0000D5000000}"/>
    <cellStyle name="20% - Énfasis1 14 2_Análisis Desahucio" xfId="1345" xr:uid="{00000000-0005-0000-0000-0000D6000000}"/>
    <cellStyle name="20% - Énfasis1 14 3" xfId="1346" xr:uid="{00000000-0005-0000-0000-0000D7000000}"/>
    <cellStyle name="20% - Énfasis1 14 3 2" xfId="1347" xr:uid="{00000000-0005-0000-0000-0000D8000000}"/>
    <cellStyle name="20% - Énfasis1 14 3 2 2" xfId="20587" xr:uid="{00000000-0005-0000-0000-0000D9000000}"/>
    <cellStyle name="20% - Énfasis1 14 3 3" xfId="20588" xr:uid="{00000000-0005-0000-0000-0000DA000000}"/>
    <cellStyle name="20% - Énfasis1 14 4" xfId="1348" xr:uid="{00000000-0005-0000-0000-0000DB000000}"/>
    <cellStyle name="20% - Énfasis1 14 4 2" xfId="20590" xr:uid="{00000000-0005-0000-0000-0000DC000000}"/>
    <cellStyle name="20% - Énfasis1 14 5" xfId="20591" xr:uid="{00000000-0005-0000-0000-0000DD000000}"/>
    <cellStyle name="20% - Énfasis1 14_B. Desahucio" xfId="1349" xr:uid="{00000000-0005-0000-0000-0000DE000000}"/>
    <cellStyle name="20% - Énfasis1 2" xfId="19" xr:uid="{00000000-0005-0000-0000-0000DF000000}"/>
    <cellStyle name="20% - Énfasis1 3" xfId="20" xr:uid="{00000000-0005-0000-0000-0000E0000000}"/>
    <cellStyle name="20% - Énfasis1 3 2" xfId="20593" xr:uid="{00000000-0005-0000-0000-0000E1000000}"/>
    <cellStyle name="20% - Énfasis1 4" xfId="18" xr:uid="{00000000-0005-0000-0000-0000E2000000}"/>
    <cellStyle name="20% - Énfasis1 4 2" xfId="20594" xr:uid="{00000000-0005-0000-0000-0000E3000000}"/>
    <cellStyle name="20% - Énfasis1 5" xfId="1956" xr:uid="{00000000-0005-0000-0000-0000E4000000}"/>
    <cellStyle name="20% - Énfasis1 6" xfId="20550" xr:uid="{00000000-0005-0000-0000-0000E5000000}"/>
    <cellStyle name="20% - Énfasis1 7" xfId="24039" xr:uid="{00000000-0005-0000-0000-0000E6000000}"/>
    <cellStyle name="20% - Énfasis2 2" xfId="22" xr:uid="{00000000-0005-0000-0000-0000E7000000}"/>
    <cellStyle name="20% - Énfasis2 3" xfId="23" xr:uid="{00000000-0005-0000-0000-0000E8000000}"/>
    <cellStyle name="20% - Énfasis2 3 2" xfId="20597" xr:uid="{00000000-0005-0000-0000-0000E9000000}"/>
    <cellStyle name="20% - Énfasis2 4" xfId="21" xr:uid="{00000000-0005-0000-0000-0000EA000000}"/>
    <cellStyle name="20% - Énfasis2 4 2" xfId="20598" xr:uid="{00000000-0005-0000-0000-0000EB000000}"/>
    <cellStyle name="20% - Énfasis2 5" xfId="1955" xr:uid="{00000000-0005-0000-0000-0000EC000000}"/>
    <cellStyle name="20% - Énfasis2 6" xfId="20595" xr:uid="{00000000-0005-0000-0000-0000ED000000}"/>
    <cellStyle name="20% - Énfasis2 7" xfId="24040" xr:uid="{00000000-0005-0000-0000-0000EE000000}"/>
    <cellStyle name="20% - Énfasis3 2" xfId="25" xr:uid="{00000000-0005-0000-0000-0000EF000000}"/>
    <cellStyle name="20% - Énfasis3 3" xfId="24" xr:uid="{00000000-0005-0000-0000-0000F0000000}"/>
    <cellStyle name="20% - Énfasis3 3 2" xfId="241" xr:uid="{00000000-0005-0000-0000-0000F1000000}"/>
    <cellStyle name="20% - Énfasis3 3 3" xfId="1962" xr:uid="{00000000-0005-0000-0000-0000F2000000}"/>
    <cellStyle name="20% - Énfasis3 3 4" xfId="3047" xr:uid="{00000000-0005-0000-0000-0000F3000000}"/>
    <cellStyle name="20% - Énfasis3 3 5" xfId="5071" xr:uid="{00000000-0005-0000-0000-0000F4000000}"/>
    <cellStyle name="20% - Énfasis3 3 6" xfId="20887" xr:uid="{00000000-0005-0000-0000-0000F5000000}"/>
    <cellStyle name="20% - Énfasis3 3 7" xfId="22170" xr:uid="{00000000-0005-0000-0000-0000F6000000}"/>
    <cellStyle name="20% - Énfasis3 4" xfId="242" xr:uid="{00000000-0005-0000-0000-0000F7000000}"/>
    <cellStyle name="20% - Énfasis3 4 2" xfId="20600" xr:uid="{00000000-0005-0000-0000-0000F8000000}"/>
    <cellStyle name="20% - Énfasis3 5" xfId="1954" xr:uid="{00000000-0005-0000-0000-0000F9000000}"/>
    <cellStyle name="20% - Énfasis3 6" xfId="20599" xr:uid="{00000000-0005-0000-0000-0000FA000000}"/>
    <cellStyle name="20% - Énfasis3 7" xfId="24041" xr:uid="{00000000-0005-0000-0000-0000FB000000}"/>
    <cellStyle name="20% - Énfasis4 2" xfId="27" xr:uid="{00000000-0005-0000-0000-0000FC000000}"/>
    <cellStyle name="20% - Énfasis4 3" xfId="26" xr:uid="{00000000-0005-0000-0000-0000FD000000}"/>
    <cellStyle name="20% - Énfasis4 3 2" xfId="243" xr:uid="{00000000-0005-0000-0000-0000FE000000}"/>
    <cellStyle name="20% - Énfasis4 3 3" xfId="1963" xr:uid="{00000000-0005-0000-0000-0000FF000000}"/>
    <cellStyle name="20% - Énfasis4 3 4" xfId="3048" xr:uid="{00000000-0005-0000-0000-000000010000}"/>
    <cellStyle name="20% - Énfasis4 3 5" xfId="5070" xr:uid="{00000000-0005-0000-0000-000001010000}"/>
    <cellStyle name="20% - Énfasis4 3 6" xfId="20889" xr:uid="{00000000-0005-0000-0000-000002010000}"/>
    <cellStyle name="20% - Énfasis4 3 7" xfId="22168" xr:uid="{00000000-0005-0000-0000-000003010000}"/>
    <cellStyle name="20% - Énfasis4 4" xfId="244" xr:uid="{00000000-0005-0000-0000-000004010000}"/>
    <cellStyle name="20% - Énfasis4 4 2" xfId="20603" xr:uid="{00000000-0005-0000-0000-000005010000}"/>
    <cellStyle name="20% - Énfasis4 5" xfId="1953" xr:uid="{00000000-0005-0000-0000-000006010000}"/>
    <cellStyle name="20% - Énfasis4 6" xfId="20601" xr:uid="{00000000-0005-0000-0000-000007010000}"/>
    <cellStyle name="20% - Énfasis4 7" xfId="24042" xr:uid="{00000000-0005-0000-0000-000008010000}"/>
    <cellStyle name="20% - Énfasis5 2" xfId="29" xr:uid="{00000000-0005-0000-0000-000009010000}"/>
    <cellStyle name="20% - Énfasis5 3" xfId="28" xr:uid="{00000000-0005-0000-0000-00000A010000}"/>
    <cellStyle name="20% - Énfasis5 3 2" xfId="20605" xr:uid="{00000000-0005-0000-0000-00000B010000}"/>
    <cellStyle name="20% - Énfasis5 4" xfId="1952" xr:uid="{00000000-0005-0000-0000-00000C010000}"/>
    <cellStyle name="20% - Énfasis5 5" xfId="20604" xr:uid="{00000000-0005-0000-0000-00000D010000}"/>
    <cellStyle name="20% - Énfasis5 6" xfId="24043" xr:uid="{00000000-0005-0000-0000-00000E010000}"/>
    <cellStyle name="20% - Énfasis6 2" xfId="31" xr:uid="{00000000-0005-0000-0000-00000F010000}"/>
    <cellStyle name="20% - Énfasis6 3" xfId="30" xr:uid="{00000000-0005-0000-0000-000010010000}"/>
    <cellStyle name="20% - Énfasis6 3 2" xfId="245" xr:uid="{00000000-0005-0000-0000-000011010000}"/>
    <cellStyle name="20% - Énfasis6 3 3" xfId="1964" xr:uid="{00000000-0005-0000-0000-000012010000}"/>
    <cellStyle name="20% - Énfasis6 3 4" xfId="3049" xr:uid="{00000000-0005-0000-0000-000013010000}"/>
    <cellStyle name="20% - Énfasis6 3 5" xfId="5069" xr:uid="{00000000-0005-0000-0000-000014010000}"/>
    <cellStyle name="20% - Énfasis6 3 6" xfId="20890" xr:uid="{00000000-0005-0000-0000-000015010000}"/>
    <cellStyle name="20% - Énfasis6 3 7" xfId="22164" xr:uid="{00000000-0005-0000-0000-000016010000}"/>
    <cellStyle name="20% - Énfasis6 4" xfId="1951" xr:uid="{00000000-0005-0000-0000-000017010000}"/>
    <cellStyle name="20% - Énfasis6 5" xfId="20608" xr:uid="{00000000-0005-0000-0000-000018010000}"/>
    <cellStyle name="20% - Énfasis6 6" xfId="20606" xr:uid="{00000000-0005-0000-0000-000019010000}"/>
    <cellStyle name="20% - Énfasis6 7" xfId="24044" xr:uid="{00000000-0005-0000-0000-00001A010000}"/>
    <cellStyle name="40% - Accent1" xfId="32" xr:uid="{00000000-0005-0000-0000-00001B010000}"/>
    <cellStyle name="40% - Accent1 2" xfId="20609" xr:uid="{00000000-0005-0000-0000-00001C010000}"/>
    <cellStyle name="40% - Accent2" xfId="33" xr:uid="{00000000-0005-0000-0000-00001D010000}"/>
    <cellStyle name="40% - Accent2 2" xfId="20610" xr:uid="{00000000-0005-0000-0000-00001E010000}"/>
    <cellStyle name="40% - Accent3" xfId="34" xr:uid="{00000000-0005-0000-0000-00001F010000}"/>
    <cellStyle name="40% - Accent3 2" xfId="20611" xr:uid="{00000000-0005-0000-0000-000020010000}"/>
    <cellStyle name="40% - Accent4" xfId="35" xr:uid="{00000000-0005-0000-0000-000021010000}"/>
    <cellStyle name="40% - Accent4 2" xfId="20612" xr:uid="{00000000-0005-0000-0000-000022010000}"/>
    <cellStyle name="40% - Accent5" xfId="36" xr:uid="{00000000-0005-0000-0000-000023010000}"/>
    <cellStyle name="40% - Accent5 2" xfId="20613" xr:uid="{00000000-0005-0000-0000-000024010000}"/>
    <cellStyle name="40% - Accent6" xfId="37" xr:uid="{00000000-0005-0000-0000-000025010000}"/>
    <cellStyle name="40% - Accent6 2" xfId="20614" xr:uid="{00000000-0005-0000-0000-000026010000}"/>
    <cellStyle name="40% - Énfasis1 2" xfId="39" xr:uid="{00000000-0005-0000-0000-000027010000}"/>
    <cellStyle name="40% - Énfasis1 3" xfId="38" xr:uid="{00000000-0005-0000-0000-000028010000}"/>
    <cellStyle name="40% - Énfasis1 3 2" xfId="246" xr:uid="{00000000-0005-0000-0000-000029010000}"/>
    <cellStyle name="40% - Énfasis1 3 3" xfId="1965" xr:uid="{00000000-0005-0000-0000-00002A010000}"/>
    <cellStyle name="40% - Énfasis1 3 4" xfId="3050" xr:uid="{00000000-0005-0000-0000-00002B010000}"/>
    <cellStyle name="40% - Énfasis1 3 5" xfId="5068" xr:uid="{00000000-0005-0000-0000-00002C010000}"/>
    <cellStyle name="40% - Énfasis1 3 6" xfId="20892" xr:uid="{00000000-0005-0000-0000-00002D010000}"/>
    <cellStyle name="40% - Énfasis1 3 7" xfId="22157" xr:uid="{00000000-0005-0000-0000-00002E010000}"/>
    <cellStyle name="40% - Énfasis1 4" xfId="1950" xr:uid="{00000000-0005-0000-0000-00002F010000}"/>
    <cellStyle name="40% - Énfasis1 5" xfId="20615" xr:uid="{00000000-0005-0000-0000-000030010000}"/>
    <cellStyle name="40% - Énfasis1 6" xfId="24045" xr:uid="{00000000-0005-0000-0000-000031010000}"/>
    <cellStyle name="40% - Énfasis2 2" xfId="41" xr:uid="{00000000-0005-0000-0000-000032010000}"/>
    <cellStyle name="40% - Énfasis2 3" xfId="40" xr:uid="{00000000-0005-0000-0000-000033010000}"/>
    <cellStyle name="40% - Énfasis2 3 2" xfId="20618" xr:uid="{00000000-0005-0000-0000-000034010000}"/>
    <cellStyle name="40% - Énfasis2 4" xfId="1949" xr:uid="{00000000-0005-0000-0000-000035010000}"/>
    <cellStyle name="40% - Énfasis2 5" xfId="20616" xr:uid="{00000000-0005-0000-0000-000036010000}"/>
    <cellStyle name="40% - Énfasis2 6" xfId="24046" xr:uid="{00000000-0005-0000-0000-000037010000}"/>
    <cellStyle name="40% - Énfasis3 2" xfId="43" xr:uid="{00000000-0005-0000-0000-000038010000}"/>
    <cellStyle name="40% - Énfasis3 3" xfId="42" xr:uid="{00000000-0005-0000-0000-000039010000}"/>
    <cellStyle name="40% - Énfasis3 3 2" xfId="247" xr:uid="{00000000-0005-0000-0000-00003A010000}"/>
    <cellStyle name="40% - Énfasis3 3 3" xfId="1966" xr:uid="{00000000-0005-0000-0000-00003B010000}"/>
    <cellStyle name="40% - Énfasis3 3 4" xfId="3051" xr:uid="{00000000-0005-0000-0000-00003C010000}"/>
    <cellStyle name="40% - Énfasis3 3 5" xfId="5067" xr:uid="{00000000-0005-0000-0000-00003D010000}"/>
    <cellStyle name="40% - Énfasis3 3 6" xfId="20893" xr:uid="{00000000-0005-0000-0000-00003E010000}"/>
    <cellStyle name="40% - Énfasis3 3 7" xfId="22156" xr:uid="{00000000-0005-0000-0000-00003F010000}"/>
    <cellStyle name="40% - Énfasis3 4" xfId="248" xr:uid="{00000000-0005-0000-0000-000040010000}"/>
    <cellStyle name="40% - Énfasis3 4 2" xfId="20620" xr:uid="{00000000-0005-0000-0000-000041010000}"/>
    <cellStyle name="40% - Énfasis3 5" xfId="1948" xr:uid="{00000000-0005-0000-0000-000042010000}"/>
    <cellStyle name="40% - Énfasis3 6" xfId="20619" xr:uid="{00000000-0005-0000-0000-000043010000}"/>
    <cellStyle name="40% - Énfasis3 7" xfId="24047" xr:uid="{00000000-0005-0000-0000-000044010000}"/>
    <cellStyle name="40% - Énfasis4 2" xfId="45" xr:uid="{00000000-0005-0000-0000-000045010000}"/>
    <cellStyle name="40% - Énfasis4 3" xfId="44" xr:uid="{00000000-0005-0000-0000-000046010000}"/>
    <cellStyle name="40% - Énfasis4 3 2" xfId="249" xr:uid="{00000000-0005-0000-0000-000047010000}"/>
    <cellStyle name="40% - Énfasis4 3 3" xfId="1967" xr:uid="{00000000-0005-0000-0000-000048010000}"/>
    <cellStyle name="40% - Énfasis4 3 4" xfId="3052" xr:uid="{00000000-0005-0000-0000-000049010000}"/>
    <cellStyle name="40% - Énfasis4 3 5" xfId="5066" xr:uid="{00000000-0005-0000-0000-00004A010000}"/>
    <cellStyle name="40% - Énfasis4 3 6" xfId="20891" xr:uid="{00000000-0005-0000-0000-00004B010000}"/>
    <cellStyle name="40% - Énfasis4 3 7" xfId="22155" xr:uid="{00000000-0005-0000-0000-00004C010000}"/>
    <cellStyle name="40% - Énfasis4 4" xfId="1947" xr:uid="{00000000-0005-0000-0000-00004D010000}"/>
    <cellStyle name="40% - Énfasis4 5" xfId="20621" xr:uid="{00000000-0005-0000-0000-00004E010000}"/>
    <cellStyle name="40% - Énfasis4 6" xfId="24048" xr:uid="{00000000-0005-0000-0000-00004F010000}"/>
    <cellStyle name="40% - Énfasis5 2" xfId="47" xr:uid="{00000000-0005-0000-0000-000050010000}"/>
    <cellStyle name="40% - Énfasis5 3" xfId="46" xr:uid="{00000000-0005-0000-0000-000051010000}"/>
    <cellStyle name="40% - Énfasis5 3 2" xfId="250" xr:uid="{00000000-0005-0000-0000-000052010000}"/>
    <cellStyle name="40% - Énfasis5 3 3" xfId="1968" xr:uid="{00000000-0005-0000-0000-000053010000}"/>
    <cellStyle name="40% - Énfasis5 3 4" xfId="3053" xr:uid="{00000000-0005-0000-0000-000054010000}"/>
    <cellStyle name="40% - Énfasis5 3 5" xfId="5065" xr:uid="{00000000-0005-0000-0000-000055010000}"/>
    <cellStyle name="40% - Énfasis5 3 6" xfId="20895" xr:uid="{00000000-0005-0000-0000-000056010000}"/>
    <cellStyle name="40% - Énfasis5 3 7" xfId="22154" xr:uid="{00000000-0005-0000-0000-000057010000}"/>
    <cellStyle name="40% - Énfasis5 4" xfId="1946" xr:uid="{00000000-0005-0000-0000-000058010000}"/>
    <cellStyle name="40% - Énfasis5 5" xfId="20623" xr:uid="{00000000-0005-0000-0000-000059010000}"/>
    <cellStyle name="40% - Énfasis5 6" xfId="24049" xr:uid="{00000000-0005-0000-0000-00005A010000}"/>
    <cellStyle name="40% - Énfasis6 2" xfId="49" xr:uid="{00000000-0005-0000-0000-00005B010000}"/>
    <cellStyle name="40% - Énfasis6 3" xfId="48" xr:uid="{00000000-0005-0000-0000-00005C010000}"/>
    <cellStyle name="40% - Énfasis6 3 2" xfId="251" xr:uid="{00000000-0005-0000-0000-00005D010000}"/>
    <cellStyle name="40% - Énfasis6 3 3" xfId="1969" xr:uid="{00000000-0005-0000-0000-00005E010000}"/>
    <cellStyle name="40% - Énfasis6 3 4" xfId="3054" xr:uid="{00000000-0005-0000-0000-00005F010000}"/>
    <cellStyle name="40% - Énfasis6 3 5" xfId="5064" xr:uid="{00000000-0005-0000-0000-000060010000}"/>
    <cellStyle name="40% - Énfasis6 3 6" xfId="20896" xr:uid="{00000000-0005-0000-0000-000061010000}"/>
    <cellStyle name="40% - Énfasis6 3 7" xfId="22153" xr:uid="{00000000-0005-0000-0000-000062010000}"/>
    <cellStyle name="40% - Énfasis6 4" xfId="1945" xr:uid="{00000000-0005-0000-0000-000063010000}"/>
    <cellStyle name="40% - Énfasis6 5" xfId="20624" xr:uid="{00000000-0005-0000-0000-000064010000}"/>
    <cellStyle name="40% - Énfasis6 6" xfId="24050" xr:uid="{00000000-0005-0000-0000-000065010000}"/>
    <cellStyle name="60% - Accent1" xfId="50" xr:uid="{00000000-0005-0000-0000-000066010000}"/>
    <cellStyle name="60% - Accent2" xfId="51" xr:uid="{00000000-0005-0000-0000-000067010000}"/>
    <cellStyle name="60% - Accent3" xfId="52" xr:uid="{00000000-0005-0000-0000-000068010000}"/>
    <cellStyle name="60% - Accent4" xfId="53" xr:uid="{00000000-0005-0000-0000-000069010000}"/>
    <cellStyle name="60% - Accent5" xfId="54" xr:uid="{00000000-0005-0000-0000-00006A010000}"/>
    <cellStyle name="60% - Accent6" xfId="55" xr:uid="{00000000-0005-0000-0000-00006B010000}"/>
    <cellStyle name="60% - Énfasis1 2" xfId="57" xr:uid="{00000000-0005-0000-0000-00006C010000}"/>
    <cellStyle name="60% - Énfasis1 2 2" xfId="20625" xr:uid="{00000000-0005-0000-0000-00006D010000}"/>
    <cellStyle name="60% - Énfasis1 3" xfId="56" xr:uid="{00000000-0005-0000-0000-00006E010000}"/>
    <cellStyle name="60% - Énfasis1 3 2" xfId="252" xr:uid="{00000000-0005-0000-0000-00006F010000}"/>
    <cellStyle name="60% - Énfasis1 3 3" xfId="1970" xr:uid="{00000000-0005-0000-0000-000070010000}"/>
    <cellStyle name="60% - Énfasis1 3 4" xfId="3055" xr:uid="{00000000-0005-0000-0000-000071010000}"/>
    <cellStyle name="60% - Énfasis1 3 5" xfId="5063" xr:uid="{00000000-0005-0000-0000-000072010000}"/>
    <cellStyle name="60% - Énfasis1 3 6" xfId="20894" xr:uid="{00000000-0005-0000-0000-000073010000}"/>
    <cellStyle name="60% - Énfasis1 3 7" xfId="22152" xr:uid="{00000000-0005-0000-0000-000074010000}"/>
    <cellStyle name="60% - Énfasis1 4" xfId="1944" xr:uid="{00000000-0005-0000-0000-000075010000}"/>
    <cellStyle name="60% - Énfasis1 5" xfId="24051" xr:uid="{00000000-0005-0000-0000-000076010000}"/>
    <cellStyle name="60% - Énfasis2 2" xfId="59" xr:uid="{00000000-0005-0000-0000-000077010000}"/>
    <cellStyle name="60% - Énfasis2 2 2" xfId="20626" xr:uid="{00000000-0005-0000-0000-000078010000}"/>
    <cellStyle name="60% - Énfasis2 3" xfId="58" xr:uid="{00000000-0005-0000-0000-000079010000}"/>
    <cellStyle name="60% - Énfasis2 3 2" xfId="253" xr:uid="{00000000-0005-0000-0000-00007A010000}"/>
    <cellStyle name="60% - Énfasis2 3 3" xfId="1971" xr:uid="{00000000-0005-0000-0000-00007B010000}"/>
    <cellStyle name="60% - Énfasis2 3 4" xfId="3056" xr:uid="{00000000-0005-0000-0000-00007C010000}"/>
    <cellStyle name="60% - Énfasis2 3 5" xfId="5062" xr:uid="{00000000-0005-0000-0000-00007D010000}"/>
    <cellStyle name="60% - Énfasis2 3 6" xfId="20897" xr:uid="{00000000-0005-0000-0000-00007E010000}"/>
    <cellStyle name="60% - Énfasis2 3 7" xfId="22151" xr:uid="{00000000-0005-0000-0000-00007F010000}"/>
    <cellStyle name="60% - Énfasis2 4" xfId="1943" xr:uid="{00000000-0005-0000-0000-000080010000}"/>
    <cellStyle name="60% - Énfasis2 5" xfId="24052" xr:uid="{00000000-0005-0000-0000-000081010000}"/>
    <cellStyle name="60% - Énfasis3 2" xfId="61" xr:uid="{00000000-0005-0000-0000-000082010000}"/>
    <cellStyle name="60% - Énfasis3 2 2" xfId="20627" xr:uid="{00000000-0005-0000-0000-000083010000}"/>
    <cellStyle name="60% - Énfasis3 3" xfId="60" xr:uid="{00000000-0005-0000-0000-000084010000}"/>
    <cellStyle name="60% - Énfasis3 3 2" xfId="254" xr:uid="{00000000-0005-0000-0000-000085010000}"/>
    <cellStyle name="60% - Énfasis3 3 3" xfId="1972" xr:uid="{00000000-0005-0000-0000-000086010000}"/>
    <cellStyle name="60% - Énfasis3 3 4" xfId="3057" xr:uid="{00000000-0005-0000-0000-000087010000}"/>
    <cellStyle name="60% - Énfasis3 3 5" xfId="5061" xr:uid="{00000000-0005-0000-0000-000088010000}"/>
    <cellStyle name="60% - Énfasis3 3 6" xfId="20898" xr:uid="{00000000-0005-0000-0000-000089010000}"/>
    <cellStyle name="60% - Énfasis3 3 7" xfId="22150" xr:uid="{00000000-0005-0000-0000-00008A010000}"/>
    <cellStyle name="60% - Énfasis3 4" xfId="255" xr:uid="{00000000-0005-0000-0000-00008B010000}"/>
    <cellStyle name="60% - Énfasis3 5" xfId="1942" xr:uid="{00000000-0005-0000-0000-00008C010000}"/>
    <cellStyle name="60% - Énfasis3 6" xfId="24053" xr:uid="{00000000-0005-0000-0000-00008D010000}"/>
    <cellStyle name="60% - Énfasis4 2" xfId="63" xr:uid="{00000000-0005-0000-0000-00008E010000}"/>
    <cellStyle name="60% - Énfasis4 2 2" xfId="20628" xr:uid="{00000000-0005-0000-0000-00008F010000}"/>
    <cellStyle name="60% - Énfasis4 3" xfId="62" xr:uid="{00000000-0005-0000-0000-000090010000}"/>
    <cellStyle name="60% - Énfasis4 3 2" xfId="256" xr:uid="{00000000-0005-0000-0000-000091010000}"/>
    <cellStyle name="60% - Énfasis4 3 3" xfId="1973" xr:uid="{00000000-0005-0000-0000-000092010000}"/>
    <cellStyle name="60% - Énfasis4 3 4" xfId="3058" xr:uid="{00000000-0005-0000-0000-000093010000}"/>
    <cellStyle name="60% - Énfasis4 3 5" xfId="5060" xr:uid="{00000000-0005-0000-0000-000094010000}"/>
    <cellStyle name="60% - Énfasis4 3 6" xfId="20900" xr:uid="{00000000-0005-0000-0000-000095010000}"/>
    <cellStyle name="60% - Énfasis4 3 7" xfId="22149" xr:uid="{00000000-0005-0000-0000-000096010000}"/>
    <cellStyle name="60% - Énfasis4 4" xfId="257" xr:uid="{00000000-0005-0000-0000-000097010000}"/>
    <cellStyle name="60% - Énfasis4 5" xfId="1941" xr:uid="{00000000-0005-0000-0000-000098010000}"/>
    <cellStyle name="60% - Énfasis4 6" xfId="24054" xr:uid="{00000000-0005-0000-0000-000099010000}"/>
    <cellStyle name="60% - Énfasis5 2" xfId="65" xr:uid="{00000000-0005-0000-0000-00009A010000}"/>
    <cellStyle name="60% - Énfasis5 2 2" xfId="20629" xr:uid="{00000000-0005-0000-0000-00009B010000}"/>
    <cellStyle name="60% - Énfasis5 3" xfId="64" xr:uid="{00000000-0005-0000-0000-00009C010000}"/>
    <cellStyle name="60% - Énfasis5 3 2" xfId="258" xr:uid="{00000000-0005-0000-0000-00009D010000}"/>
    <cellStyle name="60% - Énfasis5 3 3" xfId="1974" xr:uid="{00000000-0005-0000-0000-00009E010000}"/>
    <cellStyle name="60% - Énfasis5 3 4" xfId="3059" xr:uid="{00000000-0005-0000-0000-00009F010000}"/>
    <cellStyle name="60% - Énfasis5 3 5" xfId="5059" xr:uid="{00000000-0005-0000-0000-0000A0010000}"/>
    <cellStyle name="60% - Énfasis5 3 6" xfId="20901" xr:uid="{00000000-0005-0000-0000-0000A1010000}"/>
    <cellStyle name="60% - Énfasis5 3 7" xfId="22148" xr:uid="{00000000-0005-0000-0000-0000A2010000}"/>
    <cellStyle name="60% - Énfasis5 4" xfId="1940" xr:uid="{00000000-0005-0000-0000-0000A3010000}"/>
    <cellStyle name="60% - Énfasis5 5" xfId="24055" xr:uid="{00000000-0005-0000-0000-0000A4010000}"/>
    <cellStyle name="60% - Énfasis6 2" xfId="67" xr:uid="{00000000-0005-0000-0000-0000A5010000}"/>
    <cellStyle name="60% - Énfasis6 2 2" xfId="20630" xr:uid="{00000000-0005-0000-0000-0000A6010000}"/>
    <cellStyle name="60% - Énfasis6 3" xfId="66" xr:uid="{00000000-0005-0000-0000-0000A7010000}"/>
    <cellStyle name="60% - Énfasis6 3 2" xfId="259" xr:uid="{00000000-0005-0000-0000-0000A8010000}"/>
    <cellStyle name="60% - Énfasis6 3 3" xfId="1975" xr:uid="{00000000-0005-0000-0000-0000A9010000}"/>
    <cellStyle name="60% - Énfasis6 3 4" xfId="3060" xr:uid="{00000000-0005-0000-0000-0000AA010000}"/>
    <cellStyle name="60% - Énfasis6 3 5" xfId="5058" xr:uid="{00000000-0005-0000-0000-0000AB010000}"/>
    <cellStyle name="60% - Énfasis6 3 6" xfId="20903" xr:uid="{00000000-0005-0000-0000-0000AC010000}"/>
    <cellStyle name="60% - Énfasis6 3 7" xfId="22147" xr:uid="{00000000-0005-0000-0000-0000AD010000}"/>
    <cellStyle name="60% - Énfasis6 4" xfId="260" xr:uid="{00000000-0005-0000-0000-0000AE010000}"/>
    <cellStyle name="60% - Énfasis6 5" xfId="1939" xr:uid="{00000000-0005-0000-0000-0000AF010000}"/>
    <cellStyle name="60% - Énfasis6 6" xfId="24056" xr:uid="{00000000-0005-0000-0000-0000B0010000}"/>
    <cellStyle name="6mal" xfId="68" xr:uid="{00000000-0005-0000-0000-0000B1010000}"/>
    <cellStyle name="Accent1" xfId="69" xr:uid="{00000000-0005-0000-0000-0000B2010000}"/>
    <cellStyle name="Accent2" xfId="70" xr:uid="{00000000-0005-0000-0000-0000B3010000}"/>
    <cellStyle name="Accent3" xfId="71" xr:uid="{00000000-0005-0000-0000-0000B4010000}"/>
    <cellStyle name="Accent4" xfId="72" xr:uid="{00000000-0005-0000-0000-0000B5010000}"/>
    <cellStyle name="Accent5" xfId="73" xr:uid="{00000000-0005-0000-0000-0000B6010000}"/>
    <cellStyle name="Accent6" xfId="74" xr:uid="{00000000-0005-0000-0000-0000B7010000}"/>
    <cellStyle name="args.style" xfId="75" xr:uid="{00000000-0005-0000-0000-0000B8010000}"/>
    <cellStyle name="args.style 2" xfId="76" xr:uid="{00000000-0005-0000-0000-0000B9010000}"/>
    <cellStyle name="args.style 2 2" xfId="20631" xr:uid="{00000000-0005-0000-0000-0000BA010000}"/>
    <cellStyle name="args.style 3" xfId="261" xr:uid="{00000000-0005-0000-0000-0000BB010000}"/>
    <cellStyle name="args.style 3 2" xfId="2009" xr:uid="{00000000-0005-0000-0000-0000BC010000}"/>
    <cellStyle name="args.style 3 3" xfId="20632" xr:uid="{00000000-0005-0000-0000-0000BD010000}"/>
    <cellStyle name="args.style 3 3 2" xfId="23015" xr:uid="{00000000-0005-0000-0000-0000BE010000}"/>
    <cellStyle name="args.style 3 4" xfId="20948" xr:uid="{00000000-0005-0000-0000-0000BF010000}"/>
    <cellStyle name="args.style 3 5" xfId="21738" xr:uid="{00000000-0005-0000-0000-0000C0010000}"/>
    <cellStyle name="args.style 3 5 2" xfId="23874" xr:uid="{00000000-0005-0000-0000-0000C1010000}"/>
    <cellStyle name="args.style 4" xfId="888" xr:uid="{00000000-0005-0000-0000-0000C2010000}"/>
    <cellStyle name="args.style 4 2" xfId="2268" xr:uid="{00000000-0005-0000-0000-0000C3010000}"/>
    <cellStyle name="args.style 5" xfId="1044" xr:uid="{00000000-0005-0000-0000-0000C4010000}"/>
    <cellStyle name="args.style 5 2" xfId="2325" xr:uid="{00000000-0005-0000-0000-0000C5010000}"/>
    <cellStyle name="args.style 6" xfId="1194" xr:uid="{00000000-0005-0000-0000-0000C6010000}"/>
    <cellStyle name="args.style 6 2" xfId="2472" xr:uid="{00000000-0005-0000-0000-0000C7010000}"/>
    <cellStyle name="args.style 7" xfId="1350" xr:uid="{00000000-0005-0000-0000-0000C8010000}"/>
    <cellStyle name="args.style 7 2" xfId="2546" xr:uid="{00000000-0005-0000-0000-0000C9010000}"/>
    <cellStyle name="args.style 8" xfId="1484" xr:uid="{00000000-0005-0000-0000-0000CA010000}"/>
    <cellStyle name="args.style 8 2" xfId="2606" xr:uid="{00000000-0005-0000-0000-0000CB010000}"/>
    <cellStyle name="args.style_412010103 (2)" xfId="77" xr:uid="{00000000-0005-0000-0000-0000CC010000}"/>
    <cellStyle name="Bad" xfId="78" xr:uid="{00000000-0005-0000-0000-0000CD010000}"/>
    <cellStyle name="Buena" xfId="1195" xr:uid="{00000000-0005-0000-0000-0000CE010000}"/>
    <cellStyle name="Buena 2" xfId="80" xr:uid="{00000000-0005-0000-0000-0000CF010000}"/>
    <cellStyle name="Buena 3" xfId="79" xr:uid="{00000000-0005-0000-0000-0000D0010000}"/>
    <cellStyle name="Buena 3 2" xfId="262" xr:uid="{00000000-0005-0000-0000-0000D1010000}"/>
    <cellStyle name="Buena 3 3" xfId="1976" xr:uid="{00000000-0005-0000-0000-0000D2010000}"/>
    <cellStyle name="Buena 3 4" xfId="3061" xr:uid="{00000000-0005-0000-0000-0000D3010000}"/>
    <cellStyle name="Buena 3 5" xfId="5057" xr:uid="{00000000-0005-0000-0000-0000D4010000}"/>
    <cellStyle name="Buena 3 6" xfId="20904" xr:uid="{00000000-0005-0000-0000-0000D5010000}"/>
    <cellStyle name="Buena 3 7" xfId="22146" xr:uid="{00000000-0005-0000-0000-0000D6010000}"/>
    <cellStyle name="Buena 4" xfId="24057" xr:uid="{00000000-0005-0000-0000-0000D7010000}"/>
    <cellStyle name="Buena 5" xfId="24058" xr:uid="{00000000-0005-0000-0000-0000D8010000}"/>
    <cellStyle name="Buena_~7009340" xfId="1196" xr:uid="{00000000-0005-0000-0000-0000D9010000}"/>
    <cellStyle name="Calc Currency (0)" xfId="81" xr:uid="{00000000-0005-0000-0000-0000DA010000}"/>
    <cellStyle name="Calc Currency (0) 2" xfId="82" xr:uid="{00000000-0005-0000-0000-0000DB010000}"/>
    <cellStyle name="Calc Currency (0) 2 2" xfId="20633" xr:uid="{00000000-0005-0000-0000-0000DC010000}"/>
    <cellStyle name="Calc Currency (0) 3" xfId="263" xr:uid="{00000000-0005-0000-0000-0000DD010000}"/>
    <cellStyle name="Calc Currency (0) 3 2" xfId="2010" xr:uid="{00000000-0005-0000-0000-0000DE010000}"/>
    <cellStyle name="Calc Currency (0) 3 3" xfId="20634" xr:uid="{00000000-0005-0000-0000-0000DF010000}"/>
    <cellStyle name="Calc Currency (0) 3 3 2" xfId="23016" xr:uid="{00000000-0005-0000-0000-0000E0010000}"/>
    <cellStyle name="Calc Currency (0) 3 4" xfId="20949" xr:uid="{00000000-0005-0000-0000-0000E1010000}"/>
    <cellStyle name="Calc Currency (0) 3 5" xfId="21739" xr:uid="{00000000-0005-0000-0000-0000E2010000}"/>
    <cellStyle name="Calc Currency (0) 3 5 2" xfId="23875" xr:uid="{00000000-0005-0000-0000-0000E3010000}"/>
    <cellStyle name="Calc Currency (0) 4" xfId="889" xr:uid="{00000000-0005-0000-0000-0000E4010000}"/>
    <cellStyle name="Calc Currency (0) 4 2" xfId="2269" xr:uid="{00000000-0005-0000-0000-0000E5010000}"/>
    <cellStyle name="Calc Currency (0) 5" xfId="1045" xr:uid="{00000000-0005-0000-0000-0000E6010000}"/>
    <cellStyle name="Calc Currency (0) 5 2" xfId="2326" xr:uid="{00000000-0005-0000-0000-0000E7010000}"/>
    <cellStyle name="Calc Currency (0) 6" xfId="1197" xr:uid="{00000000-0005-0000-0000-0000E8010000}"/>
    <cellStyle name="Calc Currency (0) 6 2" xfId="2473" xr:uid="{00000000-0005-0000-0000-0000E9010000}"/>
    <cellStyle name="Calc Currency (0) 7" xfId="1351" xr:uid="{00000000-0005-0000-0000-0000EA010000}"/>
    <cellStyle name="Calc Currency (0) 7 2" xfId="2547" xr:uid="{00000000-0005-0000-0000-0000EB010000}"/>
    <cellStyle name="Calc Currency (0) 8" xfId="1485" xr:uid="{00000000-0005-0000-0000-0000EC010000}"/>
    <cellStyle name="Calc Currency (0) 8 2" xfId="2607" xr:uid="{00000000-0005-0000-0000-0000ED010000}"/>
    <cellStyle name="Calc Currency (0)_412010103 (2)" xfId="83" xr:uid="{00000000-0005-0000-0000-0000EE010000}"/>
    <cellStyle name="Calculation" xfId="84" xr:uid="{00000000-0005-0000-0000-0000EF010000}"/>
    <cellStyle name="Calculation 2" xfId="216" xr:uid="{00000000-0005-0000-0000-0000F0010000}"/>
    <cellStyle name="Calculation 2 2" xfId="1994" xr:uid="{00000000-0005-0000-0000-0000F1010000}"/>
    <cellStyle name="Calculation 2 2 2" xfId="4006" xr:uid="{00000000-0005-0000-0000-0000F2010000}"/>
    <cellStyle name="Calculation 2 2 2 2" xfId="6748" xr:uid="{00000000-0005-0000-0000-0000F3010000}"/>
    <cellStyle name="Calculation 2 2 2 2 2" xfId="11044" xr:uid="{00000000-0005-0000-0000-0000F4010000}"/>
    <cellStyle name="Calculation 2 2 2 2 2 2" xfId="19673" xr:uid="{00000000-0005-0000-0000-0000F5010000}"/>
    <cellStyle name="Calculation 2 2 2 2 3" xfId="15383" xr:uid="{00000000-0005-0000-0000-0000F6010000}"/>
    <cellStyle name="Calculation 2 2 2 3" xfId="8899" xr:uid="{00000000-0005-0000-0000-0000F7010000}"/>
    <cellStyle name="Calculation 2 2 2 3 2" xfId="17528" xr:uid="{00000000-0005-0000-0000-0000F8010000}"/>
    <cellStyle name="Calculation 2 2 2 4" xfId="13230" xr:uid="{00000000-0005-0000-0000-0000F9010000}"/>
    <cellStyle name="Calculation 2 2 3" xfId="5693" xr:uid="{00000000-0005-0000-0000-0000FA010000}"/>
    <cellStyle name="Calculation 2 2 3 2" xfId="9989" xr:uid="{00000000-0005-0000-0000-0000FB010000}"/>
    <cellStyle name="Calculation 2 2 3 2 2" xfId="18618" xr:uid="{00000000-0005-0000-0000-0000FC010000}"/>
    <cellStyle name="Calculation 2 2 3 3" xfId="14328" xr:uid="{00000000-0005-0000-0000-0000FD010000}"/>
    <cellStyle name="Calculation 2 2 4" xfId="8193" xr:uid="{00000000-0005-0000-0000-0000FE010000}"/>
    <cellStyle name="Calculation 2 2 4 2" xfId="16822" xr:uid="{00000000-0005-0000-0000-0000FF010000}"/>
    <cellStyle name="Calculation 2 2 5" xfId="12151" xr:uid="{00000000-0005-0000-0000-000000020000}"/>
    <cellStyle name="Calculation 3" xfId="264" xr:uid="{00000000-0005-0000-0000-000001020000}"/>
    <cellStyle name="Calculation 3 2" xfId="2011" xr:uid="{00000000-0005-0000-0000-000002020000}"/>
    <cellStyle name="Calculation 3 2 2" xfId="4019" xr:uid="{00000000-0005-0000-0000-000003020000}"/>
    <cellStyle name="Calculation 3 2 2 2" xfId="6761" xr:uid="{00000000-0005-0000-0000-000004020000}"/>
    <cellStyle name="Calculation 3 2 2 2 2" xfId="11057" xr:uid="{00000000-0005-0000-0000-000005020000}"/>
    <cellStyle name="Calculation 3 2 2 2 2 2" xfId="19686" xr:uid="{00000000-0005-0000-0000-000006020000}"/>
    <cellStyle name="Calculation 3 2 2 2 3" xfId="15396" xr:uid="{00000000-0005-0000-0000-000007020000}"/>
    <cellStyle name="Calculation 3 2 2 3" xfId="8912" xr:uid="{00000000-0005-0000-0000-000008020000}"/>
    <cellStyle name="Calculation 3 2 2 3 2" xfId="17541" xr:uid="{00000000-0005-0000-0000-000009020000}"/>
    <cellStyle name="Calculation 3 2 2 4" xfId="13243" xr:uid="{00000000-0005-0000-0000-00000A020000}"/>
    <cellStyle name="Calculation 3 2 3" xfId="5706" xr:uid="{00000000-0005-0000-0000-00000B020000}"/>
    <cellStyle name="Calculation 3 2 3 2" xfId="10002" xr:uid="{00000000-0005-0000-0000-00000C020000}"/>
    <cellStyle name="Calculation 3 2 3 2 2" xfId="18631" xr:uid="{00000000-0005-0000-0000-00000D020000}"/>
    <cellStyle name="Calculation 3 2 3 3" xfId="14341" xr:uid="{00000000-0005-0000-0000-00000E020000}"/>
    <cellStyle name="Calculation 3 2 4" xfId="8285" xr:uid="{00000000-0005-0000-0000-00000F020000}"/>
    <cellStyle name="Calculation 3 2 4 2" xfId="16914" xr:uid="{00000000-0005-0000-0000-000010020000}"/>
    <cellStyle name="Calculation 3 2 5" xfId="12164" xr:uid="{00000000-0005-0000-0000-000011020000}"/>
    <cellStyle name="Calculation 4" xfId="707" xr:uid="{00000000-0005-0000-0000-000012020000}"/>
    <cellStyle name="Calculation 4 2" xfId="2144" xr:uid="{00000000-0005-0000-0000-000013020000}"/>
    <cellStyle name="Calculation 4 2 2" xfId="4034" xr:uid="{00000000-0005-0000-0000-000014020000}"/>
    <cellStyle name="Calculation 4 2 2 2" xfId="6776" xr:uid="{00000000-0005-0000-0000-000015020000}"/>
    <cellStyle name="Calculation 4 2 2 2 2" xfId="11072" xr:uid="{00000000-0005-0000-0000-000016020000}"/>
    <cellStyle name="Calculation 4 2 2 2 2 2" xfId="19701" xr:uid="{00000000-0005-0000-0000-000017020000}"/>
    <cellStyle name="Calculation 4 2 2 2 3" xfId="15411" xr:uid="{00000000-0005-0000-0000-000018020000}"/>
    <cellStyle name="Calculation 4 2 2 3" xfId="8927" xr:uid="{00000000-0005-0000-0000-000019020000}"/>
    <cellStyle name="Calculation 4 2 2 3 2" xfId="17556" xr:uid="{00000000-0005-0000-0000-00001A020000}"/>
    <cellStyle name="Calculation 4 2 2 4" xfId="13258" xr:uid="{00000000-0005-0000-0000-00001B020000}"/>
    <cellStyle name="Calculation 4 2 3" xfId="5721" xr:uid="{00000000-0005-0000-0000-00001C020000}"/>
    <cellStyle name="Calculation 4 2 3 2" xfId="10017" xr:uid="{00000000-0005-0000-0000-00001D020000}"/>
    <cellStyle name="Calculation 4 2 3 2 2" xfId="18646" xr:uid="{00000000-0005-0000-0000-00001E020000}"/>
    <cellStyle name="Calculation 4 2 3 3" xfId="14356" xr:uid="{00000000-0005-0000-0000-00001F020000}"/>
    <cellStyle name="Calculation 4 2 4" xfId="8298" xr:uid="{00000000-0005-0000-0000-000020020000}"/>
    <cellStyle name="Calculation 4 2 4 2" xfId="16927" xr:uid="{00000000-0005-0000-0000-000021020000}"/>
    <cellStyle name="Calculation 4 2 5" xfId="12180" xr:uid="{00000000-0005-0000-0000-000022020000}"/>
    <cellStyle name="Calculation 5" xfId="890" xr:uid="{00000000-0005-0000-0000-000023020000}"/>
    <cellStyle name="Calculation 5 2" xfId="2270" xr:uid="{00000000-0005-0000-0000-000024020000}"/>
    <cellStyle name="Calculation 5 2 2" xfId="4056" xr:uid="{00000000-0005-0000-0000-000025020000}"/>
    <cellStyle name="Calculation 5 2 2 2" xfId="6798" xr:uid="{00000000-0005-0000-0000-000026020000}"/>
    <cellStyle name="Calculation 5 2 2 2 2" xfId="11094" xr:uid="{00000000-0005-0000-0000-000027020000}"/>
    <cellStyle name="Calculation 5 2 2 2 2 2" xfId="19723" xr:uid="{00000000-0005-0000-0000-000028020000}"/>
    <cellStyle name="Calculation 5 2 2 2 3" xfId="15433" xr:uid="{00000000-0005-0000-0000-000029020000}"/>
    <cellStyle name="Calculation 5 2 2 3" xfId="8949" xr:uid="{00000000-0005-0000-0000-00002A020000}"/>
    <cellStyle name="Calculation 5 2 2 3 2" xfId="17578" xr:uid="{00000000-0005-0000-0000-00002B020000}"/>
    <cellStyle name="Calculation 5 2 2 4" xfId="13280" xr:uid="{00000000-0005-0000-0000-00002C020000}"/>
    <cellStyle name="Calculation 5 2 3" xfId="5743" xr:uid="{00000000-0005-0000-0000-00002D020000}"/>
    <cellStyle name="Calculation 5 2 3 2" xfId="10039" xr:uid="{00000000-0005-0000-0000-00002E020000}"/>
    <cellStyle name="Calculation 5 2 3 2 2" xfId="18668" xr:uid="{00000000-0005-0000-0000-00002F020000}"/>
    <cellStyle name="Calculation 5 2 3 3" xfId="14378" xr:uid="{00000000-0005-0000-0000-000030020000}"/>
    <cellStyle name="Calculation 5 2 4" xfId="8267" xr:uid="{00000000-0005-0000-0000-000031020000}"/>
    <cellStyle name="Calculation 5 2 4 2" xfId="16896" xr:uid="{00000000-0005-0000-0000-000032020000}"/>
    <cellStyle name="Calculation 5 2 5" xfId="12202" xr:uid="{00000000-0005-0000-0000-000033020000}"/>
    <cellStyle name="Calculation 6" xfId="1046" xr:uid="{00000000-0005-0000-0000-000034020000}"/>
    <cellStyle name="Calculation 6 2" xfId="2327" xr:uid="{00000000-0005-0000-0000-000035020000}"/>
    <cellStyle name="Calculation 6 2 2" xfId="4082" xr:uid="{00000000-0005-0000-0000-000036020000}"/>
    <cellStyle name="Calculation 6 2 2 2" xfId="6824" xr:uid="{00000000-0005-0000-0000-000037020000}"/>
    <cellStyle name="Calculation 6 2 2 2 2" xfId="11120" xr:uid="{00000000-0005-0000-0000-000038020000}"/>
    <cellStyle name="Calculation 6 2 2 2 2 2" xfId="19749" xr:uid="{00000000-0005-0000-0000-000039020000}"/>
    <cellStyle name="Calculation 6 2 2 2 3" xfId="15459" xr:uid="{00000000-0005-0000-0000-00003A020000}"/>
    <cellStyle name="Calculation 6 2 2 3" xfId="8975" xr:uid="{00000000-0005-0000-0000-00003B020000}"/>
    <cellStyle name="Calculation 6 2 2 3 2" xfId="17604" xr:uid="{00000000-0005-0000-0000-00003C020000}"/>
    <cellStyle name="Calculation 6 2 2 4" xfId="13306" xr:uid="{00000000-0005-0000-0000-00003D020000}"/>
    <cellStyle name="Calculation 6 2 3" xfId="5769" xr:uid="{00000000-0005-0000-0000-00003E020000}"/>
    <cellStyle name="Calculation 6 2 3 2" xfId="10065" xr:uid="{00000000-0005-0000-0000-00003F020000}"/>
    <cellStyle name="Calculation 6 2 3 2 2" xfId="18694" xr:uid="{00000000-0005-0000-0000-000040020000}"/>
    <cellStyle name="Calculation 6 2 3 3" xfId="14404" xr:uid="{00000000-0005-0000-0000-000041020000}"/>
    <cellStyle name="Calculation 6 2 4" xfId="7990" xr:uid="{00000000-0005-0000-0000-000042020000}"/>
    <cellStyle name="Calculation 6 2 4 2" xfId="16623" xr:uid="{00000000-0005-0000-0000-000043020000}"/>
    <cellStyle name="Calculation 6 2 5" xfId="12228" xr:uid="{00000000-0005-0000-0000-000044020000}"/>
    <cellStyle name="Calculation 6 3" xfId="3761" xr:uid="{00000000-0005-0000-0000-000045020000}"/>
    <cellStyle name="Calculation 6 3 2" xfId="6516" xr:uid="{00000000-0005-0000-0000-000046020000}"/>
    <cellStyle name="Calculation 6 3 2 2" xfId="10812" xr:uid="{00000000-0005-0000-0000-000047020000}"/>
    <cellStyle name="Calculation 6 3 2 2 2" xfId="19441" xr:uid="{00000000-0005-0000-0000-000048020000}"/>
    <cellStyle name="Calculation 6 3 2 3" xfId="15151" xr:uid="{00000000-0005-0000-0000-000049020000}"/>
    <cellStyle name="Calculation 6 3 3" xfId="8667" xr:uid="{00000000-0005-0000-0000-00004A020000}"/>
    <cellStyle name="Calculation 6 3 3 2" xfId="17296" xr:uid="{00000000-0005-0000-0000-00004B020000}"/>
    <cellStyle name="Calculation 6 3 4" xfId="12985" xr:uid="{00000000-0005-0000-0000-00004C020000}"/>
    <cellStyle name="Calculation 6 4" xfId="5461" xr:uid="{00000000-0005-0000-0000-00004D020000}"/>
    <cellStyle name="Calculation 6 4 2" xfId="9757" xr:uid="{00000000-0005-0000-0000-00004E020000}"/>
    <cellStyle name="Calculation 6 4 2 2" xfId="18386" xr:uid="{00000000-0005-0000-0000-00004F020000}"/>
    <cellStyle name="Calculation 6 4 3" xfId="14096" xr:uid="{00000000-0005-0000-0000-000050020000}"/>
    <cellStyle name="Calculation 6 5" xfId="7609" xr:uid="{00000000-0005-0000-0000-000051020000}"/>
    <cellStyle name="Calculation 6 5 2" xfId="16243" xr:uid="{00000000-0005-0000-0000-000052020000}"/>
    <cellStyle name="Calculation 6 6" xfId="11905" xr:uid="{00000000-0005-0000-0000-000053020000}"/>
    <cellStyle name="Calculation 7" xfId="1352" xr:uid="{00000000-0005-0000-0000-000054020000}"/>
    <cellStyle name="Calculation 7 2" xfId="3880" xr:uid="{00000000-0005-0000-0000-000055020000}"/>
    <cellStyle name="Calculation 7 2 2" xfId="6635" xr:uid="{00000000-0005-0000-0000-000056020000}"/>
    <cellStyle name="Calculation 7 2 2 2" xfId="10931" xr:uid="{00000000-0005-0000-0000-000057020000}"/>
    <cellStyle name="Calculation 7 2 2 2 2" xfId="19560" xr:uid="{00000000-0005-0000-0000-000058020000}"/>
    <cellStyle name="Calculation 7 2 2 3" xfId="15270" xr:uid="{00000000-0005-0000-0000-000059020000}"/>
    <cellStyle name="Calculation 7 2 3" xfId="8786" xr:uid="{00000000-0005-0000-0000-00005A020000}"/>
    <cellStyle name="Calculation 7 2 3 2" xfId="17415" xr:uid="{00000000-0005-0000-0000-00005B020000}"/>
    <cellStyle name="Calculation 7 2 4" xfId="13104" xr:uid="{00000000-0005-0000-0000-00005C020000}"/>
    <cellStyle name="Calculation 7 3" xfId="5580" xr:uid="{00000000-0005-0000-0000-00005D020000}"/>
    <cellStyle name="Calculation 7 3 2" xfId="9876" xr:uid="{00000000-0005-0000-0000-00005E020000}"/>
    <cellStyle name="Calculation 7 3 2 2" xfId="18505" xr:uid="{00000000-0005-0000-0000-00005F020000}"/>
    <cellStyle name="Calculation 7 3 3" xfId="14215" xr:uid="{00000000-0005-0000-0000-000060020000}"/>
    <cellStyle name="Calculation 7 4" xfId="8185" xr:uid="{00000000-0005-0000-0000-000061020000}"/>
    <cellStyle name="Calculation 7 4 2" xfId="16815" xr:uid="{00000000-0005-0000-0000-000062020000}"/>
    <cellStyle name="Calculation 7 5" xfId="12025" xr:uid="{00000000-0005-0000-0000-000063020000}"/>
    <cellStyle name="Calculation 8" xfId="23108" xr:uid="{00000000-0005-0000-0000-000064020000}"/>
    <cellStyle name="Cálculo 2" xfId="86" xr:uid="{00000000-0005-0000-0000-000065020000}"/>
    <cellStyle name="Cálculo 2 2" xfId="218" xr:uid="{00000000-0005-0000-0000-000066020000}"/>
    <cellStyle name="Cálculo 2 2 2" xfId="1996" xr:uid="{00000000-0005-0000-0000-000067020000}"/>
    <cellStyle name="Cálculo 2 2 2 2" xfId="4008" xr:uid="{00000000-0005-0000-0000-000068020000}"/>
    <cellStyle name="Cálculo 2 2 2 2 2" xfId="6750" xr:uid="{00000000-0005-0000-0000-000069020000}"/>
    <cellStyle name="Cálculo 2 2 2 2 2 2" xfId="11046" xr:uid="{00000000-0005-0000-0000-00006A020000}"/>
    <cellStyle name="Cálculo 2 2 2 2 2 2 2" xfId="19675" xr:uid="{00000000-0005-0000-0000-00006B020000}"/>
    <cellStyle name="Cálculo 2 2 2 2 2 3" xfId="15385" xr:uid="{00000000-0005-0000-0000-00006C020000}"/>
    <cellStyle name="Cálculo 2 2 2 2 3" xfId="8901" xr:uid="{00000000-0005-0000-0000-00006D020000}"/>
    <cellStyle name="Cálculo 2 2 2 2 3 2" xfId="17530" xr:uid="{00000000-0005-0000-0000-00006E020000}"/>
    <cellStyle name="Cálculo 2 2 2 2 4" xfId="13232" xr:uid="{00000000-0005-0000-0000-00006F020000}"/>
    <cellStyle name="Cálculo 2 2 2 3" xfId="5695" xr:uid="{00000000-0005-0000-0000-000070020000}"/>
    <cellStyle name="Cálculo 2 2 2 3 2" xfId="9991" xr:uid="{00000000-0005-0000-0000-000071020000}"/>
    <cellStyle name="Cálculo 2 2 2 3 2 2" xfId="18620" xr:uid="{00000000-0005-0000-0000-000072020000}"/>
    <cellStyle name="Cálculo 2 2 2 3 3" xfId="14330" xr:uid="{00000000-0005-0000-0000-000073020000}"/>
    <cellStyle name="Cálculo 2 2 2 4" xfId="8196" xr:uid="{00000000-0005-0000-0000-000074020000}"/>
    <cellStyle name="Cálculo 2 2 2 4 2" xfId="16825" xr:uid="{00000000-0005-0000-0000-000075020000}"/>
    <cellStyle name="Cálculo 2 2 2 5" xfId="12153" xr:uid="{00000000-0005-0000-0000-000076020000}"/>
    <cellStyle name="Cálculo 2 3" xfId="266" xr:uid="{00000000-0005-0000-0000-000077020000}"/>
    <cellStyle name="Cálculo 2 3 2" xfId="2012" xr:uid="{00000000-0005-0000-0000-000078020000}"/>
    <cellStyle name="Cálculo 2 3 2 2" xfId="4020" xr:uid="{00000000-0005-0000-0000-000079020000}"/>
    <cellStyle name="Cálculo 2 3 2 2 2" xfId="6762" xr:uid="{00000000-0005-0000-0000-00007A020000}"/>
    <cellStyle name="Cálculo 2 3 2 2 2 2" xfId="11058" xr:uid="{00000000-0005-0000-0000-00007B020000}"/>
    <cellStyle name="Cálculo 2 3 2 2 2 2 2" xfId="19687" xr:uid="{00000000-0005-0000-0000-00007C020000}"/>
    <cellStyle name="Cálculo 2 3 2 2 2 3" xfId="15397" xr:uid="{00000000-0005-0000-0000-00007D020000}"/>
    <cellStyle name="Cálculo 2 3 2 2 3" xfId="8913" xr:uid="{00000000-0005-0000-0000-00007E020000}"/>
    <cellStyle name="Cálculo 2 3 2 2 3 2" xfId="17542" xr:uid="{00000000-0005-0000-0000-00007F020000}"/>
    <cellStyle name="Cálculo 2 3 2 2 4" xfId="13244" xr:uid="{00000000-0005-0000-0000-000080020000}"/>
    <cellStyle name="Cálculo 2 3 2 3" xfId="5707" xr:uid="{00000000-0005-0000-0000-000081020000}"/>
    <cellStyle name="Cálculo 2 3 2 3 2" xfId="10003" xr:uid="{00000000-0005-0000-0000-000082020000}"/>
    <cellStyle name="Cálculo 2 3 2 3 2 2" xfId="18632" xr:uid="{00000000-0005-0000-0000-000083020000}"/>
    <cellStyle name="Cálculo 2 3 2 3 3" xfId="14342" xr:uid="{00000000-0005-0000-0000-000084020000}"/>
    <cellStyle name="Cálculo 2 3 2 4" xfId="8142" xr:uid="{00000000-0005-0000-0000-000085020000}"/>
    <cellStyle name="Cálculo 2 3 2 4 2" xfId="16773" xr:uid="{00000000-0005-0000-0000-000086020000}"/>
    <cellStyle name="Cálculo 2 3 2 5" xfId="12165" xr:uid="{00000000-0005-0000-0000-000087020000}"/>
    <cellStyle name="Cálculo 2 4" xfId="709" xr:uid="{00000000-0005-0000-0000-000088020000}"/>
    <cellStyle name="Cálculo 2 4 2" xfId="2146" xr:uid="{00000000-0005-0000-0000-000089020000}"/>
    <cellStyle name="Cálculo 2 4 2 2" xfId="4036" xr:uid="{00000000-0005-0000-0000-00008A020000}"/>
    <cellStyle name="Cálculo 2 4 2 2 2" xfId="6778" xr:uid="{00000000-0005-0000-0000-00008B020000}"/>
    <cellStyle name="Cálculo 2 4 2 2 2 2" xfId="11074" xr:uid="{00000000-0005-0000-0000-00008C020000}"/>
    <cellStyle name="Cálculo 2 4 2 2 2 2 2" xfId="19703" xr:uid="{00000000-0005-0000-0000-00008D020000}"/>
    <cellStyle name="Cálculo 2 4 2 2 2 3" xfId="15413" xr:uid="{00000000-0005-0000-0000-00008E020000}"/>
    <cellStyle name="Cálculo 2 4 2 2 3" xfId="8929" xr:uid="{00000000-0005-0000-0000-00008F020000}"/>
    <cellStyle name="Cálculo 2 4 2 2 3 2" xfId="17558" xr:uid="{00000000-0005-0000-0000-000090020000}"/>
    <cellStyle name="Cálculo 2 4 2 2 4" xfId="13260" xr:uid="{00000000-0005-0000-0000-000091020000}"/>
    <cellStyle name="Cálculo 2 4 2 3" xfId="5723" xr:uid="{00000000-0005-0000-0000-000092020000}"/>
    <cellStyle name="Cálculo 2 4 2 3 2" xfId="10019" xr:uid="{00000000-0005-0000-0000-000093020000}"/>
    <cellStyle name="Cálculo 2 4 2 3 2 2" xfId="18648" xr:uid="{00000000-0005-0000-0000-000094020000}"/>
    <cellStyle name="Cálculo 2 4 2 3 3" xfId="14358" xr:uid="{00000000-0005-0000-0000-000095020000}"/>
    <cellStyle name="Cálculo 2 4 2 4" xfId="8145" xr:uid="{00000000-0005-0000-0000-000096020000}"/>
    <cellStyle name="Cálculo 2 4 2 4 2" xfId="16776" xr:uid="{00000000-0005-0000-0000-000097020000}"/>
    <cellStyle name="Cálculo 2 4 2 5" xfId="12182" xr:uid="{00000000-0005-0000-0000-000098020000}"/>
    <cellStyle name="Cálculo 2 5" xfId="892" xr:uid="{00000000-0005-0000-0000-000099020000}"/>
    <cellStyle name="Cálculo 2 5 2" xfId="2272" xr:uid="{00000000-0005-0000-0000-00009A020000}"/>
    <cellStyle name="Cálculo 2 5 2 2" xfId="4058" xr:uid="{00000000-0005-0000-0000-00009B020000}"/>
    <cellStyle name="Cálculo 2 5 2 2 2" xfId="6800" xr:uid="{00000000-0005-0000-0000-00009C020000}"/>
    <cellStyle name="Cálculo 2 5 2 2 2 2" xfId="11096" xr:uid="{00000000-0005-0000-0000-00009D020000}"/>
    <cellStyle name="Cálculo 2 5 2 2 2 2 2" xfId="19725" xr:uid="{00000000-0005-0000-0000-00009E020000}"/>
    <cellStyle name="Cálculo 2 5 2 2 2 3" xfId="15435" xr:uid="{00000000-0005-0000-0000-00009F020000}"/>
    <cellStyle name="Cálculo 2 5 2 2 3" xfId="8951" xr:uid="{00000000-0005-0000-0000-0000A0020000}"/>
    <cellStyle name="Cálculo 2 5 2 2 3 2" xfId="17580" xr:uid="{00000000-0005-0000-0000-0000A1020000}"/>
    <cellStyle name="Cálculo 2 5 2 2 4" xfId="13282" xr:uid="{00000000-0005-0000-0000-0000A2020000}"/>
    <cellStyle name="Cálculo 2 5 2 3" xfId="5745" xr:uid="{00000000-0005-0000-0000-0000A3020000}"/>
    <cellStyle name="Cálculo 2 5 2 3 2" xfId="10041" xr:uid="{00000000-0005-0000-0000-0000A4020000}"/>
    <cellStyle name="Cálculo 2 5 2 3 2 2" xfId="18670" xr:uid="{00000000-0005-0000-0000-0000A5020000}"/>
    <cellStyle name="Cálculo 2 5 2 3 3" xfId="14380" xr:uid="{00000000-0005-0000-0000-0000A6020000}"/>
    <cellStyle name="Cálculo 2 5 2 4" xfId="8262" xr:uid="{00000000-0005-0000-0000-0000A7020000}"/>
    <cellStyle name="Cálculo 2 5 2 4 2" xfId="16891" xr:uid="{00000000-0005-0000-0000-0000A8020000}"/>
    <cellStyle name="Cálculo 2 5 2 5" xfId="12204" xr:uid="{00000000-0005-0000-0000-0000A9020000}"/>
    <cellStyle name="Cálculo 2 6" xfId="1048" xr:uid="{00000000-0005-0000-0000-0000AA020000}"/>
    <cellStyle name="Cálculo 2 6 2" xfId="2329" xr:uid="{00000000-0005-0000-0000-0000AB020000}"/>
    <cellStyle name="Cálculo 2 6 2 2" xfId="4084" xr:uid="{00000000-0005-0000-0000-0000AC020000}"/>
    <cellStyle name="Cálculo 2 6 2 2 2" xfId="6826" xr:uid="{00000000-0005-0000-0000-0000AD020000}"/>
    <cellStyle name="Cálculo 2 6 2 2 2 2" xfId="11122" xr:uid="{00000000-0005-0000-0000-0000AE020000}"/>
    <cellStyle name="Cálculo 2 6 2 2 2 2 2" xfId="19751" xr:uid="{00000000-0005-0000-0000-0000AF020000}"/>
    <cellStyle name="Cálculo 2 6 2 2 2 3" xfId="15461" xr:uid="{00000000-0005-0000-0000-0000B0020000}"/>
    <cellStyle name="Cálculo 2 6 2 2 3" xfId="8977" xr:uid="{00000000-0005-0000-0000-0000B1020000}"/>
    <cellStyle name="Cálculo 2 6 2 2 3 2" xfId="17606" xr:uid="{00000000-0005-0000-0000-0000B2020000}"/>
    <cellStyle name="Cálculo 2 6 2 2 4" xfId="13308" xr:uid="{00000000-0005-0000-0000-0000B3020000}"/>
    <cellStyle name="Cálculo 2 6 2 3" xfId="5771" xr:uid="{00000000-0005-0000-0000-0000B4020000}"/>
    <cellStyle name="Cálculo 2 6 2 3 2" xfId="10067" xr:uid="{00000000-0005-0000-0000-0000B5020000}"/>
    <cellStyle name="Cálculo 2 6 2 3 2 2" xfId="18696" xr:uid="{00000000-0005-0000-0000-0000B6020000}"/>
    <cellStyle name="Cálculo 2 6 2 3 3" xfId="14406" xr:uid="{00000000-0005-0000-0000-0000B7020000}"/>
    <cellStyle name="Cálculo 2 6 2 4" xfId="7985" xr:uid="{00000000-0005-0000-0000-0000B8020000}"/>
    <cellStyle name="Cálculo 2 6 2 4 2" xfId="16618" xr:uid="{00000000-0005-0000-0000-0000B9020000}"/>
    <cellStyle name="Cálculo 2 6 2 5" xfId="12230" xr:uid="{00000000-0005-0000-0000-0000BA020000}"/>
    <cellStyle name="Cálculo 2 6 3" xfId="3763" xr:uid="{00000000-0005-0000-0000-0000BB020000}"/>
    <cellStyle name="Cálculo 2 6 3 2" xfId="6518" xr:uid="{00000000-0005-0000-0000-0000BC020000}"/>
    <cellStyle name="Cálculo 2 6 3 2 2" xfId="10814" xr:uid="{00000000-0005-0000-0000-0000BD020000}"/>
    <cellStyle name="Cálculo 2 6 3 2 2 2" xfId="19443" xr:uid="{00000000-0005-0000-0000-0000BE020000}"/>
    <cellStyle name="Cálculo 2 6 3 2 3" xfId="15153" xr:uid="{00000000-0005-0000-0000-0000BF020000}"/>
    <cellStyle name="Cálculo 2 6 3 3" xfId="8669" xr:uid="{00000000-0005-0000-0000-0000C0020000}"/>
    <cellStyle name="Cálculo 2 6 3 3 2" xfId="17298" xr:uid="{00000000-0005-0000-0000-0000C1020000}"/>
    <cellStyle name="Cálculo 2 6 3 4" xfId="12987" xr:uid="{00000000-0005-0000-0000-0000C2020000}"/>
    <cellStyle name="Cálculo 2 6 4" xfId="5463" xr:uid="{00000000-0005-0000-0000-0000C3020000}"/>
    <cellStyle name="Cálculo 2 6 4 2" xfId="9759" xr:uid="{00000000-0005-0000-0000-0000C4020000}"/>
    <cellStyle name="Cálculo 2 6 4 2 2" xfId="18388" xr:uid="{00000000-0005-0000-0000-0000C5020000}"/>
    <cellStyle name="Cálculo 2 6 4 3" xfId="14098" xr:uid="{00000000-0005-0000-0000-0000C6020000}"/>
    <cellStyle name="Cálculo 2 6 5" xfId="7850" xr:uid="{00000000-0005-0000-0000-0000C7020000}"/>
    <cellStyle name="Cálculo 2 6 5 2" xfId="16484" xr:uid="{00000000-0005-0000-0000-0000C8020000}"/>
    <cellStyle name="Cálculo 2 6 6" xfId="11907" xr:uid="{00000000-0005-0000-0000-0000C9020000}"/>
    <cellStyle name="Cálculo 2 7" xfId="1354" xr:uid="{00000000-0005-0000-0000-0000CA020000}"/>
    <cellStyle name="Cálculo 2 7 2" xfId="3882" xr:uid="{00000000-0005-0000-0000-0000CB020000}"/>
    <cellStyle name="Cálculo 2 7 2 2" xfId="6637" xr:uid="{00000000-0005-0000-0000-0000CC020000}"/>
    <cellStyle name="Cálculo 2 7 2 2 2" xfId="10933" xr:uid="{00000000-0005-0000-0000-0000CD020000}"/>
    <cellStyle name="Cálculo 2 7 2 2 2 2" xfId="19562" xr:uid="{00000000-0005-0000-0000-0000CE020000}"/>
    <cellStyle name="Cálculo 2 7 2 2 3" xfId="15272" xr:uid="{00000000-0005-0000-0000-0000CF020000}"/>
    <cellStyle name="Cálculo 2 7 2 3" xfId="8788" xr:uid="{00000000-0005-0000-0000-0000D0020000}"/>
    <cellStyle name="Cálculo 2 7 2 3 2" xfId="17417" xr:uid="{00000000-0005-0000-0000-0000D1020000}"/>
    <cellStyle name="Cálculo 2 7 2 4" xfId="13106" xr:uid="{00000000-0005-0000-0000-0000D2020000}"/>
    <cellStyle name="Cálculo 2 7 3" xfId="5582" xr:uid="{00000000-0005-0000-0000-0000D3020000}"/>
    <cellStyle name="Cálculo 2 7 3 2" xfId="9878" xr:uid="{00000000-0005-0000-0000-0000D4020000}"/>
    <cellStyle name="Cálculo 2 7 3 2 2" xfId="18507" xr:uid="{00000000-0005-0000-0000-0000D5020000}"/>
    <cellStyle name="Cálculo 2 7 3 3" xfId="14217" xr:uid="{00000000-0005-0000-0000-0000D6020000}"/>
    <cellStyle name="Cálculo 2 7 4" xfId="8184" xr:uid="{00000000-0005-0000-0000-0000D7020000}"/>
    <cellStyle name="Cálculo 2 7 4 2" xfId="16814" xr:uid="{00000000-0005-0000-0000-0000D8020000}"/>
    <cellStyle name="Cálculo 2 7 5" xfId="12027" xr:uid="{00000000-0005-0000-0000-0000D9020000}"/>
    <cellStyle name="Cálculo 2 8" xfId="23107" xr:uid="{00000000-0005-0000-0000-0000DA020000}"/>
    <cellStyle name="Cálculo 3" xfId="85" xr:uid="{00000000-0005-0000-0000-0000DB020000}"/>
    <cellStyle name="Cálculo 3 10" xfId="5056" xr:uid="{00000000-0005-0000-0000-0000DC020000}"/>
    <cellStyle name="Cálculo 3 10 2" xfId="7605" xr:uid="{00000000-0005-0000-0000-0000DD020000}"/>
    <cellStyle name="Cálculo 3 10 2 2" xfId="11901" xr:uid="{00000000-0005-0000-0000-0000DE020000}"/>
    <cellStyle name="Cálculo 3 10 2 2 2" xfId="20530" xr:uid="{00000000-0005-0000-0000-0000DF020000}"/>
    <cellStyle name="Cálculo 3 10 2 3" xfId="16240" xr:uid="{00000000-0005-0000-0000-0000E0020000}"/>
    <cellStyle name="Cálculo 3 10 3" xfId="9756" xr:uid="{00000000-0005-0000-0000-0000E1020000}"/>
    <cellStyle name="Cálculo 3 10 3 2" xfId="18385" xr:uid="{00000000-0005-0000-0000-0000E2020000}"/>
    <cellStyle name="Cálculo 3 10 4" xfId="14095" xr:uid="{00000000-0005-0000-0000-0000E3020000}"/>
    <cellStyle name="Cálculo 3 11" xfId="20902" xr:uid="{00000000-0005-0000-0000-0000E4020000}"/>
    <cellStyle name="Cálculo 3 11 2" xfId="21725" xr:uid="{00000000-0005-0000-0000-0000E5020000}"/>
    <cellStyle name="Cálculo 3 12" xfId="22145" xr:uid="{00000000-0005-0000-0000-0000E6020000}"/>
    <cellStyle name="Cálculo 3 13" xfId="22105" xr:uid="{00000000-0005-0000-0000-0000E7020000}"/>
    <cellStyle name="Cálculo 3 2" xfId="217" xr:uid="{00000000-0005-0000-0000-0000E8020000}"/>
    <cellStyle name="Cálculo 3 2 2" xfId="1995" xr:uid="{00000000-0005-0000-0000-0000E9020000}"/>
    <cellStyle name="Cálculo 3 2 2 2" xfId="4007" xr:uid="{00000000-0005-0000-0000-0000EA020000}"/>
    <cellStyle name="Cálculo 3 2 2 2 2" xfId="6749" xr:uid="{00000000-0005-0000-0000-0000EB020000}"/>
    <cellStyle name="Cálculo 3 2 2 2 2 2" xfId="11045" xr:uid="{00000000-0005-0000-0000-0000EC020000}"/>
    <cellStyle name="Cálculo 3 2 2 2 2 2 2" xfId="19674" xr:uid="{00000000-0005-0000-0000-0000ED020000}"/>
    <cellStyle name="Cálculo 3 2 2 2 2 3" xfId="15384" xr:uid="{00000000-0005-0000-0000-0000EE020000}"/>
    <cellStyle name="Cálculo 3 2 2 2 3" xfId="8900" xr:uid="{00000000-0005-0000-0000-0000EF020000}"/>
    <cellStyle name="Cálculo 3 2 2 2 3 2" xfId="17529" xr:uid="{00000000-0005-0000-0000-0000F0020000}"/>
    <cellStyle name="Cálculo 3 2 2 2 4" xfId="13231" xr:uid="{00000000-0005-0000-0000-0000F1020000}"/>
    <cellStyle name="Cálculo 3 2 2 3" xfId="5694" xr:uid="{00000000-0005-0000-0000-0000F2020000}"/>
    <cellStyle name="Cálculo 3 2 2 3 2" xfId="9990" xr:uid="{00000000-0005-0000-0000-0000F3020000}"/>
    <cellStyle name="Cálculo 3 2 2 3 2 2" xfId="18619" xr:uid="{00000000-0005-0000-0000-0000F4020000}"/>
    <cellStyle name="Cálculo 3 2 2 3 3" xfId="14329" xr:uid="{00000000-0005-0000-0000-0000F5020000}"/>
    <cellStyle name="Cálculo 3 2 2 4" xfId="8295" xr:uid="{00000000-0005-0000-0000-0000F6020000}"/>
    <cellStyle name="Cálculo 3 2 2 4 2" xfId="16924" xr:uid="{00000000-0005-0000-0000-0000F7020000}"/>
    <cellStyle name="Cálculo 3 2 2 5" xfId="12152" xr:uid="{00000000-0005-0000-0000-0000F8020000}"/>
    <cellStyle name="Cálculo 3 3" xfId="267" xr:uid="{00000000-0005-0000-0000-0000F9020000}"/>
    <cellStyle name="Cálculo 3 3 2" xfId="2013" xr:uid="{00000000-0005-0000-0000-0000FA020000}"/>
    <cellStyle name="Cálculo 3 3 2 2" xfId="4021" xr:uid="{00000000-0005-0000-0000-0000FB020000}"/>
    <cellStyle name="Cálculo 3 3 2 2 2" xfId="6763" xr:uid="{00000000-0005-0000-0000-0000FC020000}"/>
    <cellStyle name="Cálculo 3 3 2 2 2 2" xfId="11059" xr:uid="{00000000-0005-0000-0000-0000FD020000}"/>
    <cellStyle name="Cálculo 3 3 2 2 2 2 2" xfId="19688" xr:uid="{00000000-0005-0000-0000-0000FE020000}"/>
    <cellStyle name="Cálculo 3 3 2 2 2 3" xfId="15398" xr:uid="{00000000-0005-0000-0000-0000FF020000}"/>
    <cellStyle name="Cálculo 3 3 2 2 3" xfId="8914" xr:uid="{00000000-0005-0000-0000-000000030000}"/>
    <cellStyle name="Cálculo 3 3 2 2 3 2" xfId="17543" xr:uid="{00000000-0005-0000-0000-000001030000}"/>
    <cellStyle name="Cálculo 3 3 2 2 4" xfId="13245" xr:uid="{00000000-0005-0000-0000-000002030000}"/>
    <cellStyle name="Cálculo 3 3 2 3" xfId="5708" xr:uid="{00000000-0005-0000-0000-000003030000}"/>
    <cellStyle name="Cálculo 3 3 2 3 2" xfId="10004" xr:uid="{00000000-0005-0000-0000-000004030000}"/>
    <cellStyle name="Cálculo 3 3 2 3 2 2" xfId="18633" xr:uid="{00000000-0005-0000-0000-000005030000}"/>
    <cellStyle name="Cálculo 3 3 2 3 3" xfId="14343" xr:uid="{00000000-0005-0000-0000-000006030000}"/>
    <cellStyle name="Cálculo 3 3 2 4" xfId="8281" xr:uid="{00000000-0005-0000-0000-000007030000}"/>
    <cellStyle name="Cálculo 3 3 2 4 2" xfId="16910" xr:uid="{00000000-0005-0000-0000-000008030000}"/>
    <cellStyle name="Cálculo 3 3 2 5" xfId="12166" xr:uid="{00000000-0005-0000-0000-000009030000}"/>
    <cellStyle name="Cálculo 3 4" xfId="710" xr:uid="{00000000-0005-0000-0000-00000A030000}"/>
    <cellStyle name="Cálculo 3 4 2" xfId="2147" xr:uid="{00000000-0005-0000-0000-00000B030000}"/>
    <cellStyle name="Cálculo 3 4 2 2" xfId="4037" xr:uid="{00000000-0005-0000-0000-00000C030000}"/>
    <cellStyle name="Cálculo 3 4 2 2 2" xfId="6779" xr:uid="{00000000-0005-0000-0000-00000D030000}"/>
    <cellStyle name="Cálculo 3 4 2 2 2 2" xfId="11075" xr:uid="{00000000-0005-0000-0000-00000E030000}"/>
    <cellStyle name="Cálculo 3 4 2 2 2 2 2" xfId="19704" xr:uid="{00000000-0005-0000-0000-00000F030000}"/>
    <cellStyle name="Cálculo 3 4 2 2 2 3" xfId="15414" xr:uid="{00000000-0005-0000-0000-000010030000}"/>
    <cellStyle name="Cálculo 3 4 2 2 3" xfId="8930" xr:uid="{00000000-0005-0000-0000-000011030000}"/>
    <cellStyle name="Cálculo 3 4 2 2 3 2" xfId="17559" xr:uid="{00000000-0005-0000-0000-000012030000}"/>
    <cellStyle name="Cálculo 3 4 2 2 4" xfId="13261" xr:uid="{00000000-0005-0000-0000-000013030000}"/>
    <cellStyle name="Cálculo 3 4 2 3" xfId="5724" xr:uid="{00000000-0005-0000-0000-000014030000}"/>
    <cellStyle name="Cálculo 3 4 2 3 2" xfId="10020" xr:uid="{00000000-0005-0000-0000-000015030000}"/>
    <cellStyle name="Cálculo 3 4 2 3 2 2" xfId="18649" xr:uid="{00000000-0005-0000-0000-000016030000}"/>
    <cellStyle name="Cálculo 3 4 2 3 3" xfId="14359" xr:uid="{00000000-0005-0000-0000-000017030000}"/>
    <cellStyle name="Cálculo 3 4 2 4" xfId="8167" xr:uid="{00000000-0005-0000-0000-000018030000}"/>
    <cellStyle name="Cálculo 3 4 2 4 2" xfId="16797" xr:uid="{00000000-0005-0000-0000-000019030000}"/>
    <cellStyle name="Cálculo 3 4 2 5" xfId="12183" xr:uid="{00000000-0005-0000-0000-00001A030000}"/>
    <cellStyle name="Cálculo 3 5" xfId="893" xr:uid="{00000000-0005-0000-0000-00001B030000}"/>
    <cellStyle name="Cálculo 3 5 2" xfId="2273" xr:uid="{00000000-0005-0000-0000-00001C030000}"/>
    <cellStyle name="Cálculo 3 5 2 2" xfId="4059" xr:uid="{00000000-0005-0000-0000-00001D030000}"/>
    <cellStyle name="Cálculo 3 5 2 2 2" xfId="6801" xr:uid="{00000000-0005-0000-0000-00001E030000}"/>
    <cellStyle name="Cálculo 3 5 2 2 2 2" xfId="11097" xr:uid="{00000000-0005-0000-0000-00001F030000}"/>
    <cellStyle name="Cálculo 3 5 2 2 2 2 2" xfId="19726" xr:uid="{00000000-0005-0000-0000-000020030000}"/>
    <cellStyle name="Cálculo 3 5 2 2 2 3" xfId="15436" xr:uid="{00000000-0005-0000-0000-000021030000}"/>
    <cellStyle name="Cálculo 3 5 2 2 3" xfId="8952" xr:uid="{00000000-0005-0000-0000-000022030000}"/>
    <cellStyle name="Cálculo 3 5 2 2 3 2" xfId="17581" xr:uid="{00000000-0005-0000-0000-000023030000}"/>
    <cellStyle name="Cálculo 3 5 2 2 4" xfId="13283" xr:uid="{00000000-0005-0000-0000-000024030000}"/>
    <cellStyle name="Cálculo 3 5 2 3" xfId="5746" xr:uid="{00000000-0005-0000-0000-000025030000}"/>
    <cellStyle name="Cálculo 3 5 2 3 2" xfId="10042" xr:uid="{00000000-0005-0000-0000-000026030000}"/>
    <cellStyle name="Cálculo 3 5 2 3 2 2" xfId="18671" xr:uid="{00000000-0005-0000-0000-000027030000}"/>
    <cellStyle name="Cálculo 3 5 2 3 3" xfId="14381" xr:uid="{00000000-0005-0000-0000-000028030000}"/>
    <cellStyle name="Cálculo 3 5 2 4" xfId="7997" xr:uid="{00000000-0005-0000-0000-000029030000}"/>
    <cellStyle name="Cálculo 3 5 2 4 2" xfId="16630" xr:uid="{00000000-0005-0000-0000-00002A030000}"/>
    <cellStyle name="Cálculo 3 5 2 5" xfId="12205" xr:uid="{00000000-0005-0000-0000-00002B030000}"/>
    <cellStyle name="Cálculo 3 6" xfId="1049" xr:uid="{00000000-0005-0000-0000-00002C030000}"/>
    <cellStyle name="Cálculo 3 6 2" xfId="2330" xr:uid="{00000000-0005-0000-0000-00002D030000}"/>
    <cellStyle name="Cálculo 3 6 2 2" xfId="4085" xr:uid="{00000000-0005-0000-0000-00002E030000}"/>
    <cellStyle name="Cálculo 3 6 2 2 2" xfId="6827" xr:uid="{00000000-0005-0000-0000-00002F030000}"/>
    <cellStyle name="Cálculo 3 6 2 2 2 2" xfId="11123" xr:uid="{00000000-0005-0000-0000-000030030000}"/>
    <cellStyle name="Cálculo 3 6 2 2 2 2 2" xfId="19752" xr:uid="{00000000-0005-0000-0000-000031030000}"/>
    <cellStyle name="Cálculo 3 6 2 2 2 3" xfId="15462" xr:uid="{00000000-0005-0000-0000-000032030000}"/>
    <cellStyle name="Cálculo 3 6 2 2 3" xfId="8978" xr:uid="{00000000-0005-0000-0000-000033030000}"/>
    <cellStyle name="Cálculo 3 6 2 2 3 2" xfId="17607" xr:uid="{00000000-0005-0000-0000-000034030000}"/>
    <cellStyle name="Cálculo 3 6 2 2 4" xfId="13309" xr:uid="{00000000-0005-0000-0000-000035030000}"/>
    <cellStyle name="Cálculo 3 6 2 3" xfId="5772" xr:uid="{00000000-0005-0000-0000-000036030000}"/>
    <cellStyle name="Cálculo 3 6 2 3 2" xfId="10068" xr:uid="{00000000-0005-0000-0000-000037030000}"/>
    <cellStyle name="Cálculo 3 6 2 3 2 2" xfId="18697" xr:uid="{00000000-0005-0000-0000-000038030000}"/>
    <cellStyle name="Cálculo 3 6 2 3 3" xfId="14407" xr:uid="{00000000-0005-0000-0000-000039030000}"/>
    <cellStyle name="Cálculo 3 6 2 4" xfId="8255" xr:uid="{00000000-0005-0000-0000-00003A030000}"/>
    <cellStyle name="Cálculo 3 6 2 4 2" xfId="16884" xr:uid="{00000000-0005-0000-0000-00003B030000}"/>
    <cellStyle name="Cálculo 3 6 2 5" xfId="12231" xr:uid="{00000000-0005-0000-0000-00003C030000}"/>
    <cellStyle name="Cálculo 3 6 3" xfId="3764" xr:uid="{00000000-0005-0000-0000-00003D030000}"/>
    <cellStyle name="Cálculo 3 6 3 2" xfId="6519" xr:uid="{00000000-0005-0000-0000-00003E030000}"/>
    <cellStyle name="Cálculo 3 6 3 2 2" xfId="10815" xr:uid="{00000000-0005-0000-0000-00003F030000}"/>
    <cellStyle name="Cálculo 3 6 3 2 2 2" xfId="19444" xr:uid="{00000000-0005-0000-0000-000040030000}"/>
    <cellStyle name="Cálculo 3 6 3 2 3" xfId="15154" xr:uid="{00000000-0005-0000-0000-000041030000}"/>
    <cellStyle name="Cálculo 3 6 3 3" xfId="8670" xr:uid="{00000000-0005-0000-0000-000042030000}"/>
    <cellStyle name="Cálculo 3 6 3 3 2" xfId="17299" xr:uid="{00000000-0005-0000-0000-000043030000}"/>
    <cellStyle name="Cálculo 3 6 3 4" xfId="12988" xr:uid="{00000000-0005-0000-0000-000044030000}"/>
    <cellStyle name="Cálculo 3 6 4" xfId="5464" xr:uid="{00000000-0005-0000-0000-000045030000}"/>
    <cellStyle name="Cálculo 3 6 4 2" xfId="9760" xr:uid="{00000000-0005-0000-0000-000046030000}"/>
    <cellStyle name="Cálculo 3 6 4 2 2" xfId="18389" xr:uid="{00000000-0005-0000-0000-000047030000}"/>
    <cellStyle name="Cálculo 3 6 4 3" xfId="14099" xr:uid="{00000000-0005-0000-0000-000048030000}"/>
    <cellStyle name="Cálculo 3 6 5" xfId="8046" xr:uid="{00000000-0005-0000-0000-000049030000}"/>
    <cellStyle name="Cálculo 3 6 5 2" xfId="16678" xr:uid="{00000000-0005-0000-0000-00004A030000}"/>
    <cellStyle name="Cálculo 3 6 6" xfId="11908" xr:uid="{00000000-0005-0000-0000-00004B030000}"/>
    <cellStyle name="Cálculo 3 7" xfId="1355" xr:uid="{00000000-0005-0000-0000-00004C030000}"/>
    <cellStyle name="Cálculo 3 7 2" xfId="3883" xr:uid="{00000000-0005-0000-0000-00004D030000}"/>
    <cellStyle name="Cálculo 3 7 2 2" xfId="6638" xr:uid="{00000000-0005-0000-0000-00004E030000}"/>
    <cellStyle name="Cálculo 3 7 2 2 2" xfId="10934" xr:uid="{00000000-0005-0000-0000-00004F030000}"/>
    <cellStyle name="Cálculo 3 7 2 2 2 2" xfId="19563" xr:uid="{00000000-0005-0000-0000-000050030000}"/>
    <cellStyle name="Cálculo 3 7 2 2 3" xfId="15273" xr:uid="{00000000-0005-0000-0000-000051030000}"/>
    <cellStyle name="Cálculo 3 7 2 3" xfId="8789" xr:uid="{00000000-0005-0000-0000-000052030000}"/>
    <cellStyle name="Cálculo 3 7 2 3 2" xfId="17418" xr:uid="{00000000-0005-0000-0000-000053030000}"/>
    <cellStyle name="Cálculo 3 7 2 4" xfId="13107" xr:uid="{00000000-0005-0000-0000-000054030000}"/>
    <cellStyle name="Cálculo 3 7 3" xfId="5583" xr:uid="{00000000-0005-0000-0000-000055030000}"/>
    <cellStyle name="Cálculo 3 7 3 2" xfId="9879" xr:uid="{00000000-0005-0000-0000-000056030000}"/>
    <cellStyle name="Cálculo 3 7 3 2 2" xfId="18508" xr:uid="{00000000-0005-0000-0000-000057030000}"/>
    <cellStyle name="Cálculo 3 7 3 3" xfId="14218" xr:uid="{00000000-0005-0000-0000-000058030000}"/>
    <cellStyle name="Cálculo 3 7 4" xfId="8133" xr:uid="{00000000-0005-0000-0000-000059030000}"/>
    <cellStyle name="Cálculo 3 7 4 2" xfId="16765" xr:uid="{00000000-0005-0000-0000-00005A030000}"/>
    <cellStyle name="Cálculo 3 7 5" xfId="12028" xr:uid="{00000000-0005-0000-0000-00005B030000}"/>
    <cellStyle name="Cálculo 3 8" xfId="1977" xr:uid="{00000000-0005-0000-0000-00005C030000}"/>
    <cellStyle name="Cálculo 3 8 2" xfId="4002" xr:uid="{00000000-0005-0000-0000-00005D030000}"/>
    <cellStyle name="Cálculo 3 8 2 2" xfId="6744" xr:uid="{00000000-0005-0000-0000-00005E030000}"/>
    <cellStyle name="Cálculo 3 8 2 2 2" xfId="11040" xr:uid="{00000000-0005-0000-0000-00005F030000}"/>
    <cellStyle name="Cálculo 3 8 2 2 2 2" xfId="19669" xr:uid="{00000000-0005-0000-0000-000060030000}"/>
    <cellStyle name="Cálculo 3 8 2 2 3" xfId="15379" xr:uid="{00000000-0005-0000-0000-000061030000}"/>
    <cellStyle name="Cálculo 3 8 2 3" xfId="8895" xr:uid="{00000000-0005-0000-0000-000062030000}"/>
    <cellStyle name="Cálculo 3 8 2 3 2" xfId="17524" xr:uid="{00000000-0005-0000-0000-000063030000}"/>
    <cellStyle name="Cálculo 3 8 2 4" xfId="13226" xr:uid="{00000000-0005-0000-0000-000064030000}"/>
    <cellStyle name="Cálculo 3 8 3" xfId="5689" xr:uid="{00000000-0005-0000-0000-000065030000}"/>
    <cellStyle name="Cálculo 3 8 3 2" xfId="9985" xr:uid="{00000000-0005-0000-0000-000066030000}"/>
    <cellStyle name="Cálculo 3 8 3 2 2" xfId="18614" xr:uid="{00000000-0005-0000-0000-000067030000}"/>
    <cellStyle name="Cálculo 3 8 3 3" xfId="14324" xr:uid="{00000000-0005-0000-0000-000068030000}"/>
    <cellStyle name="Cálculo 3 8 4" xfId="8292" xr:uid="{00000000-0005-0000-0000-000069030000}"/>
    <cellStyle name="Cálculo 3 8 4 2" xfId="16921" xr:uid="{00000000-0005-0000-0000-00006A030000}"/>
    <cellStyle name="Cálculo 3 8 5" xfId="12147" xr:uid="{00000000-0005-0000-0000-00006B030000}"/>
    <cellStyle name="Cálculo 3 9" xfId="3062" xr:uid="{00000000-0005-0000-0000-00006C030000}"/>
    <cellStyle name="Cálculo 3 9 2" xfId="3754" xr:uid="{00000000-0005-0000-0000-00006D030000}"/>
    <cellStyle name="Cálculo 3 9 2 2" xfId="4828" xr:uid="{00000000-0005-0000-0000-00006E030000}"/>
    <cellStyle name="Cálculo 3 9 2 2 2" xfId="7563" xr:uid="{00000000-0005-0000-0000-00006F030000}"/>
    <cellStyle name="Cálculo 3 9 2 2 2 2" xfId="11859" xr:uid="{00000000-0005-0000-0000-000070030000}"/>
    <cellStyle name="Cálculo 3 9 2 2 2 2 2" xfId="20488" xr:uid="{00000000-0005-0000-0000-000071030000}"/>
    <cellStyle name="Cálculo 3 9 2 2 2 3" xfId="16198" xr:uid="{00000000-0005-0000-0000-000072030000}"/>
    <cellStyle name="Cálculo 3 9 2 2 3" xfId="9714" xr:uid="{00000000-0005-0000-0000-000073030000}"/>
    <cellStyle name="Cálculo 3 9 2 2 3 2" xfId="18343" xr:uid="{00000000-0005-0000-0000-000074030000}"/>
    <cellStyle name="Cálculo 3 9 2 2 4" xfId="14052" xr:uid="{00000000-0005-0000-0000-000075030000}"/>
    <cellStyle name="Cálculo 3 9 2 3" xfId="6511" xr:uid="{00000000-0005-0000-0000-000076030000}"/>
    <cellStyle name="Cálculo 3 9 2 3 2" xfId="10807" xr:uid="{00000000-0005-0000-0000-000077030000}"/>
    <cellStyle name="Cálculo 3 9 2 3 2 2" xfId="19436" xr:uid="{00000000-0005-0000-0000-000078030000}"/>
    <cellStyle name="Cálculo 3 9 2 3 3" xfId="15146" xr:uid="{00000000-0005-0000-0000-000079030000}"/>
    <cellStyle name="Cálculo 3 9 2 4" xfId="8662" xr:uid="{00000000-0005-0000-0000-00007A030000}"/>
    <cellStyle name="Cálculo 3 9 2 4 2" xfId="17291" xr:uid="{00000000-0005-0000-0000-00007B030000}"/>
    <cellStyle name="Cálculo 3 9 2 5" xfId="12980" xr:uid="{00000000-0005-0000-0000-00007C030000}"/>
    <cellStyle name="Cálculo 3 9 3" xfId="4245" xr:uid="{00000000-0005-0000-0000-00007D030000}"/>
    <cellStyle name="Cálculo 3 9 3 2" xfId="6980" xr:uid="{00000000-0005-0000-0000-00007E030000}"/>
    <cellStyle name="Cálculo 3 9 3 2 2" xfId="11276" xr:uid="{00000000-0005-0000-0000-00007F030000}"/>
    <cellStyle name="Cálculo 3 9 3 2 2 2" xfId="19905" xr:uid="{00000000-0005-0000-0000-000080030000}"/>
    <cellStyle name="Cálculo 3 9 3 2 3" xfId="15615" xr:uid="{00000000-0005-0000-0000-000081030000}"/>
    <cellStyle name="Cálculo 3 9 3 3" xfId="9131" xr:uid="{00000000-0005-0000-0000-000082030000}"/>
    <cellStyle name="Cálculo 3 9 3 3 2" xfId="17760" xr:uid="{00000000-0005-0000-0000-000083030000}"/>
    <cellStyle name="Cálculo 3 9 3 4" xfId="13469" xr:uid="{00000000-0005-0000-0000-000084030000}"/>
    <cellStyle name="Cálculo 3 9 4" xfId="5927" xr:uid="{00000000-0005-0000-0000-000085030000}"/>
    <cellStyle name="Cálculo 3 9 4 2" xfId="10223" xr:uid="{00000000-0005-0000-0000-000086030000}"/>
    <cellStyle name="Cálculo 3 9 4 2 2" xfId="18852" xr:uid="{00000000-0005-0000-0000-000087030000}"/>
    <cellStyle name="Cálculo 3 9 4 3" xfId="14562" xr:uid="{00000000-0005-0000-0000-000088030000}"/>
    <cellStyle name="Cálculo 3 9 5" xfId="8156" xr:uid="{00000000-0005-0000-0000-000089030000}"/>
    <cellStyle name="Cálculo 3 9 5 2" xfId="16787" xr:uid="{00000000-0005-0000-0000-00008A030000}"/>
    <cellStyle name="Cálculo 3 9 6" xfId="12393" xr:uid="{00000000-0005-0000-0000-00008B030000}"/>
    <cellStyle name="Cálculo 4" xfId="265" xr:uid="{00000000-0005-0000-0000-00008C030000}"/>
    <cellStyle name="Cálculo 4 2" xfId="1938" xr:uid="{00000000-0005-0000-0000-00008D030000}"/>
    <cellStyle name="Cálculo 4 2 2" xfId="4001" xr:uid="{00000000-0005-0000-0000-00008E030000}"/>
    <cellStyle name="Cálculo 4 2 2 2" xfId="6743" xr:uid="{00000000-0005-0000-0000-00008F030000}"/>
    <cellStyle name="Cálculo 4 2 2 2 2" xfId="11039" xr:uid="{00000000-0005-0000-0000-000090030000}"/>
    <cellStyle name="Cálculo 4 2 2 2 2 2" xfId="19668" xr:uid="{00000000-0005-0000-0000-000091030000}"/>
    <cellStyle name="Cálculo 4 2 2 2 3" xfId="15378" xr:uid="{00000000-0005-0000-0000-000092030000}"/>
    <cellStyle name="Cálculo 4 2 2 3" xfId="8894" xr:uid="{00000000-0005-0000-0000-000093030000}"/>
    <cellStyle name="Cálculo 4 2 2 3 2" xfId="17523" xr:uid="{00000000-0005-0000-0000-000094030000}"/>
    <cellStyle name="Cálculo 4 2 2 4" xfId="13225" xr:uid="{00000000-0005-0000-0000-000095030000}"/>
    <cellStyle name="Cálculo 4 2 3" xfId="5688" xr:uid="{00000000-0005-0000-0000-000096030000}"/>
    <cellStyle name="Cálculo 4 2 3 2" xfId="9984" xr:uid="{00000000-0005-0000-0000-000097030000}"/>
    <cellStyle name="Cálculo 4 2 3 2 2" xfId="18613" xr:uid="{00000000-0005-0000-0000-000098030000}"/>
    <cellStyle name="Cálculo 4 2 3 3" xfId="14323" xr:uid="{00000000-0005-0000-0000-000099030000}"/>
    <cellStyle name="Cálculo 4 2 4" xfId="7647" xr:uid="{00000000-0005-0000-0000-00009A030000}"/>
    <cellStyle name="Cálculo 4 2 4 2" xfId="16281" xr:uid="{00000000-0005-0000-0000-00009B030000}"/>
    <cellStyle name="Cálculo 4 2 5" xfId="12146" xr:uid="{00000000-0005-0000-0000-00009C030000}"/>
    <cellStyle name="Cálculo 5" xfId="708" xr:uid="{00000000-0005-0000-0000-00009D030000}"/>
    <cellStyle name="Cálculo 5 2" xfId="2145" xr:uid="{00000000-0005-0000-0000-00009E030000}"/>
    <cellStyle name="Cálculo 5 2 2" xfId="4035" xr:uid="{00000000-0005-0000-0000-00009F030000}"/>
    <cellStyle name="Cálculo 5 2 2 2" xfId="6777" xr:uid="{00000000-0005-0000-0000-0000A0030000}"/>
    <cellStyle name="Cálculo 5 2 2 2 2" xfId="11073" xr:uid="{00000000-0005-0000-0000-0000A1030000}"/>
    <cellStyle name="Cálculo 5 2 2 2 2 2" xfId="19702" xr:uid="{00000000-0005-0000-0000-0000A2030000}"/>
    <cellStyle name="Cálculo 5 2 2 2 3" xfId="15412" xr:uid="{00000000-0005-0000-0000-0000A3030000}"/>
    <cellStyle name="Cálculo 5 2 2 3" xfId="8928" xr:uid="{00000000-0005-0000-0000-0000A4030000}"/>
    <cellStyle name="Cálculo 5 2 2 3 2" xfId="17557" xr:uid="{00000000-0005-0000-0000-0000A5030000}"/>
    <cellStyle name="Cálculo 5 2 2 4" xfId="13259" xr:uid="{00000000-0005-0000-0000-0000A6030000}"/>
    <cellStyle name="Cálculo 5 2 3" xfId="5722" xr:uid="{00000000-0005-0000-0000-0000A7030000}"/>
    <cellStyle name="Cálculo 5 2 3 2" xfId="10018" xr:uid="{00000000-0005-0000-0000-0000A8030000}"/>
    <cellStyle name="Cálculo 5 2 3 2 2" xfId="18647" xr:uid="{00000000-0005-0000-0000-0000A9030000}"/>
    <cellStyle name="Cálculo 5 2 3 3" xfId="14357" xr:uid="{00000000-0005-0000-0000-0000AA030000}"/>
    <cellStyle name="Cálculo 5 2 4" xfId="8199" xr:uid="{00000000-0005-0000-0000-0000AB030000}"/>
    <cellStyle name="Cálculo 5 2 4 2" xfId="16828" xr:uid="{00000000-0005-0000-0000-0000AC030000}"/>
    <cellStyle name="Cálculo 5 2 5" xfId="12181" xr:uid="{00000000-0005-0000-0000-0000AD030000}"/>
    <cellStyle name="Cálculo 5 3" xfId="24059" xr:uid="{00000000-0005-0000-0000-0000AE030000}"/>
    <cellStyle name="Cálculo 6" xfId="891" xr:uid="{00000000-0005-0000-0000-0000AF030000}"/>
    <cellStyle name="Cálculo 6 2" xfId="2271" xr:uid="{00000000-0005-0000-0000-0000B0030000}"/>
    <cellStyle name="Cálculo 6 2 2" xfId="4057" xr:uid="{00000000-0005-0000-0000-0000B1030000}"/>
    <cellStyle name="Cálculo 6 2 2 2" xfId="6799" xr:uid="{00000000-0005-0000-0000-0000B2030000}"/>
    <cellStyle name="Cálculo 6 2 2 2 2" xfId="11095" xr:uid="{00000000-0005-0000-0000-0000B3030000}"/>
    <cellStyle name="Cálculo 6 2 2 2 2 2" xfId="19724" xr:uid="{00000000-0005-0000-0000-0000B4030000}"/>
    <cellStyle name="Cálculo 6 2 2 2 3" xfId="15434" xr:uid="{00000000-0005-0000-0000-0000B5030000}"/>
    <cellStyle name="Cálculo 6 2 2 3" xfId="8950" xr:uid="{00000000-0005-0000-0000-0000B6030000}"/>
    <cellStyle name="Cálculo 6 2 2 3 2" xfId="17579" xr:uid="{00000000-0005-0000-0000-0000B7030000}"/>
    <cellStyle name="Cálculo 6 2 2 4" xfId="13281" xr:uid="{00000000-0005-0000-0000-0000B8030000}"/>
    <cellStyle name="Cálculo 6 2 3" xfId="5744" xr:uid="{00000000-0005-0000-0000-0000B9030000}"/>
    <cellStyle name="Cálculo 6 2 3 2" xfId="10040" xr:uid="{00000000-0005-0000-0000-0000BA030000}"/>
    <cellStyle name="Cálculo 6 2 3 2 2" xfId="18669" xr:uid="{00000000-0005-0000-0000-0000BB030000}"/>
    <cellStyle name="Cálculo 6 2 3 3" xfId="14379" xr:uid="{00000000-0005-0000-0000-0000BC030000}"/>
    <cellStyle name="Cálculo 6 2 4" xfId="8004" xr:uid="{00000000-0005-0000-0000-0000BD030000}"/>
    <cellStyle name="Cálculo 6 2 4 2" xfId="16637" xr:uid="{00000000-0005-0000-0000-0000BE030000}"/>
    <cellStyle name="Cálculo 6 2 5" xfId="12203" xr:uid="{00000000-0005-0000-0000-0000BF030000}"/>
    <cellStyle name="Cálculo 7" xfId="1047" xr:uid="{00000000-0005-0000-0000-0000C0030000}"/>
    <cellStyle name="Cálculo 7 2" xfId="2328" xr:uid="{00000000-0005-0000-0000-0000C1030000}"/>
    <cellStyle name="Cálculo 7 2 2" xfId="4083" xr:uid="{00000000-0005-0000-0000-0000C2030000}"/>
    <cellStyle name="Cálculo 7 2 2 2" xfId="6825" xr:uid="{00000000-0005-0000-0000-0000C3030000}"/>
    <cellStyle name="Cálculo 7 2 2 2 2" xfId="11121" xr:uid="{00000000-0005-0000-0000-0000C4030000}"/>
    <cellStyle name="Cálculo 7 2 2 2 2 2" xfId="19750" xr:uid="{00000000-0005-0000-0000-0000C5030000}"/>
    <cellStyle name="Cálculo 7 2 2 2 3" xfId="15460" xr:uid="{00000000-0005-0000-0000-0000C6030000}"/>
    <cellStyle name="Cálculo 7 2 2 3" xfId="8976" xr:uid="{00000000-0005-0000-0000-0000C7030000}"/>
    <cellStyle name="Cálculo 7 2 2 3 2" xfId="17605" xr:uid="{00000000-0005-0000-0000-0000C8030000}"/>
    <cellStyle name="Cálculo 7 2 2 4" xfId="13307" xr:uid="{00000000-0005-0000-0000-0000C9030000}"/>
    <cellStyle name="Cálculo 7 2 3" xfId="5770" xr:uid="{00000000-0005-0000-0000-0000CA030000}"/>
    <cellStyle name="Cálculo 7 2 3 2" xfId="10066" xr:uid="{00000000-0005-0000-0000-0000CB030000}"/>
    <cellStyle name="Cálculo 7 2 3 2 2" xfId="18695" xr:uid="{00000000-0005-0000-0000-0000CC030000}"/>
    <cellStyle name="Cálculo 7 2 3 3" xfId="14405" xr:uid="{00000000-0005-0000-0000-0000CD030000}"/>
    <cellStyle name="Cálculo 7 2 4" xfId="8250" xr:uid="{00000000-0005-0000-0000-0000CE030000}"/>
    <cellStyle name="Cálculo 7 2 4 2" xfId="16879" xr:uid="{00000000-0005-0000-0000-0000CF030000}"/>
    <cellStyle name="Cálculo 7 2 5" xfId="12229" xr:uid="{00000000-0005-0000-0000-0000D0030000}"/>
    <cellStyle name="Cálculo 7 3" xfId="3762" xr:uid="{00000000-0005-0000-0000-0000D1030000}"/>
    <cellStyle name="Cálculo 7 3 2" xfId="6517" xr:uid="{00000000-0005-0000-0000-0000D2030000}"/>
    <cellStyle name="Cálculo 7 3 2 2" xfId="10813" xr:uid="{00000000-0005-0000-0000-0000D3030000}"/>
    <cellStyle name="Cálculo 7 3 2 2 2" xfId="19442" xr:uid="{00000000-0005-0000-0000-0000D4030000}"/>
    <cellStyle name="Cálculo 7 3 2 3" xfId="15152" xr:uid="{00000000-0005-0000-0000-0000D5030000}"/>
    <cellStyle name="Cálculo 7 3 3" xfId="8668" xr:uid="{00000000-0005-0000-0000-0000D6030000}"/>
    <cellStyle name="Cálculo 7 3 3 2" xfId="17297" xr:uid="{00000000-0005-0000-0000-0000D7030000}"/>
    <cellStyle name="Cálculo 7 3 4" xfId="12986" xr:uid="{00000000-0005-0000-0000-0000D8030000}"/>
    <cellStyle name="Cálculo 7 4" xfId="5462" xr:uid="{00000000-0005-0000-0000-0000D9030000}"/>
    <cellStyle name="Cálculo 7 4 2" xfId="9758" xr:uid="{00000000-0005-0000-0000-0000DA030000}"/>
    <cellStyle name="Cálculo 7 4 2 2" xfId="18387" xr:uid="{00000000-0005-0000-0000-0000DB030000}"/>
    <cellStyle name="Cálculo 7 4 3" xfId="14097" xr:uid="{00000000-0005-0000-0000-0000DC030000}"/>
    <cellStyle name="Cálculo 7 5" xfId="8066" xr:uid="{00000000-0005-0000-0000-0000DD030000}"/>
    <cellStyle name="Cálculo 7 5 2" xfId="16698" xr:uid="{00000000-0005-0000-0000-0000DE030000}"/>
    <cellStyle name="Cálculo 7 6" xfId="11906" xr:uid="{00000000-0005-0000-0000-0000DF030000}"/>
    <cellStyle name="Cálculo 8" xfId="1353" xr:uid="{00000000-0005-0000-0000-0000E0030000}"/>
    <cellStyle name="Cálculo 8 2" xfId="3881" xr:uid="{00000000-0005-0000-0000-0000E1030000}"/>
    <cellStyle name="Cálculo 8 2 2" xfId="6636" xr:uid="{00000000-0005-0000-0000-0000E2030000}"/>
    <cellStyle name="Cálculo 8 2 2 2" xfId="10932" xr:uid="{00000000-0005-0000-0000-0000E3030000}"/>
    <cellStyle name="Cálculo 8 2 2 2 2" xfId="19561" xr:uid="{00000000-0005-0000-0000-0000E4030000}"/>
    <cellStyle name="Cálculo 8 2 2 3" xfId="15271" xr:uid="{00000000-0005-0000-0000-0000E5030000}"/>
    <cellStyle name="Cálculo 8 2 3" xfId="8787" xr:uid="{00000000-0005-0000-0000-0000E6030000}"/>
    <cellStyle name="Cálculo 8 2 3 2" xfId="17416" xr:uid="{00000000-0005-0000-0000-0000E7030000}"/>
    <cellStyle name="Cálculo 8 2 4" xfId="13105" xr:uid="{00000000-0005-0000-0000-0000E8030000}"/>
    <cellStyle name="Cálculo 8 3" xfId="5581" xr:uid="{00000000-0005-0000-0000-0000E9030000}"/>
    <cellStyle name="Cálculo 8 3 2" xfId="9877" xr:uid="{00000000-0005-0000-0000-0000EA030000}"/>
    <cellStyle name="Cálculo 8 3 2 2" xfId="18506" xr:uid="{00000000-0005-0000-0000-0000EB030000}"/>
    <cellStyle name="Cálculo 8 3 3" xfId="14216" xr:uid="{00000000-0005-0000-0000-0000EC030000}"/>
    <cellStyle name="Cálculo 8 4" xfId="8134" xr:uid="{00000000-0005-0000-0000-0000ED030000}"/>
    <cellStyle name="Cálculo 8 4 2" xfId="16766" xr:uid="{00000000-0005-0000-0000-0000EE030000}"/>
    <cellStyle name="Cálculo 8 5" xfId="12026" xr:uid="{00000000-0005-0000-0000-0000EF030000}"/>
    <cellStyle name="Cálculo 9" xfId="22104" xr:uid="{00000000-0005-0000-0000-0000F0030000}"/>
    <cellStyle name="Celda de comprobación 2" xfId="88" xr:uid="{00000000-0005-0000-0000-0000F1030000}"/>
    <cellStyle name="Celda de comprobación 2 2" xfId="1438" xr:uid="{00000000-0005-0000-0000-0000F2030000}"/>
    <cellStyle name="Celda de comprobación 2 2 2" xfId="2583" xr:uid="{00000000-0005-0000-0000-0000F3030000}"/>
    <cellStyle name="Celda de comprobación 2 2 2 2" xfId="4133" xr:uid="{00000000-0005-0000-0000-0000F4030000}"/>
    <cellStyle name="Celda de comprobación 2 2 2 2 2" xfId="13357" xr:uid="{00000000-0005-0000-0000-0000F5030000}"/>
    <cellStyle name="Celda de comprobación 2 2 2 3" xfId="12279" xr:uid="{00000000-0005-0000-0000-0000F6030000}"/>
    <cellStyle name="Celda de comprobación 2 2 3" xfId="3916" xr:uid="{00000000-0005-0000-0000-0000F7030000}"/>
    <cellStyle name="Celda de comprobación 2 2 3 2" xfId="13140" xr:uid="{00000000-0005-0000-0000-0000F8030000}"/>
    <cellStyle name="Celda de comprobación 2 2 4" xfId="12061" xr:uid="{00000000-0005-0000-0000-0000F9030000}"/>
    <cellStyle name="Celda de comprobación 2 3" xfId="1469" xr:uid="{00000000-0005-0000-0000-0000FA030000}"/>
    <cellStyle name="Celda de comprobación 2 3 2" xfId="2598" xr:uid="{00000000-0005-0000-0000-0000FB030000}"/>
    <cellStyle name="Celda de comprobación 2 3 2 2" xfId="4146" xr:uid="{00000000-0005-0000-0000-0000FC030000}"/>
    <cellStyle name="Celda de comprobación 2 3 2 2 2" xfId="13370" xr:uid="{00000000-0005-0000-0000-0000FD030000}"/>
    <cellStyle name="Celda de comprobación 2 3 2 3" xfId="12292" xr:uid="{00000000-0005-0000-0000-0000FE030000}"/>
    <cellStyle name="Celda de comprobación 2 3 3" xfId="3921" xr:uid="{00000000-0005-0000-0000-0000FF030000}"/>
    <cellStyle name="Celda de comprobación 2 3 3 2" xfId="13145" xr:uid="{00000000-0005-0000-0000-000000040000}"/>
    <cellStyle name="Celda de comprobación 2 3 4" xfId="12066" xr:uid="{00000000-0005-0000-0000-000001040000}"/>
    <cellStyle name="Celda de comprobación 2 4" xfId="1537" xr:uid="{00000000-0005-0000-0000-000002040000}"/>
    <cellStyle name="Celda de comprobación 2 4 2" xfId="3925" xr:uid="{00000000-0005-0000-0000-000003040000}"/>
    <cellStyle name="Celda de comprobación 2 4 2 2" xfId="13149" xr:uid="{00000000-0005-0000-0000-000004040000}"/>
    <cellStyle name="Celda de comprobación 2 4 3" xfId="12070" xr:uid="{00000000-0005-0000-0000-000005040000}"/>
    <cellStyle name="Celda de comprobación 2 5" xfId="3381" xr:uid="{00000000-0005-0000-0000-000006040000}"/>
    <cellStyle name="Celda de comprobación 2 5 2" xfId="12687" xr:uid="{00000000-0005-0000-0000-000007040000}"/>
    <cellStyle name="Celda de comprobación 2 6" xfId="8189" xr:uid="{00000000-0005-0000-0000-000008040000}"/>
    <cellStyle name="Celda de comprobación 2 7" xfId="20907" xr:uid="{00000000-0005-0000-0000-000009040000}"/>
    <cellStyle name="Celda de comprobación 3" xfId="87" xr:uid="{00000000-0005-0000-0000-00000A040000}"/>
    <cellStyle name="Celda de comprobación 3 2" xfId="1439" xr:uid="{00000000-0005-0000-0000-00000B040000}"/>
    <cellStyle name="Celda de comprobación 3 2 2" xfId="2584" xr:uid="{00000000-0005-0000-0000-00000C040000}"/>
    <cellStyle name="Celda de comprobación 3 2 2 2" xfId="4134" xr:uid="{00000000-0005-0000-0000-00000D040000}"/>
    <cellStyle name="Celda de comprobación 3 2 2 2 2" xfId="13358" xr:uid="{00000000-0005-0000-0000-00000E040000}"/>
    <cellStyle name="Celda de comprobación 3 2 2 3" xfId="12280" xr:uid="{00000000-0005-0000-0000-00000F040000}"/>
    <cellStyle name="Celda de comprobación 3 2 3" xfId="3917" xr:uid="{00000000-0005-0000-0000-000010040000}"/>
    <cellStyle name="Celda de comprobación 3 2 3 2" xfId="13141" xr:uid="{00000000-0005-0000-0000-000011040000}"/>
    <cellStyle name="Celda de comprobación 3 2 4" xfId="12062" xr:uid="{00000000-0005-0000-0000-000012040000}"/>
    <cellStyle name="Celda de comprobación 3 3" xfId="1468" xr:uid="{00000000-0005-0000-0000-000013040000}"/>
    <cellStyle name="Celda de comprobación 3 3 2" xfId="2597" xr:uid="{00000000-0005-0000-0000-000014040000}"/>
    <cellStyle name="Celda de comprobación 3 3 2 2" xfId="4145" xr:uid="{00000000-0005-0000-0000-000015040000}"/>
    <cellStyle name="Celda de comprobación 3 3 2 2 2" xfId="13369" xr:uid="{00000000-0005-0000-0000-000016040000}"/>
    <cellStyle name="Celda de comprobación 3 3 2 3" xfId="12291" xr:uid="{00000000-0005-0000-0000-000017040000}"/>
    <cellStyle name="Celda de comprobación 3 3 3" xfId="3920" xr:uid="{00000000-0005-0000-0000-000018040000}"/>
    <cellStyle name="Celda de comprobación 3 3 3 2" xfId="13144" xr:uid="{00000000-0005-0000-0000-000019040000}"/>
    <cellStyle name="Celda de comprobación 3 3 4" xfId="12065" xr:uid="{00000000-0005-0000-0000-00001A040000}"/>
    <cellStyle name="Celda de comprobación 3 4" xfId="1536" xr:uid="{00000000-0005-0000-0000-00001B040000}"/>
    <cellStyle name="Celda de comprobación 3 4 2" xfId="3924" xr:uid="{00000000-0005-0000-0000-00001C040000}"/>
    <cellStyle name="Celda de comprobación 3 4 2 2" xfId="13148" xr:uid="{00000000-0005-0000-0000-00001D040000}"/>
    <cellStyle name="Celda de comprobación 3 4 3" xfId="12069" xr:uid="{00000000-0005-0000-0000-00001E040000}"/>
    <cellStyle name="Celda de comprobación 3 5" xfId="3713" xr:uid="{00000000-0005-0000-0000-00001F040000}"/>
    <cellStyle name="Celda de comprobación 3 5 2" xfId="12979" xr:uid="{00000000-0005-0000-0000-000020040000}"/>
    <cellStyle name="Celda de comprobación 3 6" xfId="5122" xr:uid="{00000000-0005-0000-0000-000021040000}"/>
    <cellStyle name="Celda de comprobación 3 7" xfId="20906" xr:uid="{00000000-0005-0000-0000-000022040000}"/>
    <cellStyle name="Celda de comprobación 4" xfId="1437" xr:uid="{00000000-0005-0000-0000-000023040000}"/>
    <cellStyle name="Celda de comprobación 4 2" xfId="1937" xr:uid="{00000000-0005-0000-0000-000024040000}"/>
    <cellStyle name="Celda de comprobación 4 2 2" xfId="4000" xr:uid="{00000000-0005-0000-0000-000025040000}"/>
    <cellStyle name="Celda de comprobación 4 2 2 2" xfId="13224" xr:uid="{00000000-0005-0000-0000-000026040000}"/>
    <cellStyle name="Celda de comprobación 4 2 3" xfId="12145" xr:uid="{00000000-0005-0000-0000-000027040000}"/>
    <cellStyle name="Celda de comprobación 4 3" xfId="3915" xr:uid="{00000000-0005-0000-0000-000028040000}"/>
    <cellStyle name="Celda de comprobación 4 3 2" xfId="13139" xr:uid="{00000000-0005-0000-0000-000029040000}"/>
    <cellStyle name="Celda de comprobación 4 4" xfId="12060" xr:uid="{00000000-0005-0000-0000-00002A040000}"/>
    <cellStyle name="Celda de comprobación 4 5" xfId="21018" xr:uid="{00000000-0005-0000-0000-00002B040000}"/>
    <cellStyle name="Celda de comprobación 5" xfId="1470" xr:uid="{00000000-0005-0000-0000-00002C040000}"/>
    <cellStyle name="Celda de comprobación 5 2" xfId="2599" xr:uid="{00000000-0005-0000-0000-00002D040000}"/>
    <cellStyle name="Celda de comprobación 5 2 2" xfId="4147" xr:uid="{00000000-0005-0000-0000-00002E040000}"/>
    <cellStyle name="Celda de comprobación 5 2 2 2" xfId="13371" xr:uid="{00000000-0005-0000-0000-00002F040000}"/>
    <cellStyle name="Celda de comprobación 5 2 3" xfId="12293" xr:uid="{00000000-0005-0000-0000-000030040000}"/>
    <cellStyle name="Celda de comprobación 5 3" xfId="3922" xr:uid="{00000000-0005-0000-0000-000031040000}"/>
    <cellStyle name="Celda de comprobación 5 3 2" xfId="13146" xr:uid="{00000000-0005-0000-0000-000032040000}"/>
    <cellStyle name="Celda de comprobación 5 4" xfId="12067" xr:uid="{00000000-0005-0000-0000-000033040000}"/>
    <cellStyle name="Celda de comprobación 5 5" xfId="24060" xr:uid="{00000000-0005-0000-0000-000034040000}"/>
    <cellStyle name="Celda de comprobación 6" xfId="1538" xr:uid="{00000000-0005-0000-0000-000035040000}"/>
    <cellStyle name="Celda de comprobación 6 2" xfId="3926" xr:uid="{00000000-0005-0000-0000-000036040000}"/>
    <cellStyle name="Celda de comprobación 6 2 2" xfId="13150" xr:uid="{00000000-0005-0000-0000-000037040000}"/>
    <cellStyle name="Celda de comprobación 6 3" xfId="12071" xr:uid="{00000000-0005-0000-0000-000038040000}"/>
    <cellStyle name="Celda de comprobación 7" xfId="5286" xr:uid="{00000000-0005-0000-0000-000039040000}"/>
    <cellStyle name="Celda vinculada 2" xfId="90" xr:uid="{00000000-0005-0000-0000-00003A040000}"/>
    <cellStyle name="Celda vinculada 3" xfId="89" xr:uid="{00000000-0005-0000-0000-00003B040000}"/>
    <cellStyle name="Celda vinculada 3 2" xfId="268" xr:uid="{00000000-0005-0000-0000-00003C040000}"/>
    <cellStyle name="Celda vinculada 3 3" xfId="1978" xr:uid="{00000000-0005-0000-0000-00003D040000}"/>
    <cellStyle name="Celda vinculada 3 4" xfId="3063" xr:uid="{00000000-0005-0000-0000-00003E040000}"/>
    <cellStyle name="Celda vinculada 3 5" xfId="5055" xr:uid="{00000000-0005-0000-0000-00003F040000}"/>
    <cellStyle name="Celda vinculada 3 6" xfId="20905" xr:uid="{00000000-0005-0000-0000-000040040000}"/>
    <cellStyle name="Celda vinculada 3 7" xfId="22144" xr:uid="{00000000-0005-0000-0000-000041040000}"/>
    <cellStyle name="Celda vinculada 4" xfId="1936" xr:uid="{00000000-0005-0000-0000-000042040000}"/>
    <cellStyle name="Celda vinculada 5" xfId="24061" xr:uid="{00000000-0005-0000-0000-000043040000}"/>
    <cellStyle name="Check Cell" xfId="91" xr:uid="{00000000-0005-0000-0000-000044040000}"/>
    <cellStyle name="Check Cell 2" xfId="1440" xr:uid="{00000000-0005-0000-0000-000045040000}"/>
    <cellStyle name="Check Cell 2 2" xfId="2585" xr:uid="{00000000-0005-0000-0000-000046040000}"/>
    <cellStyle name="Check Cell 2 2 2" xfId="4135" xr:uid="{00000000-0005-0000-0000-000047040000}"/>
    <cellStyle name="Check Cell 2 2 2 2" xfId="13359" xr:uid="{00000000-0005-0000-0000-000048040000}"/>
    <cellStyle name="Check Cell 2 2 3" xfId="12281" xr:uid="{00000000-0005-0000-0000-000049040000}"/>
    <cellStyle name="Check Cell 2 3" xfId="3918" xr:uid="{00000000-0005-0000-0000-00004A040000}"/>
    <cellStyle name="Check Cell 2 3 2" xfId="13142" xr:uid="{00000000-0005-0000-0000-00004B040000}"/>
    <cellStyle name="Check Cell 2 4" xfId="12063" xr:uid="{00000000-0005-0000-0000-00004C040000}"/>
    <cellStyle name="Check Cell 3" xfId="1467" xr:uid="{00000000-0005-0000-0000-00004D040000}"/>
    <cellStyle name="Check Cell 3 2" xfId="2596" xr:uid="{00000000-0005-0000-0000-00004E040000}"/>
    <cellStyle name="Check Cell 3 2 2" xfId="4144" xr:uid="{00000000-0005-0000-0000-00004F040000}"/>
    <cellStyle name="Check Cell 3 2 2 2" xfId="13368" xr:uid="{00000000-0005-0000-0000-000050040000}"/>
    <cellStyle name="Check Cell 3 2 3" xfId="12290" xr:uid="{00000000-0005-0000-0000-000051040000}"/>
    <cellStyle name="Check Cell 3 3" xfId="3919" xr:uid="{00000000-0005-0000-0000-000052040000}"/>
    <cellStyle name="Check Cell 3 3 2" xfId="13143" xr:uid="{00000000-0005-0000-0000-000053040000}"/>
    <cellStyle name="Check Cell 3 4" xfId="12064" xr:uid="{00000000-0005-0000-0000-000054040000}"/>
    <cellStyle name="Check Cell 4" xfId="1535" xr:uid="{00000000-0005-0000-0000-000055040000}"/>
    <cellStyle name="Check Cell 4 2" xfId="3923" xr:uid="{00000000-0005-0000-0000-000056040000}"/>
    <cellStyle name="Check Cell 4 2 2" xfId="13147" xr:uid="{00000000-0005-0000-0000-000057040000}"/>
    <cellStyle name="Check Cell 4 3" xfId="12068" xr:uid="{00000000-0005-0000-0000-000058040000}"/>
    <cellStyle name="Check Cell 5" xfId="3704" xr:uid="{00000000-0005-0000-0000-000059040000}"/>
    <cellStyle name="Check Cell 5 2" xfId="12978" xr:uid="{00000000-0005-0000-0000-00005A040000}"/>
    <cellStyle name="Check Cell 6" xfId="8135" xr:uid="{00000000-0005-0000-0000-00005B040000}"/>
    <cellStyle name="Check Cell 7" xfId="20909" xr:uid="{00000000-0005-0000-0000-00005C040000}"/>
    <cellStyle name="Comma [0]_!!!GO" xfId="269" xr:uid="{00000000-0005-0000-0000-00005D040000}"/>
    <cellStyle name="Comma 10 2" xfId="270" xr:uid="{00000000-0005-0000-0000-00005E040000}"/>
    <cellStyle name="Comma 10 2 10" xfId="24229" xr:uid="{00000000-0005-0000-0000-0000D05E0000}"/>
    <cellStyle name="Comma 10 2 11" xfId="24291" xr:uid="{00000000-0005-0000-0000-00000E5F0000}"/>
    <cellStyle name="Comma 10 2 12" xfId="24353" xr:uid="{00000000-0005-0000-0000-00004E5F0000}"/>
    <cellStyle name="Comma 10 2 2" xfId="4834" xr:uid="{00000000-0005-0000-0000-00005F040000}"/>
    <cellStyle name="Comma 10 2 2 2" xfId="5377" xr:uid="{00000000-0005-0000-0000-000060040000}"/>
    <cellStyle name="Comma 10 2 2 2 2" xfId="21638" xr:uid="{00000000-0005-0000-0000-000061040000}"/>
    <cellStyle name="Comma 10 2 2 2 2 2" xfId="23784" xr:uid="{00000000-0005-0000-0000-000062040000}"/>
    <cellStyle name="Comma 10 2 2 2 3" xfId="22855" xr:uid="{00000000-0005-0000-0000-000063040000}"/>
    <cellStyle name="Comma 10 2 2 3" xfId="21257" xr:uid="{00000000-0005-0000-0000-000064040000}"/>
    <cellStyle name="Comma 10 2 2 3 2" xfId="23406" xr:uid="{00000000-0005-0000-0000-000065040000}"/>
    <cellStyle name="Comma 10 2 2 4" xfId="22477" xr:uid="{00000000-0005-0000-0000-000066040000}"/>
    <cellStyle name="Comma 10 2 3" xfId="4966" xr:uid="{00000000-0005-0000-0000-000067040000}"/>
    <cellStyle name="Comma 10 2 3 2" xfId="21318" xr:uid="{00000000-0005-0000-0000-000068040000}"/>
    <cellStyle name="Comma 10 2 3 2 2" xfId="23467" xr:uid="{00000000-0005-0000-0000-000069040000}"/>
    <cellStyle name="Comma 10 2 3 3" xfId="22538" xr:uid="{00000000-0005-0000-0000-00006A040000}"/>
    <cellStyle name="Comma 10 2 4" xfId="20635" xr:uid="{00000000-0005-0000-0000-00006B040000}"/>
    <cellStyle name="Comma 10 2 4 2" xfId="23017" xr:uid="{00000000-0005-0000-0000-00006C040000}"/>
    <cellStyle name="Comma 10 2 5" xfId="21740" xr:uid="{00000000-0005-0000-0000-00006D040000}"/>
    <cellStyle name="Comma 10 2 5 2" xfId="23876" xr:uid="{00000000-0005-0000-0000-00006E040000}"/>
    <cellStyle name="Comma 10 2 6" xfId="21799" xr:uid="{00000000-0005-0000-0000-00006F040000}"/>
    <cellStyle name="Comma 10 2 6 2" xfId="23932" xr:uid="{00000000-0005-0000-0000-000070040000}"/>
    <cellStyle name="Comma 10 2 7" xfId="21917" xr:uid="{00000000-0005-0000-0000-000071040000}"/>
    <cellStyle name="Comma 10 2 8" xfId="24062" xr:uid="{00000000-0005-0000-0000-000072040000}"/>
    <cellStyle name="Comma 10 2 9" xfId="24148" xr:uid="{00000000-0005-0000-0000-000073040000}"/>
    <cellStyle name="Comma 12" xfId="271" xr:uid="{00000000-0005-0000-0000-000074040000}"/>
    <cellStyle name="Comma 2" xfId="272" xr:uid="{00000000-0005-0000-0000-000075040000}"/>
    <cellStyle name="Comma 2 10" xfId="21918" xr:uid="{00000000-0005-0000-0000-000076040000}"/>
    <cellStyle name="Comma 2 2" xfId="273" xr:uid="{00000000-0005-0000-0000-000077040000}"/>
    <cellStyle name="Comma 2 2 2" xfId="1487" xr:uid="{00000000-0005-0000-0000-000078040000}"/>
    <cellStyle name="Comma 2 2 3" xfId="4836" xr:uid="{00000000-0005-0000-0000-000079040000}"/>
    <cellStyle name="Comma 2 2 3 2" xfId="5379" xr:uid="{00000000-0005-0000-0000-00007A040000}"/>
    <cellStyle name="Comma 2 2 3 2 2" xfId="21640" xr:uid="{00000000-0005-0000-0000-00007B040000}"/>
    <cellStyle name="Comma 2 2 3 2 2 2" xfId="23786" xr:uid="{00000000-0005-0000-0000-00007C040000}"/>
    <cellStyle name="Comma 2 2 3 2 3" xfId="22857" xr:uid="{00000000-0005-0000-0000-00007D040000}"/>
    <cellStyle name="Comma 2 2 3 3" xfId="21259" xr:uid="{00000000-0005-0000-0000-00007E040000}"/>
    <cellStyle name="Comma 2 2 3 3 2" xfId="23408" xr:uid="{00000000-0005-0000-0000-00007F040000}"/>
    <cellStyle name="Comma 2 2 3 4" xfId="22479" xr:uid="{00000000-0005-0000-0000-000080040000}"/>
    <cellStyle name="Comma 2 2 4" xfId="4925" xr:uid="{00000000-0005-0000-0000-000081040000}"/>
    <cellStyle name="Comma 2 2 4 2" xfId="5450" xr:uid="{00000000-0005-0000-0000-000082040000}"/>
    <cellStyle name="Comma 2 2 4 2 2" xfId="21711" xr:uid="{00000000-0005-0000-0000-000083040000}"/>
    <cellStyle name="Comma 2 2 4 2 2 2" xfId="23857" xr:uid="{00000000-0005-0000-0000-000084040000}"/>
    <cellStyle name="Comma 2 2 4 2 3" xfId="22928" xr:uid="{00000000-0005-0000-0000-000085040000}"/>
    <cellStyle name="Comma 2 2 4 3" xfId="21310" xr:uid="{00000000-0005-0000-0000-000086040000}"/>
    <cellStyle name="Comma 2 2 4 3 2" xfId="23459" xr:uid="{00000000-0005-0000-0000-000087040000}"/>
    <cellStyle name="Comma 2 2 4 4" xfId="22530" xr:uid="{00000000-0005-0000-0000-000088040000}"/>
    <cellStyle name="Comma 2 2 5" xfId="4968" xr:uid="{00000000-0005-0000-0000-000089040000}"/>
    <cellStyle name="Comma 2 2 5 2" xfId="21320" xr:uid="{00000000-0005-0000-0000-00008A040000}"/>
    <cellStyle name="Comma 2 2 5 2 2" xfId="23469" xr:uid="{00000000-0005-0000-0000-00008B040000}"/>
    <cellStyle name="Comma 2 2 5 3" xfId="22540" xr:uid="{00000000-0005-0000-0000-00008C040000}"/>
    <cellStyle name="Comma 2 2 6" xfId="20637" xr:uid="{00000000-0005-0000-0000-00008D040000}"/>
    <cellStyle name="Comma 2 2 6 2" xfId="23019" xr:uid="{00000000-0005-0000-0000-00008E040000}"/>
    <cellStyle name="Comma 2 2 7" xfId="21896" xr:uid="{00000000-0005-0000-0000-00008F040000}"/>
    <cellStyle name="Comma 2 2 7 2" xfId="24012" xr:uid="{00000000-0005-0000-0000-000090040000}"/>
    <cellStyle name="Comma 2 2 8" xfId="21919" xr:uid="{00000000-0005-0000-0000-000091040000}"/>
    <cellStyle name="Comma 2 3" xfId="274" xr:uid="{00000000-0005-0000-0000-000092040000}"/>
    <cellStyle name="Comma 2 3 10" xfId="24230" xr:uid="{00000000-0005-0000-0000-0000D15E0000}"/>
    <cellStyle name="Comma 2 3 11" xfId="24292" xr:uid="{00000000-0005-0000-0000-00000F5F0000}"/>
    <cellStyle name="Comma 2 3 12" xfId="24354" xr:uid="{00000000-0005-0000-0000-00004F5F0000}"/>
    <cellStyle name="Comma 2 3 2" xfId="4837" xr:uid="{00000000-0005-0000-0000-000093040000}"/>
    <cellStyle name="Comma 2 3 2 10" xfId="24293" xr:uid="{00000000-0005-0000-0000-0000105F0000}"/>
    <cellStyle name="Comma 2 3 2 11" xfId="24355" xr:uid="{00000000-0005-0000-0000-0000505F0000}"/>
    <cellStyle name="Comma 2 3 2 2" xfId="5380" xr:uid="{00000000-0005-0000-0000-000094040000}"/>
    <cellStyle name="Comma 2 3 2 2 2" xfId="21641" xr:uid="{00000000-0005-0000-0000-000095040000}"/>
    <cellStyle name="Comma 2 3 2 2 2 2" xfId="23787" xr:uid="{00000000-0005-0000-0000-000096040000}"/>
    <cellStyle name="Comma 2 3 2 2 3" xfId="22858" xr:uid="{00000000-0005-0000-0000-000097040000}"/>
    <cellStyle name="Comma 2 3 2 3" xfId="20639" xr:uid="{00000000-0005-0000-0000-000098040000}"/>
    <cellStyle name="Comma 2 3 2 3 2" xfId="23021" xr:uid="{00000000-0005-0000-0000-000099040000}"/>
    <cellStyle name="Comma 2 3 2 4" xfId="21742" xr:uid="{00000000-0005-0000-0000-00009A040000}"/>
    <cellStyle name="Comma 2 3 2 4 2" xfId="23878" xr:uid="{00000000-0005-0000-0000-00009B040000}"/>
    <cellStyle name="Comma 2 3 2 5" xfId="21801" xr:uid="{00000000-0005-0000-0000-00009C040000}"/>
    <cellStyle name="Comma 2 3 2 5 2" xfId="23934" xr:uid="{00000000-0005-0000-0000-00009D040000}"/>
    <cellStyle name="Comma 2 3 2 6" xfId="21921" xr:uid="{00000000-0005-0000-0000-00009E040000}"/>
    <cellStyle name="Comma 2 3 2 7" xfId="24064" xr:uid="{00000000-0005-0000-0000-00009F040000}"/>
    <cellStyle name="Comma 2 3 2 8" xfId="24150" xr:uid="{00000000-0005-0000-0000-0000A0040000}"/>
    <cellStyle name="Comma 2 3 2 9" xfId="24231" xr:uid="{00000000-0005-0000-0000-0000D25E0000}"/>
    <cellStyle name="Comma 2 3 3" xfId="4969" xr:uid="{00000000-0005-0000-0000-0000A1040000}"/>
    <cellStyle name="Comma 2 3 3 2" xfId="21321" xr:uid="{00000000-0005-0000-0000-0000A2040000}"/>
    <cellStyle name="Comma 2 3 3 2 2" xfId="23470" xr:uid="{00000000-0005-0000-0000-0000A3040000}"/>
    <cellStyle name="Comma 2 3 3 3" xfId="22541" xr:uid="{00000000-0005-0000-0000-0000A4040000}"/>
    <cellStyle name="Comma 2 3 4" xfId="20638" xr:uid="{00000000-0005-0000-0000-0000A5040000}"/>
    <cellStyle name="Comma 2 3 4 2" xfId="23020" xr:uid="{00000000-0005-0000-0000-0000A6040000}"/>
    <cellStyle name="Comma 2 3 5" xfId="21741" xr:uid="{00000000-0005-0000-0000-0000A7040000}"/>
    <cellStyle name="Comma 2 3 5 2" xfId="23877" xr:uid="{00000000-0005-0000-0000-0000A8040000}"/>
    <cellStyle name="Comma 2 3 6" xfId="21800" xr:uid="{00000000-0005-0000-0000-0000A9040000}"/>
    <cellStyle name="Comma 2 3 6 2" xfId="23933" xr:uid="{00000000-0005-0000-0000-0000AA040000}"/>
    <cellStyle name="Comma 2 3 7" xfId="21920" xr:uid="{00000000-0005-0000-0000-0000AB040000}"/>
    <cellStyle name="Comma 2 3 8" xfId="24063" xr:uid="{00000000-0005-0000-0000-0000AC040000}"/>
    <cellStyle name="Comma 2 3 9" xfId="24149" xr:uid="{00000000-0005-0000-0000-0000AD040000}"/>
    <cellStyle name="Comma 2 4" xfId="1486" xr:uid="{00000000-0005-0000-0000-0000AE040000}"/>
    <cellStyle name="Comma 2 4 2" xfId="275" xr:uid="{00000000-0005-0000-0000-0000AF040000}"/>
    <cellStyle name="Comma 2 4 2 2" xfId="1488" xr:uid="{00000000-0005-0000-0000-0000B0040000}"/>
    <cellStyle name="Comma 2 4 2 2 2" xfId="20642" xr:uid="{00000000-0005-0000-0000-0000B1040000}"/>
    <cellStyle name="Comma 2 4 2 2 2 2" xfId="23024" xr:uid="{00000000-0005-0000-0000-0000B2040000}"/>
    <cellStyle name="Comma 2 4 2 2 3" xfId="21028" xr:uid="{00000000-0005-0000-0000-0000B3040000}"/>
    <cellStyle name="Comma 2 4 2 2 4" xfId="21893" xr:uid="{00000000-0005-0000-0000-0000B4040000}"/>
    <cellStyle name="Comma 2 4 2 2 4 2" xfId="24009" xr:uid="{00000000-0005-0000-0000-0000B5040000}"/>
    <cellStyle name="Comma 2 4 2 2 5" xfId="21924" xr:uid="{00000000-0005-0000-0000-0000B6040000}"/>
    <cellStyle name="Comma 2 4 2 2 6" xfId="22242" xr:uid="{00000000-0005-0000-0000-0000B7040000}"/>
    <cellStyle name="Comma 2 4 2 3" xfId="4838" xr:uid="{00000000-0005-0000-0000-0000B8040000}"/>
    <cellStyle name="Comma 2 4 2 3 2" xfId="5381" xr:uid="{00000000-0005-0000-0000-0000B9040000}"/>
    <cellStyle name="Comma 2 4 2 3 2 2" xfId="21642" xr:uid="{00000000-0005-0000-0000-0000BA040000}"/>
    <cellStyle name="Comma 2 4 2 3 2 2 2" xfId="23788" xr:uid="{00000000-0005-0000-0000-0000BB040000}"/>
    <cellStyle name="Comma 2 4 2 3 2 3" xfId="22859" xr:uid="{00000000-0005-0000-0000-0000BC040000}"/>
    <cellStyle name="Comma 2 4 2 3 3" xfId="21260" xr:uid="{00000000-0005-0000-0000-0000BD040000}"/>
    <cellStyle name="Comma 2 4 2 3 3 2" xfId="23409" xr:uid="{00000000-0005-0000-0000-0000BE040000}"/>
    <cellStyle name="Comma 2 4 2 3 4" xfId="22480" xr:uid="{00000000-0005-0000-0000-0000BF040000}"/>
    <cellStyle name="Comma 2 4 2 4" xfId="4924" xr:uid="{00000000-0005-0000-0000-0000C0040000}"/>
    <cellStyle name="Comma 2 4 2 4 2" xfId="5449" xr:uid="{00000000-0005-0000-0000-0000C1040000}"/>
    <cellStyle name="Comma 2 4 2 4 2 2" xfId="21710" xr:uid="{00000000-0005-0000-0000-0000C2040000}"/>
    <cellStyle name="Comma 2 4 2 4 2 2 2" xfId="23856" xr:uid="{00000000-0005-0000-0000-0000C3040000}"/>
    <cellStyle name="Comma 2 4 2 4 2 3" xfId="22927" xr:uid="{00000000-0005-0000-0000-0000C4040000}"/>
    <cellStyle name="Comma 2 4 2 4 3" xfId="21309" xr:uid="{00000000-0005-0000-0000-0000C5040000}"/>
    <cellStyle name="Comma 2 4 2 4 3 2" xfId="23458" xr:uid="{00000000-0005-0000-0000-0000C6040000}"/>
    <cellStyle name="Comma 2 4 2 4 4" xfId="22529" xr:uid="{00000000-0005-0000-0000-0000C7040000}"/>
    <cellStyle name="Comma 2 4 2 5" xfId="4970" xr:uid="{00000000-0005-0000-0000-0000C8040000}"/>
    <cellStyle name="Comma 2 4 2 5 2" xfId="21322" xr:uid="{00000000-0005-0000-0000-0000C9040000}"/>
    <cellStyle name="Comma 2 4 2 5 2 2" xfId="23471" xr:uid="{00000000-0005-0000-0000-0000CA040000}"/>
    <cellStyle name="Comma 2 4 2 5 3" xfId="22542" xr:uid="{00000000-0005-0000-0000-0000CB040000}"/>
    <cellStyle name="Comma 2 4 2 6" xfId="20641" xr:uid="{00000000-0005-0000-0000-0000CC040000}"/>
    <cellStyle name="Comma 2 4 2 6 2" xfId="23023" xr:uid="{00000000-0005-0000-0000-0000CD040000}"/>
    <cellStyle name="Comma 2 4 2 7" xfId="21894" xr:uid="{00000000-0005-0000-0000-0000CE040000}"/>
    <cellStyle name="Comma 2 4 2 7 2" xfId="24010" xr:uid="{00000000-0005-0000-0000-0000CF040000}"/>
    <cellStyle name="Comma 2 4 2 8" xfId="21923" xr:uid="{00000000-0005-0000-0000-0000D0040000}"/>
    <cellStyle name="Comma 2 4 3" xfId="20640" xr:uid="{00000000-0005-0000-0000-0000D1040000}"/>
    <cellStyle name="Comma 2 4 3 2" xfId="23022" xr:uid="{00000000-0005-0000-0000-0000D2040000}"/>
    <cellStyle name="Comma 2 4 4" xfId="21027" xr:uid="{00000000-0005-0000-0000-0000D3040000}"/>
    <cellStyle name="Comma 2 4 5" xfId="21895" xr:uid="{00000000-0005-0000-0000-0000D4040000}"/>
    <cellStyle name="Comma 2 4 5 2" xfId="24011" xr:uid="{00000000-0005-0000-0000-0000D5040000}"/>
    <cellStyle name="Comma 2 4 6" xfId="21922" xr:uid="{00000000-0005-0000-0000-0000D6040000}"/>
    <cellStyle name="Comma 2 4 7" xfId="22241" xr:uid="{00000000-0005-0000-0000-0000D7040000}"/>
    <cellStyle name="Comma 2 5" xfId="4835" xr:uid="{00000000-0005-0000-0000-0000D8040000}"/>
    <cellStyle name="Comma 2 5 2" xfId="5378" xr:uid="{00000000-0005-0000-0000-0000D9040000}"/>
    <cellStyle name="Comma 2 5 2 2" xfId="21639" xr:uid="{00000000-0005-0000-0000-0000DA040000}"/>
    <cellStyle name="Comma 2 5 2 2 2" xfId="23785" xr:uid="{00000000-0005-0000-0000-0000DB040000}"/>
    <cellStyle name="Comma 2 5 2 3" xfId="22856" xr:uid="{00000000-0005-0000-0000-0000DC040000}"/>
    <cellStyle name="Comma 2 5 3" xfId="21258" xr:uid="{00000000-0005-0000-0000-0000DD040000}"/>
    <cellStyle name="Comma 2 5 3 2" xfId="23407" xr:uid="{00000000-0005-0000-0000-0000DE040000}"/>
    <cellStyle name="Comma 2 5 4" xfId="22478" xr:uid="{00000000-0005-0000-0000-0000DF040000}"/>
    <cellStyle name="Comma 2 6" xfId="4926" xr:uid="{00000000-0005-0000-0000-0000E0040000}"/>
    <cellStyle name="Comma 2 6 2" xfId="5451" xr:uid="{00000000-0005-0000-0000-0000E1040000}"/>
    <cellStyle name="Comma 2 6 2 2" xfId="21712" xr:uid="{00000000-0005-0000-0000-0000E2040000}"/>
    <cellStyle name="Comma 2 6 2 2 2" xfId="23858" xr:uid="{00000000-0005-0000-0000-0000E3040000}"/>
    <cellStyle name="Comma 2 6 2 3" xfId="22929" xr:uid="{00000000-0005-0000-0000-0000E4040000}"/>
    <cellStyle name="Comma 2 6 3" xfId="21311" xr:uid="{00000000-0005-0000-0000-0000E5040000}"/>
    <cellStyle name="Comma 2 6 3 2" xfId="23460" xr:uid="{00000000-0005-0000-0000-0000E6040000}"/>
    <cellStyle name="Comma 2 6 4" xfId="22531" xr:uid="{00000000-0005-0000-0000-0000E7040000}"/>
    <cellStyle name="Comma 2 7" xfId="4967" xr:uid="{00000000-0005-0000-0000-0000E8040000}"/>
    <cellStyle name="Comma 2 7 2" xfId="21319" xr:uid="{00000000-0005-0000-0000-0000E9040000}"/>
    <cellStyle name="Comma 2 7 2 2" xfId="23468" xr:uid="{00000000-0005-0000-0000-0000EA040000}"/>
    <cellStyle name="Comma 2 7 3" xfId="22539" xr:uid="{00000000-0005-0000-0000-0000EB040000}"/>
    <cellStyle name="Comma 2 8" xfId="20636" xr:uid="{00000000-0005-0000-0000-0000EC040000}"/>
    <cellStyle name="Comma 2 8 2" xfId="23018" xr:uid="{00000000-0005-0000-0000-0000ED040000}"/>
    <cellStyle name="Comma 2 9" xfId="21897" xr:uid="{00000000-0005-0000-0000-0000EE040000}"/>
    <cellStyle name="Comma 2 9 2" xfId="24013" xr:uid="{00000000-0005-0000-0000-0000EF040000}"/>
    <cellStyle name="Comma 2_Flujo" xfId="276" xr:uid="{00000000-0005-0000-0000-0000F0040000}"/>
    <cellStyle name="Comma 4 2" xfId="277" xr:uid="{00000000-0005-0000-0000-0000F1040000}"/>
    <cellStyle name="Comma 4 2 2" xfId="1489" xr:uid="{00000000-0005-0000-0000-0000F2040000}"/>
    <cellStyle name="Comma 4 2 2 2" xfId="20644" xr:uid="{00000000-0005-0000-0000-0000F3040000}"/>
    <cellStyle name="Comma 4 2 2 2 2" xfId="23026" xr:uid="{00000000-0005-0000-0000-0000F4040000}"/>
    <cellStyle name="Comma 4 2 2 3" xfId="21029" xr:uid="{00000000-0005-0000-0000-0000F5040000}"/>
    <cellStyle name="Comma 4 2 2 4" xfId="21891" xr:uid="{00000000-0005-0000-0000-0000F6040000}"/>
    <cellStyle name="Comma 4 2 2 4 2" xfId="24007" xr:uid="{00000000-0005-0000-0000-0000F7040000}"/>
    <cellStyle name="Comma 4 2 2 5" xfId="21926" xr:uid="{00000000-0005-0000-0000-0000F8040000}"/>
    <cellStyle name="Comma 4 2 2 6" xfId="22243" xr:uid="{00000000-0005-0000-0000-0000F9040000}"/>
    <cellStyle name="Comma 4 2 3" xfId="4839" xr:uid="{00000000-0005-0000-0000-0000FA040000}"/>
    <cellStyle name="Comma 4 2 3 2" xfId="5382" xr:uid="{00000000-0005-0000-0000-0000FB040000}"/>
    <cellStyle name="Comma 4 2 3 2 2" xfId="21643" xr:uid="{00000000-0005-0000-0000-0000FC040000}"/>
    <cellStyle name="Comma 4 2 3 2 2 2" xfId="23789" xr:uid="{00000000-0005-0000-0000-0000FD040000}"/>
    <cellStyle name="Comma 4 2 3 2 3" xfId="22860" xr:uid="{00000000-0005-0000-0000-0000FE040000}"/>
    <cellStyle name="Comma 4 2 3 3" xfId="21261" xr:uid="{00000000-0005-0000-0000-0000FF040000}"/>
    <cellStyle name="Comma 4 2 3 3 2" xfId="23410" xr:uid="{00000000-0005-0000-0000-000000050000}"/>
    <cellStyle name="Comma 4 2 3 4" xfId="22481" xr:uid="{00000000-0005-0000-0000-000001050000}"/>
    <cellStyle name="Comma 4 2 4" xfId="4923" xr:uid="{00000000-0005-0000-0000-000002050000}"/>
    <cellStyle name="Comma 4 2 4 2" xfId="5448" xr:uid="{00000000-0005-0000-0000-000003050000}"/>
    <cellStyle name="Comma 4 2 4 2 2" xfId="21709" xr:uid="{00000000-0005-0000-0000-000004050000}"/>
    <cellStyle name="Comma 4 2 4 2 2 2" xfId="23855" xr:uid="{00000000-0005-0000-0000-000005050000}"/>
    <cellStyle name="Comma 4 2 4 2 3" xfId="22926" xr:uid="{00000000-0005-0000-0000-000006050000}"/>
    <cellStyle name="Comma 4 2 4 3" xfId="21308" xr:uid="{00000000-0005-0000-0000-000007050000}"/>
    <cellStyle name="Comma 4 2 4 3 2" xfId="23457" xr:uid="{00000000-0005-0000-0000-000008050000}"/>
    <cellStyle name="Comma 4 2 4 4" xfId="22528" xr:uid="{00000000-0005-0000-0000-000009050000}"/>
    <cellStyle name="Comma 4 2 5" xfId="4971" xr:uid="{00000000-0005-0000-0000-00000A050000}"/>
    <cellStyle name="Comma 4 2 5 2" xfId="21323" xr:uid="{00000000-0005-0000-0000-00000B050000}"/>
    <cellStyle name="Comma 4 2 5 2 2" xfId="23472" xr:uid="{00000000-0005-0000-0000-00000C050000}"/>
    <cellStyle name="Comma 4 2 5 3" xfId="22543" xr:uid="{00000000-0005-0000-0000-00000D050000}"/>
    <cellStyle name="Comma 4 2 6" xfId="20643" xr:uid="{00000000-0005-0000-0000-00000E050000}"/>
    <cellStyle name="Comma 4 2 6 2" xfId="23025" xr:uid="{00000000-0005-0000-0000-00000F050000}"/>
    <cellStyle name="Comma 4 2 7" xfId="21892" xr:uid="{00000000-0005-0000-0000-000010050000}"/>
    <cellStyle name="Comma 4 2 7 2" xfId="24008" xr:uid="{00000000-0005-0000-0000-000011050000}"/>
    <cellStyle name="Comma 4 2 8" xfId="21925" xr:uid="{00000000-0005-0000-0000-000012050000}"/>
    <cellStyle name="Comma 6" xfId="278" xr:uid="{00000000-0005-0000-0000-000013050000}"/>
    <cellStyle name="Comma 6 10" xfId="24232" xr:uid="{00000000-0005-0000-0000-0000D35E0000}"/>
    <cellStyle name="Comma 6 11" xfId="24294" xr:uid="{00000000-0005-0000-0000-0000115F0000}"/>
    <cellStyle name="Comma 6 12" xfId="24356" xr:uid="{00000000-0005-0000-0000-0000515F0000}"/>
    <cellStyle name="Comma 6 2" xfId="4840" xr:uid="{00000000-0005-0000-0000-000014050000}"/>
    <cellStyle name="Comma 6 2 2" xfId="5383" xr:uid="{00000000-0005-0000-0000-000015050000}"/>
    <cellStyle name="Comma 6 2 2 2" xfId="21644" xr:uid="{00000000-0005-0000-0000-000016050000}"/>
    <cellStyle name="Comma 6 2 2 2 2" xfId="23790" xr:uid="{00000000-0005-0000-0000-000017050000}"/>
    <cellStyle name="Comma 6 2 2 3" xfId="22861" xr:uid="{00000000-0005-0000-0000-000018050000}"/>
    <cellStyle name="Comma 6 2 3" xfId="21262" xr:uid="{00000000-0005-0000-0000-000019050000}"/>
    <cellStyle name="Comma 6 2 3 2" xfId="23411" xr:uid="{00000000-0005-0000-0000-00001A050000}"/>
    <cellStyle name="Comma 6 2 4" xfId="22482" xr:uid="{00000000-0005-0000-0000-00001B050000}"/>
    <cellStyle name="Comma 6 3" xfId="4972" xr:uid="{00000000-0005-0000-0000-00001C050000}"/>
    <cellStyle name="Comma 6 3 2" xfId="21324" xr:uid="{00000000-0005-0000-0000-00001D050000}"/>
    <cellStyle name="Comma 6 3 2 2" xfId="23473" xr:uid="{00000000-0005-0000-0000-00001E050000}"/>
    <cellStyle name="Comma 6 3 3" xfId="22544" xr:uid="{00000000-0005-0000-0000-00001F050000}"/>
    <cellStyle name="Comma 6 4" xfId="20645" xr:uid="{00000000-0005-0000-0000-000020050000}"/>
    <cellStyle name="Comma 6 4 2" xfId="23027" xr:uid="{00000000-0005-0000-0000-000021050000}"/>
    <cellStyle name="Comma 6 5" xfId="21743" xr:uid="{00000000-0005-0000-0000-000022050000}"/>
    <cellStyle name="Comma 6 5 2" xfId="23879" xr:uid="{00000000-0005-0000-0000-000023050000}"/>
    <cellStyle name="Comma 6 6" xfId="21802" xr:uid="{00000000-0005-0000-0000-000024050000}"/>
    <cellStyle name="Comma 6 6 2" xfId="23935" xr:uid="{00000000-0005-0000-0000-000025050000}"/>
    <cellStyle name="Comma 6 7" xfId="21927" xr:uid="{00000000-0005-0000-0000-000026050000}"/>
    <cellStyle name="Comma 6 8" xfId="24065" xr:uid="{00000000-0005-0000-0000-000027050000}"/>
    <cellStyle name="Comma 6 9" xfId="24151" xr:uid="{00000000-0005-0000-0000-000028050000}"/>
    <cellStyle name="Comma 7 2" xfId="279" xr:uid="{00000000-0005-0000-0000-000029050000}"/>
    <cellStyle name="Comma 7 2 2" xfId="1490" xr:uid="{00000000-0005-0000-0000-00002A050000}"/>
    <cellStyle name="Comma 7 2 2 2" xfId="20647" xr:uid="{00000000-0005-0000-0000-00002B050000}"/>
    <cellStyle name="Comma 7 2 2 2 2" xfId="23029" xr:uid="{00000000-0005-0000-0000-00002C050000}"/>
    <cellStyle name="Comma 7 2 2 3" xfId="21030" xr:uid="{00000000-0005-0000-0000-00002D050000}"/>
    <cellStyle name="Comma 7 2 2 4" xfId="21889" xr:uid="{00000000-0005-0000-0000-00002E050000}"/>
    <cellStyle name="Comma 7 2 2 4 2" xfId="24005" xr:uid="{00000000-0005-0000-0000-00002F050000}"/>
    <cellStyle name="Comma 7 2 2 5" xfId="21929" xr:uid="{00000000-0005-0000-0000-000030050000}"/>
    <cellStyle name="Comma 7 2 2 6" xfId="22244" xr:uid="{00000000-0005-0000-0000-000031050000}"/>
    <cellStyle name="Comma 7 2 3" xfId="4841" xr:uid="{00000000-0005-0000-0000-000032050000}"/>
    <cellStyle name="Comma 7 2 3 2" xfId="5384" xr:uid="{00000000-0005-0000-0000-000033050000}"/>
    <cellStyle name="Comma 7 2 3 2 2" xfId="21645" xr:uid="{00000000-0005-0000-0000-000034050000}"/>
    <cellStyle name="Comma 7 2 3 2 2 2" xfId="23791" xr:uid="{00000000-0005-0000-0000-000035050000}"/>
    <cellStyle name="Comma 7 2 3 2 3" xfId="22862" xr:uid="{00000000-0005-0000-0000-000036050000}"/>
    <cellStyle name="Comma 7 2 3 3" xfId="21263" xr:uid="{00000000-0005-0000-0000-000037050000}"/>
    <cellStyle name="Comma 7 2 3 3 2" xfId="23412" xr:uid="{00000000-0005-0000-0000-000038050000}"/>
    <cellStyle name="Comma 7 2 3 4" xfId="22483" xr:uid="{00000000-0005-0000-0000-000039050000}"/>
    <cellStyle name="Comma 7 2 4" xfId="4922" xr:uid="{00000000-0005-0000-0000-00003A050000}"/>
    <cellStyle name="Comma 7 2 4 2" xfId="5447" xr:uid="{00000000-0005-0000-0000-00003B050000}"/>
    <cellStyle name="Comma 7 2 4 2 2" xfId="21708" xr:uid="{00000000-0005-0000-0000-00003C050000}"/>
    <cellStyle name="Comma 7 2 4 2 2 2" xfId="23854" xr:uid="{00000000-0005-0000-0000-00003D050000}"/>
    <cellStyle name="Comma 7 2 4 2 3" xfId="22925" xr:uid="{00000000-0005-0000-0000-00003E050000}"/>
    <cellStyle name="Comma 7 2 4 3" xfId="21307" xr:uid="{00000000-0005-0000-0000-00003F050000}"/>
    <cellStyle name="Comma 7 2 4 3 2" xfId="23456" xr:uid="{00000000-0005-0000-0000-000040050000}"/>
    <cellStyle name="Comma 7 2 4 4" xfId="22527" xr:uid="{00000000-0005-0000-0000-000041050000}"/>
    <cellStyle name="Comma 7 2 5" xfId="4973" xr:uid="{00000000-0005-0000-0000-000042050000}"/>
    <cellStyle name="Comma 7 2 5 2" xfId="21325" xr:uid="{00000000-0005-0000-0000-000043050000}"/>
    <cellStyle name="Comma 7 2 5 2 2" xfId="23474" xr:uid="{00000000-0005-0000-0000-000044050000}"/>
    <cellStyle name="Comma 7 2 5 3" xfId="22545" xr:uid="{00000000-0005-0000-0000-000045050000}"/>
    <cellStyle name="Comma 7 2 6" xfId="20646" xr:uid="{00000000-0005-0000-0000-000046050000}"/>
    <cellStyle name="Comma 7 2 6 2" xfId="23028" xr:uid="{00000000-0005-0000-0000-000047050000}"/>
    <cellStyle name="Comma 7 2 7" xfId="21890" xr:uid="{00000000-0005-0000-0000-000048050000}"/>
    <cellStyle name="Comma 7 2 7 2" xfId="24006" xr:uid="{00000000-0005-0000-0000-000049050000}"/>
    <cellStyle name="Comma 7 2 8" xfId="21928" xr:uid="{00000000-0005-0000-0000-00004A050000}"/>
    <cellStyle name="Comma(0)" xfId="92" xr:uid="{00000000-0005-0000-0000-00004B050000}"/>
    <cellStyle name="Comma(0) 2" xfId="280" xr:uid="{00000000-0005-0000-0000-00004C050000}"/>
    <cellStyle name="Comma_!!!GO" xfId="281" xr:uid="{00000000-0005-0000-0000-00004D050000}"/>
    <cellStyle name="Copied" xfId="93" xr:uid="{00000000-0005-0000-0000-00004E050000}"/>
    <cellStyle name="Copied 2" xfId="94" xr:uid="{00000000-0005-0000-0000-00004F050000}"/>
    <cellStyle name="Copied 2 2" xfId="20648" xr:uid="{00000000-0005-0000-0000-000050050000}"/>
    <cellStyle name="Copied 3" xfId="282" xr:uid="{00000000-0005-0000-0000-000051050000}"/>
    <cellStyle name="Copied 3 2" xfId="2014" xr:uid="{00000000-0005-0000-0000-000052050000}"/>
    <cellStyle name="Copied 3 3" xfId="20649" xr:uid="{00000000-0005-0000-0000-000053050000}"/>
    <cellStyle name="Copied 3 4" xfId="20950" xr:uid="{00000000-0005-0000-0000-000054050000}"/>
    <cellStyle name="Copied 4" xfId="895" xr:uid="{00000000-0005-0000-0000-000055050000}"/>
    <cellStyle name="Copied 4 2" xfId="2275" xr:uid="{00000000-0005-0000-0000-000056050000}"/>
    <cellStyle name="Copied 4 3" xfId="24152" xr:uid="{00000000-0005-0000-0000-000057050000}"/>
    <cellStyle name="Copied 5" xfId="1050" xr:uid="{00000000-0005-0000-0000-000058050000}"/>
    <cellStyle name="Copied 5 2" xfId="2331" xr:uid="{00000000-0005-0000-0000-000059050000}"/>
    <cellStyle name="Copied 6" xfId="1198" xr:uid="{00000000-0005-0000-0000-00005A050000}"/>
    <cellStyle name="Copied 6 2" xfId="2474" xr:uid="{00000000-0005-0000-0000-00005B050000}"/>
    <cellStyle name="Copied_412010103 (2)" xfId="95" xr:uid="{00000000-0005-0000-0000-00005C050000}"/>
    <cellStyle name="COST1" xfId="96" xr:uid="{00000000-0005-0000-0000-00005D050000}"/>
    <cellStyle name="COST1 2" xfId="97" xr:uid="{00000000-0005-0000-0000-00005E050000}"/>
    <cellStyle name="COST1 2 2" xfId="20650" xr:uid="{00000000-0005-0000-0000-00005F050000}"/>
    <cellStyle name="COST1 3" xfId="283" xr:uid="{00000000-0005-0000-0000-000060050000}"/>
    <cellStyle name="COST1 3 2" xfId="2015" xr:uid="{00000000-0005-0000-0000-000061050000}"/>
    <cellStyle name="COST1 3 3" xfId="20651" xr:uid="{00000000-0005-0000-0000-000062050000}"/>
    <cellStyle name="COST1 3 4" xfId="20951" xr:uid="{00000000-0005-0000-0000-000063050000}"/>
    <cellStyle name="COST1 4" xfId="896" xr:uid="{00000000-0005-0000-0000-000064050000}"/>
    <cellStyle name="COST1 4 2" xfId="2276" xr:uid="{00000000-0005-0000-0000-000065050000}"/>
    <cellStyle name="COST1 4 3" xfId="24153" xr:uid="{00000000-0005-0000-0000-000066050000}"/>
    <cellStyle name="COST1 5" xfId="1051" xr:uid="{00000000-0005-0000-0000-000067050000}"/>
    <cellStyle name="COST1 5 2" xfId="2332" xr:uid="{00000000-0005-0000-0000-000068050000}"/>
    <cellStyle name="COST1 6" xfId="1199" xr:uid="{00000000-0005-0000-0000-000069050000}"/>
    <cellStyle name="COST1 6 2" xfId="2475" xr:uid="{00000000-0005-0000-0000-00006A050000}"/>
    <cellStyle name="COST1_412010103 (2)" xfId="98" xr:uid="{00000000-0005-0000-0000-00006B050000}"/>
    <cellStyle name="Credit" xfId="99" xr:uid="{00000000-0005-0000-0000-00006C050000}"/>
    <cellStyle name="Credit subtotal" xfId="100" xr:uid="{00000000-0005-0000-0000-00006D050000}"/>
    <cellStyle name="Credit subtotal 2" xfId="219" xr:uid="{00000000-0005-0000-0000-00006E050000}"/>
    <cellStyle name="Credit subtotal 2 2" xfId="1997" xr:uid="{00000000-0005-0000-0000-00006F050000}"/>
    <cellStyle name="Credit subtotal 2 2 2" xfId="4009" xr:uid="{00000000-0005-0000-0000-000070050000}"/>
    <cellStyle name="Credit subtotal 2 2 2 2" xfId="6751" xr:uid="{00000000-0005-0000-0000-000071050000}"/>
    <cellStyle name="Credit subtotal 2 2 2 2 2" xfId="11047" xr:uid="{00000000-0005-0000-0000-000072050000}"/>
    <cellStyle name="Credit subtotal 2 2 2 2 2 2" xfId="19676" xr:uid="{00000000-0005-0000-0000-000073050000}"/>
    <cellStyle name="Credit subtotal 2 2 2 2 3" xfId="15386" xr:uid="{00000000-0005-0000-0000-000074050000}"/>
    <cellStyle name="Credit subtotal 2 2 2 3" xfId="8902" xr:uid="{00000000-0005-0000-0000-000075050000}"/>
    <cellStyle name="Credit subtotal 2 2 2 3 2" xfId="17531" xr:uid="{00000000-0005-0000-0000-000076050000}"/>
    <cellStyle name="Credit subtotal 2 2 2 4" xfId="13233" xr:uid="{00000000-0005-0000-0000-000077050000}"/>
    <cellStyle name="Credit subtotal 2 2 3" xfId="5696" xr:uid="{00000000-0005-0000-0000-000078050000}"/>
    <cellStyle name="Credit subtotal 2 2 3 2" xfId="9992" xr:uid="{00000000-0005-0000-0000-000079050000}"/>
    <cellStyle name="Credit subtotal 2 2 3 2 2" xfId="18621" xr:uid="{00000000-0005-0000-0000-00007A050000}"/>
    <cellStyle name="Credit subtotal 2 2 3 3" xfId="14331" xr:uid="{00000000-0005-0000-0000-00007B050000}"/>
    <cellStyle name="Credit subtotal 2 2 4" xfId="8208" xr:uid="{00000000-0005-0000-0000-00007C050000}"/>
    <cellStyle name="Credit subtotal 2 2 4 2" xfId="16837" xr:uid="{00000000-0005-0000-0000-00007D050000}"/>
    <cellStyle name="Credit subtotal 2 2 5" xfId="12154" xr:uid="{00000000-0005-0000-0000-00007E050000}"/>
    <cellStyle name="Credit subtotal 3" xfId="284" xr:uid="{00000000-0005-0000-0000-00007F050000}"/>
    <cellStyle name="Credit subtotal 3 2" xfId="2016" xr:uid="{00000000-0005-0000-0000-000080050000}"/>
    <cellStyle name="Credit subtotal 3 2 2" xfId="4022" xr:uid="{00000000-0005-0000-0000-000081050000}"/>
    <cellStyle name="Credit subtotal 3 2 2 2" xfId="6764" xr:uid="{00000000-0005-0000-0000-000082050000}"/>
    <cellStyle name="Credit subtotal 3 2 2 2 2" xfId="11060" xr:uid="{00000000-0005-0000-0000-000083050000}"/>
    <cellStyle name="Credit subtotal 3 2 2 2 2 2" xfId="19689" xr:uid="{00000000-0005-0000-0000-000084050000}"/>
    <cellStyle name="Credit subtotal 3 2 2 2 3" xfId="15399" xr:uid="{00000000-0005-0000-0000-000085050000}"/>
    <cellStyle name="Credit subtotal 3 2 2 3" xfId="8915" xr:uid="{00000000-0005-0000-0000-000086050000}"/>
    <cellStyle name="Credit subtotal 3 2 2 3 2" xfId="17544" xr:uid="{00000000-0005-0000-0000-000087050000}"/>
    <cellStyle name="Credit subtotal 3 2 2 4" xfId="13246" xr:uid="{00000000-0005-0000-0000-000088050000}"/>
    <cellStyle name="Credit subtotal 3 2 3" xfId="5709" xr:uid="{00000000-0005-0000-0000-000089050000}"/>
    <cellStyle name="Credit subtotal 3 2 3 2" xfId="10005" xr:uid="{00000000-0005-0000-0000-00008A050000}"/>
    <cellStyle name="Credit subtotal 3 2 3 2 2" xfId="18634" xr:uid="{00000000-0005-0000-0000-00008B050000}"/>
    <cellStyle name="Credit subtotal 3 2 3 3" xfId="14344" xr:uid="{00000000-0005-0000-0000-00008C050000}"/>
    <cellStyle name="Credit subtotal 3 2 4" xfId="8141" xr:uid="{00000000-0005-0000-0000-00008D050000}"/>
    <cellStyle name="Credit subtotal 3 2 4 2" xfId="16772" xr:uid="{00000000-0005-0000-0000-00008E050000}"/>
    <cellStyle name="Credit subtotal 3 2 5" xfId="12167" xr:uid="{00000000-0005-0000-0000-00008F050000}"/>
    <cellStyle name="Credit subtotal 4" xfId="711" xr:uid="{00000000-0005-0000-0000-000090050000}"/>
    <cellStyle name="Credit subtotal 4 2" xfId="2148" xr:uid="{00000000-0005-0000-0000-000091050000}"/>
    <cellStyle name="Credit subtotal 4 2 2" xfId="4038" xr:uid="{00000000-0005-0000-0000-000092050000}"/>
    <cellStyle name="Credit subtotal 4 2 2 2" xfId="6780" xr:uid="{00000000-0005-0000-0000-000093050000}"/>
    <cellStyle name="Credit subtotal 4 2 2 2 2" xfId="11076" xr:uid="{00000000-0005-0000-0000-000094050000}"/>
    <cellStyle name="Credit subtotal 4 2 2 2 2 2" xfId="19705" xr:uid="{00000000-0005-0000-0000-000095050000}"/>
    <cellStyle name="Credit subtotal 4 2 2 2 3" xfId="15415" xr:uid="{00000000-0005-0000-0000-000096050000}"/>
    <cellStyle name="Credit subtotal 4 2 2 3" xfId="8931" xr:uid="{00000000-0005-0000-0000-000097050000}"/>
    <cellStyle name="Credit subtotal 4 2 2 3 2" xfId="17560" xr:uid="{00000000-0005-0000-0000-000098050000}"/>
    <cellStyle name="Credit subtotal 4 2 2 4" xfId="13262" xr:uid="{00000000-0005-0000-0000-000099050000}"/>
    <cellStyle name="Credit subtotal 4 2 3" xfId="5725" xr:uid="{00000000-0005-0000-0000-00009A050000}"/>
    <cellStyle name="Credit subtotal 4 2 3 2" xfId="10021" xr:uid="{00000000-0005-0000-0000-00009B050000}"/>
    <cellStyle name="Credit subtotal 4 2 3 2 2" xfId="18650" xr:uid="{00000000-0005-0000-0000-00009C050000}"/>
    <cellStyle name="Credit subtotal 4 2 3 3" xfId="14360" xr:uid="{00000000-0005-0000-0000-00009D050000}"/>
    <cellStyle name="Credit subtotal 4 2 4" xfId="8009" xr:uid="{00000000-0005-0000-0000-00009E050000}"/>
    <cellStyle name="Credit subtotal 4 2 4 2" xfId="16642" xr:uid="{00000000-0005-0000-0000-00009F050000}"/>
    <cellStyle name="Credit subtotal 4 2 5" xfId="12184" xr:uid="{00000000-0005-0000-0000-0000A0050000}"/>
    <cellStyle name="Credit subtotal 5" xfId="897" xr:uid="{00000000-0005-0000-0000-0000A1050000}"/>
    <cellStyle name="Credit subtotal 5 2" xfId="2277" xr:uid="{00000000-0005-0000-0000-0000A2050000}"/>
    <cellStyle name="Credit subtotal 5 2 2" xfId="4060" xr:uid="{00000000-0005-0000-0000-0000A3050000}"/>
    <cellStyle name="Credit subtotal 5 2 2 2" xfId="6802" xr:uid="{00000000-0005-0000-0000-0000A4050000}"/>
    <cellStyle name="Credit subtotal 5 2 2 2 2" xfId="11098" xr:uid="{00000000-0005-0000-0000-0000A5050000}"/>
    <cellStyle name="Credit subtotal 5 2 2 2 2 2" xfId="19727" xr:uid="{00000000-0005-0000-0000-0000A6050000}"/>
    <cellStyle name="Credit subtotal 5 2 2 2 3" xfId="15437" xr:uid="{00000000-0005-0000-0000-0000A7050000}"/>
    <cellStyle name="Credit subtotal 5 2 2 3" xfId="8953" xr:uid="{00000000-0005-0000-0000-0000A8050000}"/>
    <cellStyle name="Credit subtotal 5 2 2 3 2" xfId="17582" xr:uid="{00000000-0005-0000-0000-0000A9050000}"/>
    <cellStyle name="Credit subtotal 5 2 2 4" xfId="13284" xr:uid="{00000000-0005-0000-0000-0000AA050000}"/>
    <cellStyle name="Credit subtotal 5 2 3" xfId="5747" xr:uid="{00000000-0005-0000-0000-0000AB050000}"/>
    <cellStyle name="Credit subtotal 5 2 3 2" xfId="10043" xr:uid="{00000000-0005-0000-0000-0000AC050000}"/>
    <cellStyle name="Credit subtotal 5 2 3 2 2" xfId="18672" xr:uid="{00000000-0005-0000-0000-0000AD050000}"/>
    <cellStyle name="Credit subtotal 5 2 3 3" xfId="14382" xr:uid="{00000000-0005-0000-0000-0000AE050000}"/>
    <cellStyle name="Credit subtotal 5 2 4" xfId="7998" xr:uid="{00000000-0005-0000-0000-0000AF050000}"/>
    <cellStyle name="Credit subtotal 5 2 4 2" xfId="16631" xr:uid="{00000000-0005-0000-0000-0000B0050000}"/>
    <cellStyle name="Credit subtotal 5 2 5" xfId="12206" xr:uid="{00000000-0005-0000-0000-0000B1050000}"/>
    <cellStyle name="Credit subtotal 6" xfId="1076" xr:uid="{00000000-0005-0000-0000-0000B2050000}"/>
    <cellStyle name="Credit subtotal 6 2" xfId="2354" xr:uid="{00000000-0005-0000-0000-0000B3050000}"/>
    <cellStyle name="Credit subtotal 6 2 2" xfId="4090" xr:uid="{00000000-0005-0000-0000-0000B4050000}"/>
    <cellStyle name="Credit subtotal 6 2 2 2" xfId="6832" xr:uid="{00000000-0005-0000-0000-0000B5050000}"/>
    <cellStyle name="Credit subtotal 6 2 2 2 2" xfId="11128" xr:uid="{00000000-0005-0000-0000-0000B6050000}"/>
    <cellStyle name="Credit subtotal 6 2 2 2 2 2" xfId="19757" xr:uid="{00000000-0005-0000-0000-0000B7050000}"/>
    <cellStyle name="Credit subtotal 6 2 2 2 3" xfId="15467" xr:uid="{00000000-0005-0000-0000-0000B8050000}"/>
    <cellStyle name="Credit subtotal 6 2 2 3" xfId="8983" xr:uid="{00000000-0005-0000-0000-0000B9050000}"/>
    <cellStyle name="Credit subtotal 6 2 2 3 2" xfId="17612" xr:uid="{00000000-0005-0000-0000-0000BA050000}"/>
    <cellStyle name="Credit subtotal 6 2 2 4" xfId="13314" xr:uid="{00000000-0005-0000-0000-0000BB050000}"/>
    <cellStyle name="Credit subtotal 6 2 3" xfId="5777" xr:uid="{00000000-0005-0000-0000-0000BC050000}"/>
    <cellStyle name="Credit subtotal 6 2 3 2" xfId="10073" xr:uid="{00000000-0005-0000-0000-0000BD050000}"/>
    <cellStyle name="Credit subtotal 6 2 3 2 2" xfId="18702" xr:uid="{00000000-0005-0000-0000-0000BE050000}"/>
    <cellStyle name="Credit subtotal 6 2 3 3" xfId="14412" xr:uid="{00000000-0005-0000-0000-0000BF050000}"/>
    <cellStyle name="Credit subtotal 6 2 4" xfId="7648" xr:uid="{00000000-0005-0000-0000-0000C0050000}"/>
    <cellStyle name="Credit subtotal 6 2 4 2" xfId="16282" xr:uid="{00000000-0005-0000-0000-0000C1050000}"/>
    <cellStyle name="Credit subtotal 6 2 5" xfId="12236" xr:uid="{00000000-0005-0000-0000-0000C2050000}"/>
    <cellStyle name="Credit subtotal 6 3" xfId="3769" xr:uid="{00000000-0005-0000-0000-0000C3050000}"/>
    <cellStyle name="Credit subtotal 6 3 2" xfId="6524" xr:uid="{00000000-0005-0000-0000-0000C4050000}"/>
    <cellStyle name="Credit subtotal 6 3 2 2" xfId="10820" xr:uid="{00000000-0005-0000-0000-0000C5050000}"/>
    <cellStyle name="Credit subtotal 6 3 2 2 2" xfId="19449" xr:uid="{00000000-0005-0000-0000-0000C6050000}"/>
    <cellStyle name="Credit subtotal 6 3 2 3" xfId="15159" xr:uid="{00000000-0005-0000-0000-0000C7050000}"/>
    <cellStyle name="Credit subtotal 6 3 3" xfId="8675" xr:uid="{00000000-0005-0000-0000-0000C8050000}"/>
    <cellStyle name="Credit subtotal 6 3 3 2" xfId="17304" xr:uid="{00000000-0005-0000-0000-0000C9050000}"/>
    <cellStyle name="Credit subtotal 6 3 4" xfId="12993" xr:uid="{00000000-0005-0000-0000-0000CA050000}"/>
    <cellStyle name="Credit subtotal 6 4" xfId="5469" xr:uid="{00000000-0005-0000-0000-0000CB050000}"/>
    <cellStyle name="Credit subtotal 6 4 2" xfId="9765" xr:uid="{00000000-0005-0000-0000-0000CC050000}"/>
    <cellStyle name="Credit subtotal 6 4 2 2" xfId="18394" xr:uid="{00000000-0005-0000-0000-0000CD050000}"/>
    <cellStyle name="Credit subtotal 6 4 3" xfId="14104" xr:uid="{00000000-0005-0000-0000-0000CE050000}"/>
    <cellStyle name="Credit subtotal 6 5" xfId="7849" xr:uid="{00000000-0005-0000-0000-0000CF050000}"/>
    <cellStyle name="Credit subtotal 6 5 2" xfId="16483" xr:uid="{00000000-0005-0000-0000-0000D0050000}"/>
    <cellStyle name="Credit subtotal 6 6" xfId="11913" xr:uid="{00000000-0005-0000-0000-0000D1050000}"/>
    <cellStyle name="Credit subtotal 7" xfId="1397" xr:uid="{00000000-0005-0000-0000-0000D2050000}"/>
    <cellStyle name="Credit subtotal 7 2" xfId="3907" xr:uid="{00000000-0005-0000-0000-0000D3050000}"/>
    <cellStyle name="Credit subtotal 7 2 2" xfId="6662" xr:uid="{00000000-0005-0000-0000-0000D4050000}"/>
    <cellStyle name="Credit subtotal 7 2 2 2" xfId="10958" xr:uid="{00000000-0005-0000-0000-0000D5050000}"/>
    <cellStyle name="Credit subtotal 7 2 2 2 2" xfId="19587" xr:uid="{00000000-0005-0000-0000-0000D6050000}"/>
    <cellStyle name="Credit subtotal 7 2 2 3" xfId="15297" xr:uid="{00000000-0005-0000-0000-0000D7050000}"/>
    <cellStyle name="Credit subtotal 7 2 3" xfId="8813" xr:uid="{00000000-0005-0000-0000-0000D8050000}"/>
    <cellStyle name="Credit subtotal 7 2 3 2" xfId="17442" xr:uid="{00000000-0005-0000-0000-0000D9050000}"/>
    <cellStyle name="Credit subtotal 7 2 4" xfId="13131" xr:uid="{00000000-0005-0000-0000-0000DA050000}"/>
    <cellStyle name="Credit subtotal 7 3" xfId="5607" xr:uid="{00000000-0005-0000-0000-0000DB050000}"/>
    <cellStyle name="Credit subtotal 7 3 2" xfId="9903" xr:uid="{00000000-0005-0000-0000-0000DC050000}"/>
    <cellStyle name="Credit subtotal 7 3 2 2" xfId="18532" xr:uid="{00000000-0005-0000-0000-0000DD050000}"/>
    <cellStyle name="Credit subtotal 7 3 3" xfId="14242" xr:uid="{00000000-0005-0000-0000-0000DE050000}"/>
    <cellStyle name="Credit subtotal 7 4" xfId="7637" xr:uid="{00000000-0005-0000-0000-0000DF050000}"/>
    <cellStyle name="Credit subtotal 7 4 2" xfId="16271" xr:uid="{00000000-0005-0000-0000-0000E0050000}"/>
    <cellStyle name="Credit subtotal 7 5" xfId="12052" xr:uid="{00000000-0005-0000-0000-0000E1050000}"/>
    <cellStyle name="Credit subtotal 8" xfId="23106" xr:uid="{00000000-0005-0000-0000-0000E2050000}"/>
    <cellStyle name="Credit Total" xfId="101" xr:uid="{00000000-0005-0000-0000-0000E3050000}"/>
    <cellStyle name="Credit Total 2" xfId="220" xr:uid="{00000000-0005-0000-0000-0000E4050000}"/>
    <cellStyle name="Credit Total 2 2" xfId="1998" xr:uid="{00000000-0005-0000-0000-0000E5050000}"/>
    <cellStyle name="Credit Total 2 2 2" xfId="4010" xr:uid="{00000000-0005-0000-0000-0000E6050000}"/>
    <cellStyle name="Credit Total 2 2 2 2" xfId="6752" xr:uid="{00000000-0005-0000-0000-0000E7050000}"/>
    <cellStyle name="Credit Total 2 2 2 2 2" xfId="11048" xr:uid="{00000000-0005-0000-0000-0000E8050000}"/>
    <cellStyle name="Credit Total 2 2 2 2 2 2" xfId="19677" xr:uid="{00000000-0005-0000-0000-0000E9050000}"/>
    <cellStyle name="Credit Total 2 2 2 2 3" xfId="15387" xr:uid="{00000000-0005-0000-0000-0000EA050000}"/>
    <cellStyle name="Credit Total 2 2 2 3" xfId="8903" xr:uid="{00000000-0005-0000-0000-0000EB050000}"/>
    <cellStyle name="Credit Total 2 2 2 3 2" xfId="17532" xr:uid="{00000000-0005-0000-0000-0000EC050000}"/>
    <cellStyle name="Credit Total 2 2 2 4" xfId="13234" xr:uid="{00000000-0005-0000-0000-0000ED050000}"/>
    <cellStyle name="Credit Total 2 2 3" xfId="5697" xr:uid="{00000000-0005-0000-0000-0000EE050000}"/>
    <cellStyle name="Credit Total 2 2 3 2" xfId="9993" xr:uid="{00000000-0005-0000-0000-0000EF050000}"/>
    <cellStyle name="Credit Total 2 2 3 2 2" xfId="18622" xr:uid="{00000000-0005-0000-0000-0000F0050000}"/>
    <cellStyle name="Credit Total 2 2 3 3" xfId="14332" xr:uid="{00000000-0005-0000-0000-0000F1050000}"/>
    <cellStyle name="Credit Total 2 2 4" xfId="7875" xr:uid="{00000000-0005-0000-0000-0000F2050000}"/>
    <cellStyle name="Credit Total 2 2 4 2" xfId="16508" xr:uid="{00000000-0005-0000-0000-0000F3050000}"/>
    <cellStyle name="Credit Total 2 2 5" xfId="12155" xr:uid="{00000000-0005-0000-0000-0000F4050000}"/>
    <cellStyle name="Credit Total 3" xfId="285" xr:uid="{00000000-0005-0000-0000-0000F5050000}"/>
    <cellStyle name="Credit Total 3 2" xfId="2017" xr:uid="{00000000-0005-0000-0000-0000F6050000}"/>
    <cellStyle name="Credit Total 3 2 2" xfId="4023" xr:uid="{00000000-0005-0000-0000-0000F7050000}"/>
    <cellStyle name="Credit Total 3 2 2 2" xfId="6765" xr:uid="{00000000-0005-0000-0000-0000F8050000}"/>
    <cellStyle name="Credit Total 3 2 2 2 2" xfId="11061" xr:uid="{00000000-0005-0000-0000-0000F9050000}"/>
    <cellStyle name="Credit Total 3 2 2 2 2 2" xfId="19690" xr:uid="{00000000-0005-0000-0000-0000FA050000}"/>
    <cellStyle name="Credit Total 3 2 2 2 3" xfId="15400" xr:uid="{00000000-0005-0000-0000-0000FB050000}"/>
    <cellStyle name="Credit Total 3 2 2 3" xfId="8916" xr:uid="{00000000-0005-0000-0000-0000FC050000}"/>
    <cellStyle name="Credit Total 3 2 2 3 2" xfId="17545" xr:uid="{00000000-0005-0000-0000-0000FD050000}"/>
    <cellStyle name="Credit Total 3 2 2 4" xfId="13247" xr:uid="{00000000-0005-0000-0000-0000FE050000}"/>
    <cellStyle name="Credit Total 3 2 3" xfId="5710" xr:uid="{00000000-0005-0000-0000-0000FF050000}"/>
    <cellStyle name="Credit Total 3 2 3 2" xfId="10006" xr:uid="{00000000-0005-0000-0000-000000060000}"/>
    <cellStyle name="Credit Total 3 2 3 2 2" xfId="18635" xr:uid="{00000000-0005-0000-0000-000001060000}"/>
    <cellStyle name="Credit Total 3 2 3 3" xfId="14345" xr:uid="{00000000-0005-0000-0000-000002060000}"/>
    <cellStyle name="Credit Total 3 2 4" xfId="8282" xr:uid="{00000000-0005-0000-0000-000003060000}"/>
    <cellStyle name="Credit Total 3 2 4 2" xfId="16911" xr:uid="{00000000-0005-0000-0000-000004060000}"/>
    <cellStyle name="Credit Total 3 2 5" xfId="12168" xr:uid="{00000000-0005-0000-0000-000005060000}"/>
    <cellStyle name="Credit Total 4" xfId="712" xr:uid="{00000000-0005-0000-0000-000006060000}"/>
    <cellStyle name="Credit Total 4 2" xfId="2149" xr:uid="{00000000-0005-0000-0000-000007060000}"/>
    <cellStyle name="Credit Total 4 2 2" xfId="4039" xr:uid="{00000000-0005-0000-0000-000008060000}"/>
    <cellStyle name="Credit Total 4 2 2 2" xfId="6781" xr:uid="{00000000-0005-0000-0000-000009060000}"/>
    <cellStyle name="Credit Total 4 2 2 2 2" xfId="11077" xr:uid="{00000000-0005-0000-0000-00000A060000}"/>
    <cellStyle name="Credit Total 4 2 2 2 2 2" xfId="19706" xr:uid="{00000000-0005-0000-0000-00000B060000}"/>
    <cellStyle name="Credit Total 4 2 2 2 3" xfId="15416" xr:uid="{00000000-0005-0000-0000-00000C060000}"/>
    <cellStyle name="Credit Total 4 2 2 3" xfId="8932" xr:uid="{00000000-0005-0000-0000-00000D060000}"/>
    <cellStyle name="Credit Total 4 2 2 3 2" xfId="17561" xr:uid="{00000000-0005-0000-0000-00000E060000}"/>
    <cellStyle name="Credit Total 4 2 2 4" xfId="13263" xr:uid="{00000000-0005-0000-0000-00000F060000}"/>
    <cellStyle name="Credit Total 4 2 3" xfId="5726" xr:uid="{00000000-0005-0000-0000-000010060000}"/>
    <cellStyle name="Credit Total 4 2 3 2" xfId="10022" xr:uid="{00000000-0005-0000-0000-000011060000}"/>
    <cellStyle name="Credit Total 4 2 3 2 2" xfId="18651" xr:uid="{00000000-0005-0000-0000-000012060000}"/>
    <cellStyle name="Credit Total 4 2 3 3" xfId="14361" xr:uid="{00000000-0005-0000-0000-000013060000}"/>
    <cellStyle name="Credit Total 4 2 4" xfId="8160" xr:uid="{00000000-0005-0000-0000-000014060000}"/>
    <cellStyle name="Credit Total 4 2 4 2" xfId="16790" xr:uid="{00000000-0005-0000-0000-000015060000}"/>
    <cellStyle name="Credit Total 4 2 5" xfId="12185" xr:uid="{00000000-0005-0000-0000-000016060000}"/>
    <cellStyle name="Credit Total 5" xfId="898" xr:uid="{00000000-0005-0000-0000-000017060000}"/>
    <cellStyle name="Credit Total 5 2" xfId="2278" xr:uid="{00000000-0005-0000-0000-000018060000}"/>
    <cellStyle name="Credit Total 5 2 2" xfId="4061" xr:uid="{00000000-0005-0000-0000-000019060000}"/>
    <cellStyle name="Credit Total 5 2 2 2" xfId="6803" xr:uid="{00000000-0005-0000-0000-00001A060000}"/>
    <cellStyle name="Credit Total 5 2 2 2 2" xfId="11099" xr:uid="{00000000-0005-0000-0000-00001B060000}"/>
    <cellStyle name="Credit Total 5 2 2 2 2 2" xfId="19728" xr:uid="{00000000-0005-0000-0000-00001C060000}"/>
    <cellStyle name="Credit Total 5 2 2 2 3" xfId="15438" xr:uid="{00000000-0005-0000-0000-00001D060000}"/>
    <cellStyle name="Credit Total 5 2 2 3" xfId="8954" xr:uid="{00000000-0005-0000-0000-00001E060000}"/>
    <cellStyle name="Credit Total 5 2 2 3 2" xfId="17583" xr:uid="{00000000-0005-0000-0000-00001F060000}"/>
    <cellStyle name="Credit Total 5 2 2 4" xfId="13285" xr:uid="{00000000-0005-0000-0000-000020060000}"/>
    <cellStyle name="Credit Total 5 2 3" xfId="5748" xr:uid="{00000000-0005-0000-0000-000021060000}"/>
    <cellStyle name="Credit Total 5 2 3 2" xfId="10044" xr:uid="{00000000-0005-0000-0000-000022060000}"/>
    <cellStyle name="Credit Total 5 2 3 2 2" xfId="18673" xr:uid="{00000000-0005-0000-0000-000023060000}"/>
    <cellStyle name="Credit Total 5 2 3 3" xfId="14383" xr:uid="{00000000-0005-0000-0000-000024060000}"/>
    <cellStyle name="Credit Total 5 2 4" xfId="8266" xr:uid="{00000000-0005-0000-0000-000025060000}"/>
    <cellStyle name="Credit Total 5 2 4 2" xfId="16895" xr:uid="{00000000-0005-0000-0000-000026060000}"/>
    <cellStyle name="Credit Total 5 2 5" xfId="12207" xr:uid="{00000000-0005-0000-0000-000027060000}"/>
    <cellStyle name="Credit Total 6" xfId="1077" xr:uid="{00000000-0005-0000-0000-000028060000}"/>
    <cellStyle name="Credit Total 6 2" xfId="2355" xr:uid="{00000000-0005-0000-0000-000029060000}"/>
    <cellStyle name="Credit Total 6 2 2" xfId="4091" xr:uid="{00000000-0005-0000-0000-00002A060000}"/>
    <cellStyle name="Credit Total 6 2 2 2" xfId="6833" xr:uid="{00000000-0005-0000-0000-00002B060000}"/>
    <cellStyle name="Credit Total 6 2 2 2 2" xfId="11129" xr:uid="{00000000-0005-0000-0000-00002C060000}"/>
    <cellStyle name="Credit Total 6 2 2 2 2 2" xfId="19758" xr:uid="{00000000-0005-0000-0000-00002D060000}"/>
    <cellStyle name="Credit Total 6 2 2 2 3" xfId="15468" xr:uid="{00000000-0005-0000-0000-00002E060000}"/>
    <cellStyle name="Credit Total 6 2 2 3" xfId="8984" xr:uid="{00000000-0005-0000-0000-00002F060000}"/>
    <cellStyle name="Credit Total 6 2 2 3 2" xfId="17613" xr:uid="{00000000-0005-0000-0000-000030060000}"/>
    <cellStyle name="Credit Total 6 2 2 4" xfId="13315" xr:uid="{00000000-0005-0000-0000-000031060000}"/>
    <cellStyle name="Credit Total 6 2 3" xfId="5778" xr:uid="{00000000-0005-0000-0000-000032060000}"/>
    <cellStyle name="Credit Total 6 2 3 2" xfId="10074" xr:uid="{00000000-0005-0000-0000-000033060000}"/>
    <cellStyle name="Credit Total 6 2 3 2 2" xfId="18703" xr:uid="{00000000-0005-0000-0000-000034060000}"/>
    <cellStyle name="Credit Total 6 2 3 3" xfId="14413" xr:uid="{00000000-0005-0000-0000-000035060000}"/>
    <cellStyle name="Credit Total 6 2 4" xfId="8254" xr:uid="{00000000-0005-0000-0000-000036060000}"/>
    <cellStyle name="Credit Total 6 2 4 2" xfId="16883" xr:uid="{00000000-0005-0000-0000-000037060000}"/>
    <cellStyle name="Credit Total 6 2 5" xfId="12237" xr:uid="{00000000-0005-0000-0000-000038060000}"/>
    <cellStyle name="Credit Total 6 3" xfId="3770" xr:uid="{00000000-0005-0000-0000-000039060000}"/>
    <cellStyle name="Credit Total 6 3 2" xfId="6525" xr:uid="{00000000-0005-0000-0000-00003A060000}"/>
    <cellStyle name="Credit Total 6 3 2 2" xfId="10821" xr:uid="{00000000-0005-0000-0000-00003B060000}"/>
    <cellStyle name="Credit Total 6 3 2 2 2" xfId="19450" xr:uid="{00000000-0005-0000-0000-00003C060000}"/>
    <cellStyle name="Credit Total 6 3 2 3" xfId="15160" xr:uid="{00000000-0005-0000-0000-00003D060000}"/>
    <cellStyle name="Credit Total 6 3 3" xfId="8676" xr:uid="{00000000-0005-0000-0000-00003E060000}"/>
    <cellStyle name="Credit Total 6 3 3 2" xfId="17305" xr:uid="{00000000-0005-0000-0000-00003F060000}"/>
    <cellStyle name="Credit Total 6 3 4" xfId="12994" xr:uid="{00000000-0005-0000-0000-000040060000}"/>
    <cellStyle name="Credit Total 6 4" xfId="5470" xr:uid="{00000000-0005-0000-0000-000041060000}"/>
    <cellStyle name="Credit Total 6 4 2" xfId="9766" xr:uid="{00000000-0005-0000-0000-000042060000}"/>
    <cellStyle name="Credit Total 6 4 2 2" xfId="18395" xr:uid="{00000000-0005-0000-0000-000043060000}"/>
    <cellStyle name="Credit Total 6 4 3" xfId="14105" xr:uid="{00000000-0005-0000-0000-000044060000}"/>
    <cellStyle name="Credit Total 6 5" xfId="8045" xr:uid="{00000000-0005-0000-0000-000045060000}"/>
    <cellStyle name="Credit Total 6 5 2" xfId="16677" xr:uid="{00000000-0005-0000-0000-000046060000}"/>
    <cellStyle name="Credit Total 6 6" xfId="11914" xr:uid="{00000000-0005-0000-0000-000047060000}"/>
    <cellStyle name="Credit Total 7" xfId="1396" xr:uid="{00000000-0005-0000-0000-000048060000}"/>
    <cellStyle name="Credit Total 7 2" xfId="3906" xr:uid="{00000000-0005-0000-0000-000049060000}"/>
    <cellStyle name="Credit Total 7 2 2" xfId="6661" xr:uid="{00000000-0005-0000-0000-00004A060000}"/>
    <cellStyle name="Credit Total 7 2 2 2" xfId="10957" xr:uid="{00000000-0005-0000-0000-00004B060000}"/>
    <cellStyle name="Credit Total 7 2 2 2 2" xfId="19586" xr:uid="{00000000-0005-0000-0000-00004C060000}"/>
    <cellStyle name="Credit Total 7 2 2 3" xfId="15296" xr:uid="{00000000-0005-0000-0000-00004D060000}"/>
    <cellStyle name="Credit Total 7 2 3" xfId="8812" xr:uid="{00000000-0005-0000-0000-00004E060000}"/>
    <cellStyle name="Credit Total 7 2 3 2" xfId="17441" xr:uid="{00000000-0005-0000-0000-00004F060000}"/>
    <cellStyle name="Credit Total 7 2 4" xfId="13130" xr:uid="{00000000-0005-0000-0000-000050060000}"/>
    <cellStyle name="Credit Total 7 3" xfId="5606" xr:uid="{00000000-0005-0000-0000-000051060000}"/>
    <cellStyle name="Credit Total 7 3 2" xfId="9902" xr:uid="{00000000-0005-0000-0000-000052060000}"/>
    <cellStyle name="Credit Total 7 3 2 2" xfId="18531" xr:uid="{00000000-0005-0000-0000-000053060000}"/>
    <cellStyle name="Credit Total 7 3 3" xfId="14241" xr:uid="{00000000-0005-0000-0000-000054060000}"/>
    <cellStyle name="Credit Total 7 4" xfId="7636" xr:uid="{00000000-0005-0000-0000-000055060000}"/>
    <cellStyle name="Credit Total 7 4 2" xfId="16270" xr:uid="{00000000-0005-0000-0000-000056060000}"/>
    <cellStyle name="Credit Total 7 5" xfId="12051" xr:uid="{00000000-0005-0000-0000-000057060000}"/>
    <cellStyle name="Credit Total 8" xfId="22106" xr:uid="{00000000-0005-0000-0000-000058060000}"/>
    <cellStyle name="Currency [0]_!!!GO" xfId="286" xr:uid="{00000000-0005-0000-0000-000059060000}"/>
    <cellStyle name="Currency_!!!GO" xfId="287" xr:uid="{00000000-0005-0000-0000-00005A060000}"/>
    <cellStyle name="Debit" xfId="102" xr:uid="{00000000-0005-0000-0000-00005B060000}"/>
    <cellStyle name="Debit subtotal" xfId="103" xr:uid="{00000000-0005-0000-0000-00005C060000}"/>
    <cellStyle name="Debit subtotal 2" xfId="221" xr:uid="{00000000-0005-0000-0000-00005D060000}"/>
    <cellStyle name="Debit subtotal 2 2" xfId="1999" xr:uid="{00000000-0005-0000-0000-00005E060000}"/>
    <cellStyle name="Debit subtotal 2 2 2" xfId="4011" xr:uid="{00000000-0005-0000-0000-00005F060000}"/>
    <cellStyle name="Debit subtotal 2 2 2 2" xfId="6753" xr:uid="{00000000-0005-0000-0000-000060060000}"/>
    <cellStyle name="Debit subtotal 2 2 2 2 2" xfId="11049" xr:uid="{00000000-0005-0000-0000-000061060000}"/>
    <cellStyle name="Debit subtotal 2 2 2 2 2 2" xfId="19678" xr:uid="{00000000-0005-0000-0000-000062060000}"/>
    <cellStyle name="Debit subtotal 2 2 2 2 3" xfId="15388" xr:uid="{00000000-0005-0000-0000-000063060000}"/>
    <cellStyle name="Debit subtotal 2 2 2 3" xfId="8904" xr:uid="{00000000-0005-0000-0000-000064060000}"/>
    <cellStyle name="Debit subtotal 2 2 2 3 2" xfId="17533" xr:uid="{00000000-0005-0000-0000-000065060000}"/>
    <cellStyle name="Debit subtotal 2 2 2 4" xfId="13235" xr:uid="{00000000-0005-0000-0000-000066060000}"/>
    <cellStyle name="Debit subtotal 2 2 3" xfId="5698" xr:uid="{00000000-0005-0000-0000-000067060000}"/>
    <cellStyle name="Debit subtotal 2 2 3 2" xfId="9994" xr:uid="{00000000-0005-0000-0000-000068060000}"/>
    <cellStyle name="Debit subtotal 2 2 3 2 2" xfId="18623" xr:uid="{00000000-0005-0000-0000-000069060000}"/>
    <cellStyle name="Debit subtotal 2 2 3 3" xfId="14333" xr:uid="{00000000-0005-0000-0000-00006A060000}"/>
    <cellStyle name="Debit subtotal 2 2 4" xfId="8288" xr:uid="{00000000-0005-0000-0000-00006B060000}"/>
    <cellStyle name="Debit subtotal 2 2 4 2" xfId="16917" xr:uid="{00000000-0005-0000-0000-00006C060000}"/>
    <cellStyle name="Debit subtotal 2 2 5" xfId="12156" xr:uid="{00000000-0005-0000-0000-00006D060000}"/>
    <cellStyle name="Debit subtotal 3" xfId="288" xr:uid="{00000000-0005-0000-0000-00006E060000}"/>
    <cellStyle name="Debit subtotal 3 2" xfId="2018" xr:uid="{00000000-0005-0000-0000-00006F060000}"/>
    <cellStyle name="Debit subtotal 3 2 2" xfId="4024" xr:uid="{00000000-0005-0000-0000-000070060000}"/>
    <cellStyle name="Debit subtotal 3 2 2 2" xfId="6766" xr:uid="{00000000-0005-0000-0000-000071060000}"/>
    <cellStyle name="Debit subtotal 3 2 2 2 2" xfId="11062" xr:uid="{00000000-0005-0000-0000-000072060000}"/>
    <cellStyle name="Debit subtotal 3 2 2 2 2 2" xfId="19691" xr:uid="{00000000-0005-0000-0000-000073060000}"/>
    <cellStyle name="Debit subtotal 3 2 2 2 3" xfId="15401" xr:uid="{00000000-0005-0000-0000-000074060000}"/>
    <cellStyle name="Debit subtotal 3 2 2 3" xfId="8917" xr:uid="{00000000-0005-0000-0000-000075060000}"/>
    <cellStyle name="Debit subtotal 3 2 2 3 2" xfId="17546" xr:uid="{00000000-0005-0000-0000-000076060000}"/>
    <cellStyle name="Debit subtotal 3 2 2 4" xfId="13248" xr:uid="{00000000-0005-0000-0000-000077060000}"/>
    <cellStyle name="Debit subtotal 3 2 3" xfId="5711" xr:uid="{00000000-0005-0000-0000-000078060000}"/>
    <cellStyle name="Debit subtotal 3 2 3 2" xfId="10007" xr:uid="{00000000-0005-0000-0000-000079060000}"/>
    <cellStyle name="Debit subtotal 3 2 3 2 2" xfId="18636" xr:uid="{00000000-0005-0000-0000-00007A060000}"/>
    <cellStyle name="Debit subtotal 3 2 3 3" xfId="14346" xr:uid="{00000000-0005-0000-0000-00007B060000}"/>
    <cellStyle name="Debit subtotal 3 2 4" xfId="8139" xr:uid="{00000000-0005-0000-0000-00007C060000}"/>
    <cellStyle name="Debit subtotal 3 2 4 2" xfId="16770" xr:uid="{00000000-0005-0000-0000-00007D060000}"/>
    <cellStyle name="Debit subtotal 3 2 5" xfId="12169" xr:uid="{00000000-0005-0000-0000-00007E060000}"/>
    <cellStyle name="Debit subtotal 4" xfId="713" xr:uid="{00000000-0005-0000-0000-00007F060000}"/>
    <cellStyle name="Debit subtotal 4 2" xfId="2150" xr:uid="{00000000-0005-0000-0000-000080060000}"/>
    <cellStyle name="Debit subtotal 4 2 2" xfId="4040" xr:uid="{00000000-0005-0000-0000-000081060000}"/>
    <cellStyle name="Debit subtotal 4 2 2 2" xfId="6782" xr:uid="{00000000-0005-0000-0000-000082060000}"/>
    <cellStyle name="Debit subtotal 4 2 2 2 2" xfId="11078" xr:uid="{00000000-0005-0000-0000-000083060000}"/>
    <cellStyle name="Debit subtotal 4 2 2 2 2 2" xfId="19707" xr:uid="{00000000-0005-0000-0000-000084060000}"/>
    <cellStyle name="Debit subtotal 4 2 2 2 3" xfId="15417" xr:uid="{00000000-0005-0000-0000-000085060000}"/>
    <cellStyle name="Debit subtotal 4 2 2 3" xfId="8933" xr:uid="{00000000-0005-0000-0000-000086060000}"/>
    <cellStyle name="Debit subtotal 4 2 2 3 2" xfId="17562" xr:uid="{00000000-0005-0000-0000-000087060000}"/>
    <cellStyle name="Debit subtotal 4 2 2 4" xfId="13264" xr:uid="{00000000-0005-0000-0000-000088060000}"/>
    <cellStyle name="Debit subtotal 4 2 3" xfId="5727" xr:uid="{00000000-0005-0000-0000-000089060000}"/>
    <cellStyle name="Debit subtotal 4 2 3 2" xfId="10023" xr:uid="{00000000-0005-0000-0000-00008A060000}"/>
    <cellStyle name="Debit subtotal 4 2 3 2 2" xfId="18652" xr:uid="{00000000-0005-0000-0000-00008B060000}"/>
    <cellStyle name="Debit subtotal 4 2 3 3" xfId="14362" xr:uid="{00000000-0005-0000-0000-00008C060000}"/>
    <cellStyle name="Debit subtotal 4 2 4" xfId="8168" xr:uid="{00000000-0005-0000-0000-00008D060000}"/>
    <cellStyle name="Debit subtotal 4 2 4 2" xfId="16798" xr:uid="{00000000-0005-0000-0000-00008E060000}"/>
    <cellStyle name="Debit subtotal 4 2 5" xfId="12186" xr:uid="{00000000-0005-0000-0000-00008F060000}"/>
    <cellStyle name="Debit subtotal 5" xfId="900" xr:uid="{00000000-0005-0000-0000-000090060000}"/>
    <cellStyle name="Debit subtotal 5 2" xfId="2280" xr:uid="{00000000-0005-0000-0000-000091060000}"/>
    <cellStyle name="Debit subtotal 5 2 2" xfId="4063" xr:uid="{00000000-0005-0000-0000-000092060000}"/>
    <cellStyle name="Debit subtotal 5 2 2 2" xfId="6805" xr:uid="{00000000-0005-0000-0000-000093060000}"/>
    <cellStyle name="Debit subtotal 5 2 2 2 2" xfId="11101" xr:uid="{00000000-0005-0000-0000-000094060000}"/>
    <cellStyle name="Debit subtotal 5 2 2 2 2 2" xfId="19730" xr:uid="{00000000-0005-0000-0000-000095060000}"/>
    <cellStyle name="Debit subtotal 5 2 2 2 3" xfId="15440" xr:uid="{00000000-0005-0000-0000-000096060000}"/>
    <cellStyle name="Debit subtotal 5 2 2 3" xfId="8956" xr:uid="{00000000-0005-0000-0000-000097060000}"/>
    <cellStyle name="Debit subtotal 5 2 2 3 2" xfId="17585" xr:uid="{00000000-0005-0000-0000-000098060000}"/>
    <cellStyle name="Debit subtotal 5 2 2 4" xfId="13287" xr:uid="{00000000-0005-0000-0000-000099060000}"/>
    <cellStyle name="Debit subtotal 5 2 3" xfId="5750" xr:uid="{00000000-0005-0000-0000-00009A060000}"/>
    <cellStyle name="Debit subtotal 5 2 3 2" xfId="10046" xr:uid="{00000000-0005-0000-0000-00009B060000}"/>
    <cellStyle name="Debit subtotal 5 2 3 2 2" xfId="18675" xr:uid="{00000000-0005-0000-0000-00009C060000}"/>
    <cellStyle name="Debit subtotal 5 2 3 3" xfId="14385" xr:uid="{00000000-0005-0000-0000-00009D060000}"/>
    <cellStyle name="Debit subtotal 5 2 4" xfId="8263" xr:uid="{00000000-0005-0000-0000-00009E060000}"/>
    <cellStyle name="Debit subtotal 5 2 4 2" xfId="16892" xr:uid="{00000000-0005-0000-0000-00009F060000}"/>
    <cellStyle name="Debit subtotal 5 2 5" xfId="12209" xr:uid="{00000000-0005-0000-0000-0000A0060000}"/>
    <cellStyle name="Debit subtotal 6" xfId="1078" xr:uid="{00000000-0005-0000-0000-0000A1060000}"/>
    <cellStyle name="Debit subtotal 6 2" xfId="2356" xr:uid="{00000000-0005-0000-0000-0000A2060000}"/>
    <cellStyle name="Debit subtotal 6 2 2" xfId="4092" xr:uid="{00000000-0005-0000-0000-0000A3060000}"/>
    <cellStyle name="Debit subtotal 6 2 2 2" xfId="6834" xr:uid="{00000000-0005-0000-0000-0000A4060000}"/>
    <cellStyle name="Debit subtotal 6 2 2 2 2" xfId="11130" xr:uid="{00000000-0005-0000-0000-0000A5060000}"/>
    <cellStyle name="Debit subtotal 6 2 2 2 2 2" xfId="19759" xr:uid="{00000000-0005-0000-0000-0000A6060000}"/>
    <cellStyle name="Debit subtotal 6 2 2 2 3" xfId="15469" xr:uid="{00000000-0005-0000-0000-0000A7060000}"/>
    <cellStyle name="Debit subtotal 6 2 2 3" xfId="8985" xr:uid="{00000000-0005-0000-0000-0000A8060000}"/>
    <cellStyle name="Debit subtotal 6 2 2 3 2" xfId="17614" xr:uid="{00000000-0005-0000-0000-0000A9060000}"/>
    <cellStyle name="Debit subtotal 6 2 2 4" xfId="13316" xr:uid="{00000000-0005-0000-0000-0000AA060000}"/>
    <cellStyle name="Debit subtotal 6 2 3" xfId="5779" xr:uid="{00000000-0005-0000-0000-0000AB060000}"/>
    <cellStyle name="Debit subtotal 6 2 3 2" xfId="10075" xr:uid="{00000000-0005-0000-0000-0000AC060000}"/>
    <cellStyle name="Debit subtotal 6 2 3 2 2" xfId="18704" xr:uid="{00000000-0005-0000-0000-0000AD060000}"/>
    <cellStyle name="Debit subtotal 6 2 3 3" xfId="14414" xr:uid="{00000000-0005-0000-0000-0000AE060000}"/>
    <cellStyle name="Debit subtotal 6 2 4" xfId="7988" xr:uid="{00000000-0005-0000-0000-0000AF060000}"/>
    <cellStyle name="Debit subtotal 6 2 4 2" xfId="16621" xr:uid="{00000000-0005-0000-0000-0000B0060000}"/>
    <cellStyle name="Debit subtotal 6 2 5" xfId="12238" xr:uid="{00000000-0005-0000-0000-0000B1060000}"/>
    <cellStyle name="Debit subtotal 6 3" xfId="3771" xr:uid="{00000000-0005-0000-0000-0000B2060000}"/>
    <cellStyle name="Debit subtotal 6 3 2" xfId="6526" xr:uid="{00000000-0005-0000-0000-0000B3060000}"/>
    <cellStyle name="Debit subtotal 6 3 2 2" xfId="10822" xr:uid="{00000000-0005-0000-0000-0000B4060000}"/>
    <cellStyle name="Debit subtotal 6 3 2 2 2" xfId="19451" xr:uid="{00000000-0005-0000-0000-0000B5060000}"/>
    <cellStyle name="Debit subtotal 6 3 2 3" xfId="15161" xr:uid="{00000000-0005-0000-0000-0000B6060000}"/>
    <cellStyle name="Debit subtotal 6 3 3" xfId="8677" xr:uid="{00000000-0005-0000-0000-0000B7060000}"/>
    <cellStyle name="Debit subtotal 6 3 3 2" xfId="17306" xr:uid="{00000000-0005-0000-0000-0000B8060000}"/>
    <cellStyle name="Debit subtotal 6 3 4" xfId="12995" xr:uid="{00000000-0005-0000-0000-0000B9060000}"/>
    <cellStyle name="Debit subtotal 6 4" xfId="5471" xr:uid="{00000000-0005-0000-0000-0000BA060000}"/>
    <cellStyle name="Debit subtotal 6 4 2" xfId="9767" xr:uid="{00000000-0005-0000-0000-0000BB060000}"/>
    <cellStyle name="Debit subtotal 6 4 2 2" xfId="18396" xr:uid="{00000000-0005-0000-0000-0000BC060000}"/>
    <cellStyle name="Debit subtotal 6 4 3" xfId="14106" xr:uid="{00000000-0005-0000-0000-0000BD060000}"/>
    <cellStyle name="Debit subtotal 6 5" xfId="7776" xr:uid="{00000000-0005-0000-0000-0000BE060000}"/>
    <cellStyle name="Debit subtotal 6 5 2" xfId="16410" xr:uid="{00000000-0005-0000-0000-0000BF060000}"/>
    <cellStyle name="Debit subtotal 6 6" xfId="11915" xr:uid="{00000000-0005-0000-0000-0000C0060000}"/>
    <cellStyle name="Debit subtotal 7" xfId="1395" xr:uid="{00000000-0005-0000-0000-0000C1060000}"/>
    <cellStyle name="Debit subtotal 7 2" xfId="3905" xr:uid="{00000000-0005-0000-0000-0000C2060000}"/>
    <cellStyle name="Debit subtotal 7 2 2" xfId="6660" xr:uid="{00000000-0005-0000-0000-0000C3060000}"/>
    <cellStyle name="Debit subtotal 7 2 2 2" xfId="10956" xr:uid="{00000000-0005-0000-0000-0000C4060000}"/>
    <cellStyle name="Debit subtotal 7 2 2 2 2" xfId="19585" xr:uid="{00000000-0005-0000-0000-0000C5060000}"/>
    <cellStyle name="Debit subtotal 7 2 2 3" xfId="15295" xr:uid="{00000000-0005-0000-0000-0000C6060000}"/>
    <cellStyle name="Debit subtotal 7 2 3" xfId="8811" xr:uid="{00000000-0005-0000-0000-0000C7060000}"/>
    <cellStyle name="Debit subtotal 7 2 3 2" xfId="17440" xr:uid="{00000000-0005-0000-0000-0000C8060000}"/>
    <cellStyle name="Debit subtotal 7 2 4" xfId="13129" xr:uid="{00000000-0005-0000-0000-0000C9060000}"/>
    <cellStyle name="Debit subtotal 7 3" xfId="5605" xr:uid="{00000000-0005-0000-0000-0000CA060000}"/>
    <cellStyle name="Debit subtotal 7 3 2" xfId="9901" xr:uid="{00000000-0005-0000-0000-0000CB060000}"/>
    <cellStyle name="Debit subtotal 7 3 2 2" xfId="18530" xr:uid="{00000000-0005-0000-0000-0000CC060000}"/>
    <cellStyle name="Debit subtotal 7 3 3" xfId="14240" xr:uid="{00000000-0005-0000-0000-0000CD060000}"/>
    <cellStyle name="Debit subtotal 7 4" xfId="7635" xr:uid="{00000000-0005-0000-0000-0000CE060000}"/>
    <cellStyle name="Debit subtotal 7 4 2" xfId="16269" xr:uid="{00000000-0005-0000-0000-0000CF060000}"/>
    <cellStyle name="Debit subtotal 7 5" xfId="12050" xr:uid="{00000000-0005-0000-0000-0000D0060000}"/>
    <cellStyle name="Debit subtotal 8" xfId="23105" xr:uid="{00000000-0005-0000-0000-0000D1060000}"/>
    <cellStyle name="Debit Total" xfId="104" xr:uid="{00000000-0005-0000-0000-0000D2060000}"/>
    <cellStyle name="Debit Total 2" xfId="222" xr:uid="{00000000-0005-0000-0000-0000D3060000}"/>
    <cellStyle name="Debit Total 2 2" xfId="2000" xr:uid="{00000000-0005-0000-0000-0000D4060000}"/>
    <cellStyle name="Debit Total 2 2 2" xfId="4012" xr:uid="{00000000-0005-0000-0000-0000D5060000}"/>
    <cellStyle name="Debit Total 2 2 2 2" xfId="6754" xr:uid="{00000000-0005-0000-0000-0000D6060000}"/>
    <cellStyle name="Debit Total 2 2 2 2 2" xfId="11050" xr:uid="{00000000-0005-0000-0000-0000D7060000}"/>
    <cellStyle name="Debit Total 2 2 2 2 2 2" xfId="19679" xr:uid="{00000000-0005-0000-0000-0000D8060000}"/>
    <cellStyle name="Debit Total 2 2 2 2 3" xfId="15389" xr:uid="{00000000-0005-0000-0000-0000D9060000}"/>
    <cellStyle name="Debit Total 2 2 2 3" xfId="8905" xr:uid="{00000000-0005-0000-0000-0000DA060000}"/>
    <cellStyle name="Debit Total 2 2 2 3 2" xfId="17534" xr:uid="{00000000-0005-0000-0000-0000DB060000}"/>
    <cellStyle name="Debit Total 2 2 2 4" xfId="13236" xr:uid="{00000000-0005-0000-0000-0000DC060000}"/>
    <cellStyle name="Debit Total 2 2 3" xfId="5699" xr:uid="{00000000-0005-0000-0000-0000DD060000}"/>
    <cellStyle name="Debit Total 2 2 3 2" xfId="9995" xr:uid="{00000000-0005-0000-0000-0000DE060000}"/>
    <cellStyle name="Debit Total 2 2 3 2 2" xfId="18624" xr:uid="{00000000-0005-0000-0000-0000DF060000}"/>
    <cellStyle name="Debit Total 2 2 3 3" xfId="14334" xr:uid="{00000000-0005-0000-0000-0000E0060000}"/>
    <cellStyle name="Debit Total 2 2 4" xfId="8187" xr:uid="{00000000-0005-0000-0000-0000E1060000}"/>
    <cellStyle name="Debit Total 2 2 4 2" xfId="16817" xr:uid="{00000000-0005-0000-0000-0000E2060000}"/>
    <cellStyle name="Debit Total 2 2 5" xfId="12157" xr:uid="{00000000-0005-0000-0000-0000E3060000}"/>
    <cellStyle name="Debit Total 3" xfId="289" xr:uid="{00000000-0005-0000-0000-0000E4060000}"/>
    <cellStyle name="Debit Total 3 2" xfId="2019" xr:uid="{00000000-0005-0000-0000-0000E5060000}"/>
    <cellStyle name="Debit Total 3 2 2" xfId="4025" xr:uid="{00000000-0005-0000-0000-0000E6060000}"/>
    <cellStyle name="Debit Total 3 2 2 2" xfId="6767" xr:uid="{00000000-0005-0000-0000-0000E7060000}"/>
    <cellStyle name="Debit Total 3 2 2 2 2" xfId="11063" xr:uid="{00000000-0005-0000-0000-0000E8060000}"/>
    <cellStyle name="Debit Total 3 2 2 2 2 2" xfId="19692" xr:uid="{00000000-0005-0000-0000-0000E9060000}"/>
    <cellStyle name="Debit Total 3 2 2 2 3" xfId="15402" xr:uid="{00000000-0005-0000-0000-0000EA060000}"/>
    <cellStyle name="Debit Total 3 2 2 3" xfId="8918" xr:uid="{00000000-0005-0000-0000-0000EB060000}"/>
    <cellStyle name="Debit Total 3 2 2 3 2" xfId="17547" xr:uid="{00000000-0005-0000-0000-0000EC060000}"/>
    <cellStyle name="Debit Total 3 2 2 4" xfId="13249" xr:uid="{00000000-0005-0000-0000-0000ED060000}"/>
    <cellStyle name="Debit Total 3 2 3" xfId="5712" xr:uid="{00000000-0005-0000-0000-0000EE060000}"/>
    <cellStyle name="Debit Total 3 2 3 2" xfId="10008" xr:uid="{00000000-0005-0000-0000-0000EF060000}"/>
    <cellStyle name="Debit Total 3 2 3 2 2" xfId="18637" xr:uid="{00000000-0005-0000-0000-0000F0060000}"/>
    <cellStyle name="Debit Total 3 2 3 3" xfId="14347" xr:uid="{00000000-0005-0000-0000-0000F1060000}"/>
    <cellStyle name="Debit Total 3 2 4" xfId="8217" xr:uid="{00000000-0005-0000-0000-0000F2060000}"/>
    <cellStyle name="Debit Total 3 2 4 2" xfId="16846" xr:uid="{00000000-0005-0000-0000-0000F3060000}"/>
    <cellStyle name="Debit Total 3 2 5" xfId="12170" xr:uid="{00000000-0005-0000-0000-0000F4060000}"/>
    <cellStyle name="Debit Total 4" xfId="714" xr:uid="{00000000-0005-0000-0000-0000F5060000}"/>
    <cellStyle name="Debit Total 4 2" xfId="2151" xr:uid="{00000000-0005-0000-0000-0000F6060000}"/>
    <cellStyle name="Debit Total 4 2 2" xfId="4041" xr:uid="{00000000-0005-0000-0000-0000F7060000}"/>
    <cellStyle name="Debit Total 4 2 2 2" xfId="6783" xr:uid="{00000000-0005-0000-0000-0000F8060000}"/>
    <cellStyle name="Debit Total 4 2 2 2 2" xfId="11079" xr:uid="{00000000-0005-0000-0000-0000F9060000}"/>
    <cellStyle name="Debit Total 4 2 2 2 2 2" xfId="19708" xr:uid="{00000000-0005-0000-0000-0000FA060000}"/>
    <cellStyle name="Debit Total 4 2 2 2 3" xfId="15418" xr:uid="{00000000-0005-0000-0000-0000FB060000}"/>
    <cellStyle name="Debit Total 4 2 2 3" xfId="8934" xr:uid="{00000000-0005-0000-0000-0000FC060000}"/>
    <cellStyle name="Debit Total 4 2 2 3 2" xfId="17563" xr:uid="{00000000-0005-0000-0000-0000FD060000}"/>
    <cellStyle name="Debit Total 4 2 2 4" xfId="13265" xr:uid="{00000000-0005-0000-0000-0000FE060000}"/>
    <cellStyle name="Debit Total 4 2 3" xfId="5728" xr:uid="{00000000-0005-0000-0000-0000FF060000}"/>
    <cellStyle name="Debit Total 4 2 3 2" xfId="10024" xr:uid="{00000000-0005-0000-0000-000000070000}"/>
    <cellStyle name="Debit Total 4 2 3 2 2" xfId="18653" xr:uid="{00000000-0005-0000-0000-000001070000}"/>
    <cellStyle name="Debit Total 4 2 3 3" xfId="14363" xr:uid="{00000000-0005-0000-0000-000002070000}"/>
    <cellStyle name="Debit Total 4 2 4" xfId="8077" xr:uid="{00000000-0005-0000-0000-000003070000}"/>
    <cellStyle name="Debit Total 4 2 4 2" xfId="16709" xr:uid="{00000000-0005-0000-0000-000004070000}"/>
    <cellStyle name="Debit Total 4 2 5" xfId="12187" xr:uid="{00000000-0005-0000-0000-000005070000}"/>
    <cellStyle name="Debit Total 5" xfId="901" xr:uid="{00000000-0005-0000-0000-000006070000}"/>
    <cellStyle name="Debit Total 5 2" xfId="2281" xr:uid="{00000000-0005-0000-0000-000007070000}"/>
    <cellStyle name="Debit Total 5 2 2" xfId="4064" xr:uid="{00000000-0005-0000-0000-000008070000}"/>
    <cellStyle name="Debit Total 5 2 2 2" xfId="6806" xr:uid="{00000000-0005-0000-0000-000009070000}"/>
    <cellStyle name="Debit Total 5 2 2 2 2" xfId="11102" xr:uid="{00000000-0005-0000-0000-00000A070000}"/>
    <cellStyle name="Debit Total 5 2 2 2 2 2" xfId="19731" xr:uid="{00000000-0005-0000-0000-00000B070000}"/>
    <cellStyle name="Debit Total 5 2 2 2 3" xfId="15441" xr:uid="{00000000-0005-0000-0000-00000C070000}"/>
    <cellStyle name="Debit Total 5 2 2 3" xfId="8957" xr:uid="{00000000-0005-0000-0000-00000D070000}"/>
    <cellStyle name="Debit Total 5 2 2 3 2" xfId="17586" xr:uid="{00000000-0005-0000-0000-00000E070000}"/>
    <cellStyle name="Debit Total 5 2 2 4" xfId="13288" xr:uid="{00000000-0005-0000-0000-00000F070000}"/>
    <cellStyle name="Debit Total 5 2 3" xfId="5751" xr:uid="{00000000-0005-0000-0000-000010070000}"/>
    <cellStyle name="Debit Total 5 2 3 2" xfId="10047" xr:uid="{00000000-0005-0000-0000-000011070000}"/>
    <cellStyle name="Debit Total 5 2 3 2 2" xfId="18676" xr:uid="{00000000-0005-0000-0000-000012070000}"/>
    <cellStyle name="Debit Total 5 2 3 3" xfId="14386" xr:uid="{00000000-0005-0000-0000-000013070000}"/>
    <cellStyle name="Debit Total 5 2 4" xfId="7999" xr:uid="{00000000-0005-0000-0000-000014070000}"/>
    <cellStyle name="Debit Total 5 2 4 2" xfId="16632" xr:uid="{00000000-0005-0000-0000-000015070000}"/>
    <cellStyle name="Debit Total 5 2 5" xfId="12210" xr:uid="{00000000-0005-0000-0000-000016070000}"/>
    <cellStyle name="Debit Total 6" xfId="1079" xr:uid="{00000000-0005-0000-0000-000017070000}"/>
    <cellStyle name="Debit Total 6 2" xfId="2357" xr:uid="{00000000-0005-0000-0000-000018070000}"/>
    <cellStyle name="Debit Total 6 2 2" xfId="4093" xr:uid="{00000000-0005-0000-0000-000019070000}"/>
    <cellStyle name="Debit Total 6 2 2 2" xfId="6835" xr:uid="{00000000-0005-0000-0000-00001A070000}"/>
    <cellStyle name="Debit Total 6 2 2 2 2" xfId="11131" xr:uid="{00000000-0005-0000-0000-00001B070000}"/>
    <cellStyle name="Debit Total 6 2 2 2 2 2" xfId="19760" xr:uid="{00000000-0005-0000-0000-00001C070000}"/>
    <cellStyle name="Debit Total 6 2 2 2 3" xfId="15470" xr:uid="{00000000-0005-0000-0000-00001D070000}"/>
    <cellStyle name="Debit Total 6 2 2 3" xfId="8986" xr:uid="{00000000-0005-0000-0000-00001E070000}"/>
    <cellStyle name="Debit Total 6 2 2 3 2" xfId="17615" xr:uid="{00000000-0005-0000-0000-00001F070000}"/>
    <cellStyle name="Debit Total 6 2 2 4" xfId="13317" xr:uid="{00000000-0005-0000-0000-000020070000}"/>
    <cellStyle name="Debit Total 6 2 3" xfId="5780" xr:uid="{00000000-0005-0000-0000-000021070000}"/>
    <cellStyle name="Debit Total 6 2 3 2" xfId="10076" xr:uid="{00000000-0005-0000-0000-000022070000}"/>
    <cellStyle name="Debit Total 6 2 3 2 2" xfId="18705" xr:uid="{00000000-0005-0000-0000-000023070000}"/>
    <cellStyle name="Debit Total 6 2 3 3" xfId="14415" xr:uid="{00000000-0005-0000-0000-000024070000}"/>
    <cellStyle name="Debit Total 6 2 4" xfId="8251" xr:uid="{00000000-0005-0000-0000-000025070000}"/>
    <cellStyle name="Debit Total 6 2 4 2" xfId="16880" xr:uid="{00000000-0005-0000-0000-000026070000}"/>
    <cellStyle name="Debit Total 6 2 5" xfId="12239" xr:uid="{00000000-0005-0000-0000-000027070000}"/>
    <cellStyle name="Debit Total 6 3" xfId="3772" xr:uid="{00000000-0005-0000-0000-000028070000}"/>
    <cellStyle name="Debit Total 6 3 2" xfId="6527" xr:uid="{00000000-0005-0000-0000-000029070000}"/>
    <cellStyle name="Debit Total 6 3 2 2" xfId="10823" xr:uid="{00000000-0005-0000-0000-00002A070000}"/>
    <cellStyle name="Debit Total 6 3 2 2 2" xfId="19452" xr:uid="{00000000-0005-0000-0000-00002B070000}"/>
    <cellStyle name="Debit Total 6 3 2 3" xfId="15162" xr:uid="{00000000-0005-0000-0000-00002C070000}"/>
    <cellStyle name="Debit Total 6 3 3" xfId="8678" xr:uid="{00000000-0005-0000-0000-00002D070000}"/>
    <cellStyle name="Debit Total 6 3 3 2" xfId="17307" xr:uid="{00000000-0005-0000-0000-00002E070000}"/>
    <cellStyle name="Debit Total 6 3 4" xfId="12996" xr:uid="{00000000-0005-0000-0000-00002F070000}"/>
    <cellStyle name="Debit Total 6 4" xfId="5472" xr:uid="{00000000-0005-0000-0000-000030070000}"/>
    <cellStyle name="Debit Total 6 4 2" xfId="9768" xr:uid="{00000000-0005-0000-0000-000031070000}"/>
    <cellStyle name="Debit Total 6 4 2 2" xfId="18397" xr:uid="{00000000-0005-0000-0000-000032070000}"/>
    <cellStyle name="Debit Total 6 4 3" xfId="14107" xr:uid="{00000000-0005-0000-0000-000033070000}"/>
    <cellStyle name="Debit Total 6 5" xfId="8043" xr:uid="{00000000-0005-0000-0000-000034070000}"/>
    <cellStyle name="Debit Total 6 5 2" xfId="16676" xr:uid="{00000000-0005-0000-0000-000035070000}"/>
    <cellStyle name="Debit Total 6 6" xfId="11916" xr:uid="{00000000-0005-0000-0000-000036070000}"/>
    <cellStyle name="Debit Total 7" xfId="1394" xr:uid="{00000000-0005-0000-0000-000037070000}"/>
    <cellStyle name="Debit Total 7 2" xfId="3904" xr:uid="{00000000-0005-0000-0000-000038070000}"/>
    <cellStyle name="Debit Total 7 2 2" xfId="6659" xr:uid="{00000000-0005-0000-0000-000039070000}"/>
    <cellStyle name="Debit Total 7 2 2 2" xfId="10955" xr:uid="{00000000-0005-0000-0000-00003A070000}"/>
    <cellStyle name="Debit Total 7 2 2 2 2" xfId="19584" xr:uid="{00000000-0005-0000-0000-00003B070000}"/>
    <cellStyle name="Debit Total 7 2 2 3" xfId="15294" xr:uid="{00000000-0005-0000-0000-00003C070000}"/>
    <cellStyle name="Debit Total 7 2 3" xfId="8810" xr:uid="{00000000-0005-0000-0000-00003D070000}"/>
    <cellStyle name="Debit Total 7 2 3 2" xfId="17439" xr:uid="{00000000-0005-0000-0000-00003E070000}"/>
    <cellStyle name="Debit Total 7 2 4" xfId="13128" xr:uid="{00000000-0005-0000-0000-00003F070000}"/>
    <cellStyle name="Debit Total 7 3" xfId="5604" xr:uid="{00000000-0005-0000-0000-000040070000}"/>
    <cellStyle name="Debit Total 7 3 2" xfId="9900" xr:uid="{00000000-0005-0000-0000-000041070000}"/>
    <cellStyle name="Debit Total 7 3 2 2" xfId="18529" xr:uid="{00000000-0005-0000-0000-000042070000}"/>
    <cellStyle name="Debit Total 7 3 3" xfId="14239" xr:uid="{00000000-0005-0000-0000-000043070000}"/>
    <cellStyle name="Debit Total 7 4" xfId="7634" xr:uid="{00000000-0005-0000-0000-000044070000}"/>
    <cellStyle name="Debit Total 7 4 2" xfId="16268" xr:uid="{00000000-0005-0000-0000-000045070000}"/>
    <cellStyle name="Debit Total 7 5" xfId="12049" xr:uid="{00000000-0005-0000-0000-000046070000}"/>
    <cellStyle name="Debit Total 8" xfId="23104" xr:uid="{00000000-0005-0000-0000-000047070000}"/>
    <cellStyle name="Dezimal [0]_Actual vs. Prior" xfId="105" xr:uid="{00000000-0005-0000-0000-000048070000}"/>
    <cellStyle name="Dezimal_Actual vs. Prior" xfId="106" xr:uid="{00000000-0005-0000-0000-000049070000}"/>
    <cellStyle name="Encabezado 4 2" xfId="108" xr:uid="{00000000-0005-0000-0000-00004A070000}"/>
    <cellStyle name="Encabezado 4 3" xfId="107" xr:uid="{00000000-0005-0000-0000-00004B070000}"/>
    <cellStyle name="Encabezado 4 3 2" xfId="290" xr:uid="{00000000-0005-0000-0000-00004C070000}"/>
    <cellStyle name="Encabezado 4 3 3" xfId="1979" xr:uid="{00000000-0005-0000-0000-00004D070000}"/>
    <cellStyle name="Encabezado 4 3 4" xfId="3064" xr:uid="{00000000-0005-0000-0000-00004E070000}"/>
    <cellStyle name="Encabezado 4 3 5" xfId="5054" xr:uid="{00000000-0005-0000-0000-00004F070000}"/>
    <cellStyle name="Encabezado 4 3 6" xfId="20910" xr:uid="{00000000-0005-0000-0000-000050070000}"/>
    <cellStyle name="Encabezado 4 3 7" xfId="22143" xr:uid="{00000000-0005-0000-0000-000051070000}"/>
    <cellStyle name="Encabezado 4 4" xfId="1935" xr:uid="{00000000-0005-0000-0000-000052070000}"/>
    <cellStyle name="Encabezado 4 5" xfId="24066" xr:uid="{00000000-0005-0000-0000-000053070000}"/>
    <cellStyle name="Énfasis1 2" xfId="110" xr:uid="{00000000-0005-0000-0000-000054070000}"/>
    <cellStyle name="Énfasis1 2 2" xfId="20653" xr:uid="{00000000-0005-0000-0000-000055070000}"/>
    <cellStyle name="Énfasis1 3" xfId="109" xr:uid="{00000000-0005-0000-0000-000056070000}"/>
    <cellStyle name="Énfasis1 3 2" xfId="291" xr:uid="{00000000-0005-0000-0000-000057070000}"/>
    <cellStyle name="Énfasis1 3 3" xfId="1980" xr:uid="{00000000-0005-0000-0000-000058070000}"/>
    <cellStyle name="Énfasis1 3 4" xfId="3065" xr:uid="{00000000-0005-0000-0000-000059070000}"/>
    <cellStyle name="Énfasis1 3 5" xfId="5053" xr:uid="{00000000-0005-0000-0000-00005A070000}"/>
    <cellStyle name="Énfasis1 3 6" xfId="20899" xr:uid="{00000000-0005-0000-0000-00005B070000}"/>
    <cellStyle name="Énfasis1 3 7" xfId="22142" xr:uid="{00000000-0005-0000-0000-00005C070000}"/>
    <cellStyle name="Énfasis1 4" xfId="1934" xr:uid="{00000000-0005-0000-0000-00005D070000}"/>
    <cellStyle name="Énfasis1 5" xfId="24067" xr:uid="{00000000-0005-0000-0000-00005E070000}"/>
    <cellStyle name="Énfasis2 2" xfId="112" xr:uid="{00000000-0005-0000-0000-00005F070000}"/>
    <cellStyle name="Énfasis2 2 2" xfId="20655" xr:uid="{00000000-0005-0000-0000-000060070000}"/>
    <cellStyle name="Énfasis2 3" xfId="111" xr:uid="{00000000-0005-0000-0000-000061070000}"/>
    <cellStyle name="Énfasis2 3 2" xfId="292" xr:uid="{00000000-0005-0000-0000-000062070000}"/>
    <cellStyle name="Énfasis2 3 3" xfId="1981" xr:uid="{00000000-0005-0000-0000-000063070000}"/>
    <cellStyle name="Énfasis2 3 4" xfId="3066" xr:uid="{00000000-0005-0000-0000-000064070000}"/>
    <cellStyle name="Énfasis2 3 5" xfId="5052" xr:uid="{00000000-0005-0000-0000-000065070000}"/>
    <cellStyle name="Énfasis2 3 6" xfId="20911" xr:uid="{00000000-0005-0000-0000-000066070000}"/>
    <cellStyle name="Énfasis2 3 7" xfId="22141" xr:uid="{00000000-0005-0000-0000-000067070000}"/>
    <cellStyle name="Énfasis2 4" xfId="1933" xr:uid="{00000000-0005-0000-0000-000068070000}"/>
    <cellStyle name="Énfasis2 5" xfId="24068" xr:uid="{00000000-0005-0000-0000-000069070000}"/>
    <cellStyle name="Énfasis3 2" xfId="114" xr:uid="{00000000-0005-0000-0000-00006A070000}"/>
    <cellStyle name="Énfasis3 2 2" xfId="20656" xr:uid="{00000000-0005-0000-0000-00006B070000}"/>
    <cellStyle name="Énfasis3 3" xfId="113" xr:uid="{00000000-0005-0000-0000-00006C070000}"/>
    <cellStyle name="Énfasis3 3 2" xfId="293" xr:uid="{00000000-0005-0000-0000-00006D070000}"/>
    <cellStyle name="Énfasis3 3 3" xfId="1982" xr:uid="{00000000-0005-0000-0000-00006E070000}"/>
    <cellStyle name="Énfasis3 3 4" xfId="3067" xr:uid="{00000000-0005-0000-0000-00006F070000}"/>
    <cellStyle name="Énfasis3 3 5" xfId="5051" xr:uid="{00000000-0005-0000-0000-000070070000}"/>
    <cellStyle name="Énfasis3 3 6" xfId="20912" xr:uid="{00000000-0005-0000-0000-000071070000}"/>
    <cellStyle name="Énfasis3 3 7" xfId="22140" xr:uid="{00000000-0005-0000-0000-000072070000}"/>
    <cellStyle name="Énfasis3 4" xfId="1932" xr:uid="{00000000-0005-0000-0000-000073070000}"/>
    <cellStyle name="Énfasis3 5" xfId="24069" xr:uid="{00000000-0005-0000-0000-000074070000}"/>
    <cellStyle name="Énfasis4 2" xfId="116" xr:uid="{00000000-0005-0000-0000-000075070000}"/>
    <cellStyle name="Énfasis4 2 2" xfId="20658" xr:uid="{00000000-0005-0000-0000-000076070000}"/>
    <cellStyle name="Énfasis4 3" xfId="115" xr:uid="{00000000-0005-0000-0000-000077070000}"/>
    <cellStyle name="Énfasis4 3 2" xfId="294" xr:uid="{00000000-0005-0000-0000-000078070000}"/>
    <cellStyle name="Énfasis4 3 3" xfId="1983" xr:uid="{00000000-0005-0000-0000-000079070000}"/>
    <cellStyle name="Énfasis4 3 4" xfId="3068" xr:uid="{00000000-0005-0000-0000-00007A070000}"/>
    <cellStyle name="Énfasis4 3 5" xfId="5050" xr:uid="{00000000-0005-0000-0000-00007B070000}"/>
    <cellStyle name="Énfasis4 3 6" xfId="20908" xr:uid="{00000000-0005-0000-0000-00007C070000}"/>
    <cellStyle name="Énfasis4 3 7" xfId="22139" xr:uid="{00000000-0005-0000-0000-00007D070000}"/>
    <cellStyle name="Énfasis4 4" xfId="1931" xr:uid="{00000000-0005-0000-0000-00007E070000}"/>
    <cellStyle name="Énfasis4 5" xfId="24070" xr:uid="{00000000-0005-0000-0000-00007F070000}"/>
    <cellStyle name="Énfasis5 2" xfId="118" xr:uid="{00000000-0005-0000-0000-000080070000}"/>
    <cellStyle name="Énfasis5 2 2" xfId="20659" xr:uid="{00000000-0005-0000-0000-000081070000}"/>
    <cellStyle name="Énfasis5 3" xfId="117" xr:uid="{00000000-0005-0000-0000-000082070000}"/>
    <cellStyle name="Énfasis5 4" xfId="1930" xr:uid="{00000000-0005-0000-0000-000083070000}"/>
    <cellStyle name="Énfasis5 5" xfId="24071" xr:uid="{00000000-0005-0000-0000-000084070000}"/>
    <cellStyle name="Énfasis6 2" xfId="120" xr:uid="{00000000-0005-0000-0000-000085070000}"/>
    <cellStyle name="Énfasis6 2 2" xfId="20660" xr:uid="{00000000-0005-0000-0000-000086070000}"/>
    <cellStyle name="Énfasis6 3" xfId="119" xr:uid="{00000000-0005-0000-0000-000087070000}"/>
    <cellStyle name="Énfasis6 3 2" xfId="295" xr:uid="{00000000-0005-0000-0000-000088070000}"/>
    <cellStyle name="Énfasis6 3 3" xfId="1984" xr:uid="{00000000-0005-0000-0000-000089070000}"/>
    <cellStyle name="Énfasis6 3 4" xfId="3069" xr:uid="{00000000-0005-0000-0000-00008A070000}"/>
    <cellStyle name="Énfasis6 3 5" xfId="5049" xr:uid="{00000000-0005-0000-0000-00008B070000}"/>
    <cellStyle name="Énfasis6 3 6" xfId="20913" xr:uid="{00000000-0005-0000-0000-00008C070000}"/>
    <cellStyle name="Énfasis6 3 7" xfId="22138" xr:uid="{00000000-0005-0000-0000-00008D070000}"/>
    <cellStyle name="Énfasis6 4" xfId="1929" xr:uid="{00000000-0005-0000-0000-00008E070000}"/>
    <cellStyle name="Énfasis6 5" xfId="24072" xr:uid="{00000000-0005-0000-0000-00008F070000}"/>
    <cellStyle name="Entered" xfId="121" xr:uid="{00000000-0005-0000-0000-000090070000}"/>
    <cellStyle name="Entered 2" xfId="122" xr:uid="{00000000-0005-0000-0000-000091070000}"/>
    <cellStyle name="Entered 2 2" xfId="20661" xr:uid="{00000000-0005-0000-0000-000092070000}"/>
    <cellStyle name="Entered 3" xfId="296" xr:uid="{00000000-0005-0000-0000-000093070000}"/>
    <cellStyle name="Entered 3 2" xfId="2021" xr:uid="{00000000-0005-0000-0000-000094070000}"/>
    <cellStyle name="Entered 3 3" xfId="20662" xr:uid="{00000000-0005-0000-0000-000095070000}"/>
    <cellStyle name="Entered 3 4" xfId="20952" xr:uid="{00000000-0005-0000-0000-000096070000}"/>
    <cellStyle name="Entered 4" xfId="902" xr:uid="{00000000-0005-0000-0000-000097070000}"/>
    <cellStyle name="Entered 4 2" xfId="2282" xr:uid="{00000000-0005-0000-0000-000098070000}"/>
    <cellStyle name="Entered 4 3" xfId="24154" xr:uid="{00000000-0005-0000-0000-000099070000}"/>
    <cellStyle name="Entered 5" xfId="1052" xr:uid="{00000000-0005-0000-0000-00009A070000}"/>
    <cellStyle name="Entered 5 2" xfId="2333" xr:uid="{00000000-0005-0000-0000-00009B070000}"/>
    <cellStyle name="Entered 6" xfId="1207" xr:uid="{00000000-0005-0000-0000-00009C070000}"/>
    <cellStyle name="Entered 6 2" xfId="2480" xr:uid="{00000000-0005-0000-0000-00009D070000}"/>
    <cellStyle name="Entered_412010103 (2)" xfId="123" xr:uid="{00000000-0005-0000-0000-00009E070000}"/>
    <cellStyle name="Entrada 2" xfId="125" xr:uid="{00000000-0005-0000-0000-00009F070000}"/>
    <cellStyle name="Entrada 2 2" xfId="224" xr:uid="{00000000-0005-0000-0000-0000A0070000}"/>
    <cellStyle name="Entrada 2 2 2" xfId="2002" xr:uid="{00000000-0005-0000-0000-0000A1070000}"/>
    <cellStyle name="Entrada 2 2 2 2" xfId="4014" xr:uid="{00000000-0005-0000-0000-0000A2070000}"/>
    <cellStyle name="Entrada 2 2 2 2 2" xfId="6756" xr:uid="{00000000-0005-0000-0000-0000A3070000}"/>
    <cellStyle name="Entrada 2 2 2 2 2 2" xfId="11052" xr:uid="{00000000-0005-0000-0000-0000A4070000}"/>
    <cellStyle name="Entrada 2 2 2 2 2 2 2" xfId="19681" xr:uid="{00000000-0005-0000-0000-0000A5070000}"/>
    <cellStyle name="Entrada 2 2 2 2 2 3" xfId="15391" xr:uid="{00000000-0005-0000-0000-0000A6070000}"/>
    <cellStyle name="Entrada 2 2 2 2 3" xfId="8907" xr:uid="{00000000-0005-0000-0000-0000A7070000}"/>
    <cellStyle name="Entrada 2 2 2 2 3 2" xfId="17536" xr:uid="{00000000-0005-0000-0000-0000A8070000}"/>
    <cellStyle name="Entrada 2 2 2 2 4" xfId="13238" xr:uid="{00000000-0005-0000-0000-0000A9070000}"/>
    <cellStyle name="Entrada 2 2 2 3" xfId="5701" xr:uid="{00000000-0005-0000-0000-0000AA070000}"/>
    <cellStyle name="Entrada 2 2 2 3 2" xfId="9997" xr:uid="{00000000-0005-0000-0000-0000AB070000}"/>
    <cellStyle name="Entrada 2 2 2 3 2 2" xfId="18626" xr:uid="{00000000-0005-0000-0000-0000AC070000}"/>
    <cellStyle name="Entrada 2 2 2 3 3" xfId="14336" xr:uid="{00000000-0005-0000-0000-0000AD070000}"/>
    <cellStyle name="Entrada 2 2 2 4" xfId="8146" xr:uid="{00000000-0005-0000-0000-0000AE070000}"/>
    <cellStyle name="Entrada 2 2 2 4 2" xfId="16777" xr:uid="{00000000-0005-0000-0000-0000AF070000}"/>
    <cellStyle name="Entrada 2 2 2 5" xfId="12159" xr:uid="{00000000-0005-0000-0000-0000B0070000}"/>
    <cellStyle name="Entrada 2 3" xfId="298" xr:uid="{00000000-0005-0000-0000-0000B1070000}"/>
    <cellStyle name="Entrada 2 3 2" xfId="2022" xr:uid="{00000000-0005-0000-0000-0000B2070000}"/>
    <cellStyle name="Entrada 2 3 2 2" xfId="4026" xr:uid="{00000000-0005-0000-0000-0000B3070000}"/>
    <cellStyle name="Entrada 2 3 2 2 2" xfId="6768" xr:uid="{00000000-0005-0000-0000-0000B4070000}"/>
    <cellStyle name="Entrada 2 3 2 2 2 2" xfId="11064" xr:uid="{00000000-0005-0000-0000-0000B5070000}"/>
    <cellStyle name="Entrada 2 3 2 2 2 2 2" xfId="19693" xr:uid="{00000000-0005-0000-0000-0000B6070000}"/>
    <cellStyle name="Entrada 2 3 2 2 2 3" xfId="15403" xr:uid="{00000000-0005-0000-0000-0000B7070000}"/>
    <cellStyle name="Entrada 2 3 2 2 3" xfId="8919" xr:uid="{00000000-0005-0000-0000-0000B8070000}"/>
    <cellStyle name="Entrada 2 3 2 2 3 2" xfId="17548" xr:uid="{00000000-0005-0000-0000-0000B9070000}"/>
    <cellStyle name="Entrada 2 3 2 2 4" xfId="13250" xr:uid="{00000000-0005-0000-0000-0000BA070000}"/>
    <cellStyle name="Entrada 2 3 2 3" xfId="5713" xr:uid="{00000000-0005-0000-0000-0000BB070000}"/>
    <cellStyle name="Entrada 2 3 2 3 2" xfId="10009" xr:uid="{00000000-0005-0000-0000-0000BC070000}"/>
    <cellStyle name="Entrada 2 3 2 3 2 2" xfId="18638" xr:uid="{00000000-0005-0000-0000-0000BD070000}"/>
    <cellStyle name="Entrada 2 3 2 3 3" xfId="14348" xr:uid="{00000000-0005-0000-0000-0000BE070000}"/>
    <cellStyle name="Entrada 2 3 2 4" xfId="7881" xr:uid="{00000000-0005-0000-0000-0000BF070000}"/>
    <cellStyle name="Entrada 2 3 2 4 2" xfId="16514" xr:uid="{00000000-0005-0000-0000-0000C0070000}"/>
    <cellStyle name="Entrada 2 3 2 5" xfId="12171" xr:uid="{00000000-0005-0000-0000-0000C1070000}"/>
    <cellStyle name="Entrada 2 4" xfId="716" xr:uid="{00000000-0005-0000-0000-0000C2070000}"/>
    <cellStyle name="Entrada 2 4 2" xfId="2153" xr:uid="{00000000-0005-0000-0000-0000C3070000}"/>
    <cellStyle name="Entrada 2 4 2 2" xfId="4043" xr:uid="{00000000-0005-0000-0000-0000C4070000}"/>
    <cellStyle name="Entrada 2 4 2 2 2" xfId="6785" xr:uid="{00000000-0005-0000-0000-0000C5070000}"/>
    <cellStyle name="Entrada 2 4 2 2 2 2" xfId="11081" xr:uid="{00000000-0005-0000-0000-0000C6070000}"/>
    <cellStyle name="Entrada 2 4 2 2 2 2 2" xfId="19710" xr:uid="{00000000-0005-0000-0000-0000C7070000}"/>
    <cellStyle name="Entrada 2 4 2 2 2 3" xfId="15420" xr:uid="{00000000-0005-0000-0000-0000C8070000}"/>
    <cellStyle name="Entrada 2 4 2 2 3" xfId="8936" xr:uid="{00000000-0005-0000-0000-0000C9070000}"/>
    <cellStyle name="Entrada 2 4 2 2 3 2" xfId="17565" xr:uid="{00000000-0005-0000-0000-0000CA070000}"/>
    <cellStyle name="Entrada 2 4 2 2 4" xfId="13267" xr:uid="{00000000-0005-0000-0000-0000CB070000}"/>
    <cellStyle name="Entrada 2 4 2 3" xfId="5730" xr:uid="{00000000-0005-0000-0000-0000CC070000}"/>
    <cellStyle name="Entrada 2 4 2 3 2" xfId="10026" xr:uid="{00000000-0005-0000-0000-0000CD070000}"/>
    <cellStyle name="Entrada 2 4 2 3 2 2" xfId="18655" xr:uid="{00000000-0005-0000-0000-0000CE070000}"/>
    <cellStyle name="Entrada 2 4 2 3 3" xfId="14365" xr:uid="{00000000-0005-0000-0000-0000CF070000}"/>
    <cellStyle name="Entrada 2 4 2 4" xfId="7696" xr:uid="{00000000-0005-0000-0000-0000D0070000}"/>
    <cellStyle name="Entrada 2 4 2 4 2" xfId="16330" xr:uid="{00000000-0005-0000-0000-0000D1070000}"/>
    <cellStyle name="Entrada 2 4 2 5" xfId="12189" xr:uid="{00000000-0005-0000-0000-0000D2070000}"/>
    <cellStyle name="Entrada 2 5" xfId="904" xr:uid="{00000000-0005-0000-0000-0000D3070000}"/>
    <cellStyle name="Entrada 2 5 2" xfId="2284" xr:uid="{00000000-0005-0000-0000-0000D4070000}"/>
    <cellStyle name="Entrada 2 5 2 2" xfId="4066" xr:uid="{00000000-0005-0000-0000-0000D5070000}"/>
    <cellStyle name="Entrada 2 5 2 2 2" xfId="6808" xr:uid="{00000000-0005-0000-0000-0000D6070000}"/>
    <cellStyle name="Entrada 2 5 2 2 2 2" xfId="11104" xr:uid="{00000000-0005-0000-0000-0000D7070000}"/>
    <cellStyle name="Entrada 2 5 2 2 2 2 2" xfId="19733" xr:uid="{00000000-0005-0000-0000-0000D8070000}"/>
    <cellStyle name="Entrada 2 5 2 2 2 3" xfId="15443" xr:uid="{00000000-0005-0000-0000-0000D9070000}"/>
    <cellStyle name="Entrada 2 5 2 2 3" xfId="8959" xr:uid="{00000000-0005-0000-0000-0000DA070000}"/>
    <cellStyle name="Entrada 2 5 2 2 3 2" xfId="17588" xr:uid="{00000000-0005-0000-0000-0000DB070000}"/>
    <cellStyle name="Entrada 2 5 2 2 4" xfId="13290" xr:uid="{00000000-0005-0000-0000-0000DC070000}"/>
    <cellStyle name="Entrada 2 5 2 3" xfId="5753" xr:uid="{00000000-0005-0000-0000-0000DD070000}"/>
    <cellStyle name="Entrada 2 5 2 3 2" xfId="10049" xr:uid="{00000000-0005-0000-0000-0000DE070000}"/>
    <cellStyle name="Entrada 2 5 2 3 2 2" xfId="18678" xr:uid="{00000000-0005-0000-0000-0000DF070000}"/>
    <cellStyle name="Entrada 2 5 2 3 3" xfId="14388" xr:uid="{00000000-0005-0000-0000-0000E0070000}"/>
    <cellStyle name="Entrada 2 5 2 4" xfId="8264" xr:uid="{00000000-0005-0000-0000-0000E1070000}"/>
    <cellStyle name="Entrada 2 5 2 4 2" xfId="16893" xr:uid="{00000000-0005-0000-0000-0000E2070000}"/>
    <cellStyle name="Entrada 2 5 2 5" xfId="12212" xr:uid="{00000000-0005-0000-0000-0000E3070000}"/>
    <cellStyle name="Entrada 2 6" xfId="1054" xr:uid="{00000000-0005-0000-0000-0000E4070000}"/>
    <cellStyle name="Entrada 2 6 2" xfId="2335" xr:uid="{00000000-0005-0000-0000-0000E5070000}"/>
    <cellStyle name="Entrada 2 6 2 2" xfId="4087" xr:uid="{00000000-0005-0000-0000-0000E6070000}"/>
    <cellStyle name="Entrada 2 6 2 2 2" xfId="6829" xr:uid="{00000000-0005-0000-0000-0000E7070000}"/>
    <cellStyle name="Entrada 2 6 2 2 2 2" xfId="11125" xr:uid="{00000000-0005-0000-0000-0000E8070000}"/>
    <cellStyle name="Entrada 2 6 2 2 2 2 2" xfId="19754" xr:uid="{00000000-0005-0000-0000-0000E9070000}"/>
    <cellStyle name="Entrada 2 6 2 2 2 3" xfId="15464" xr:uid="{00000000-0005-0000-0000-0000EA070000}"/>
    <cellStyle name="Entrada 2 6 2 2 3" xfId="8980" xr:uid="{00000000-0005-0000-0000-0000EB070000}"/>
    <cellStyle name="Entrada 2 6 2 2 3 2" xfId="17609" xr:uid="{00000000-0005-0000-0000-0000EC070000}"/>
    <cellStyle name="Entrada 2 6 2 2 4" xfId="13311" xr:uid="{00000000-0005-0000-0000-0000ED070000}"/>
    <cellStyle name="Entrada 2 6 2 3" xfId="5774" xr:uid="{00000000-0005-0000-0000-0000EE070000}"/>
    <cellStyle name="Entrada 2 6 2 3 2" xfId="10070" xr:uid="{00000000-0005-0000-0000-0000EF070000}"/>
    <cellStyle name="Entrada 2 6 2 3 2 2" xfId="18699" xr:uid="{00000000-0005-0000-0000-0000F0070000}"/>
    <cellStyle name="Entrada 2 6 2 3 3" xfId="14409" xr:uid="{00000000-0005-0000-0000-0000F1070000}"/>
    <cellStyle name="Entrada 2 6 2 4" xfId="8303" xr:uid="{00000000-0005-0000-0000-0000F2070000}"/>
    <cellStyle name="Entrada 2 6 2 4 2" xfId="16932" xr:uid="{00000000-0005-0000-0000-0000F3070000}"/>
    <cellStyle name="Entrada 2 6 2 5" xfId="12233" xr:uid="{00000000-0005-0000-0000-0000F4070000}"/>
    <cellStyle name="Entrada 2 6 3" xfId="3766" xr:uid="{00000000-0005-0000-0000-0000F5070000}"/>
    <cellStyle name="Entrada 2 6 3 2" xfId="6521" xr:uid="{00000000-0005-0000-0000-0000F6070000}"/>
    <cellStyle name="Entrada 2 6 3 2 2" xfId="10817" xr:uid="{00000000-0005-0000-0000-0000F7070000}"/>
    <cellStyle name="Entrada 2 6 3 2 2 2" xfId="19446" xr:uid="{00000000-0005-0000-0000-0000F8070000}"/>
    <cellStyle name="Entrada 2 6 3 2 3" xfId="15156" xr:uid="{00000000-0005-0000-0000-0000F9070000}"/>
    <cellStyle name="Entrada 2 6 3 3" xfId="8672" xr:uid="{00000000-0005-0000-0000-0000FA070000}"/>
    <cellStyle name="Entrada 2 6 3 3 2" xfId="17301" xr:uid="{00000000-0005-0000-0000-0000FB070000}"/>
    <cellStyle name="Entrada 2 6 3 4" xfId="12990" xr:uid="{00000000-0005-0000-0000-0000FC070000}"/>
    <cellStyle name="Entrada 2 6 4" xfId="5466" xr:uid="{00000000-0005-0000-0000-0000FD070000}"/>
    <cellStyle name="Entrada 2 6 4 2" xfId="9762" xr:uid="{00000000-0005-0000-0000-0000FE070000}"/>
    <cellStyle name="Entrada 2 6 4 2 2" xfId="18391" xr:uid="{00000000-0005-0000-0000-0000FF070000}"/>
    <cellStyle name="Entrada 2 6 4 3" xfId="14101" xr:uid="{00000000-0005-0000-0000-000000080000}"/>
    <cellStyle name="Entrada 2 6 5" xfId="7611" xr:uid="{00000000-0005-0000-0000-000001080000}"/>
    <cellStyle name="Entrada 2 6 5 2" xfId="16245" xr:uid="{00000000-0005-0000-0000-000002080000}"/>
    <cellStyle name="Entrada 2 6 6" xfId="11910" xr:uid="{00000000-0005-0000-0000-000003080000}"/>
    <cellStyle name="Entrada 2 7" xfId="1366" xr:uid="{00000000-0005-0000-0000-000004080000}"/>
    <cellStyle name="Entrada 2 7 2" xfId="3890" xr:uid="{00000000-0005-0000-0000-000005080000}"/>
    <cellStyle name="Entrada 2 7 2 2" xfId="6645" xr:uid="{00000000-0005-0000-0000-000006080000}"/>
    <cellStyle name="Entrada 2 7 2 2 2" xfId="10941" xr:uid="{00000000-0005-0000-0000-000007080000}"/>
    <cellStyle name="Entrada 2 7 2 2 2 2" xfId="19570" xr:uid="{00000000-0005-0000-0000-000008080000}"/>
    <cellStyle name="Entrada 2 7 2 2 3" xfId="15280" xr:uid="{00000000-0005-0000-0000-000009080000}"/>
    <cellStyle name="Entrada 2 7 2 3" xfId="8796" xr:uid="{00000000-0005-0000-0000-00000A080000}"/>
    <cellStyle name="Entrada 2 7 2 3 2" xfId="17425" xr:uid="{00000000-0005-0000-0000-00000B080000}"/>
    <cellStyle name="Entrada 2 7 2 4" xfId="13114" xr:uid="{00000000-0005-0000-0000-00000C080000}"/>
    <cellStyle name="Entrada 2 7 3" xfId="5590" xr:uid="{00000000-0005-0000-0000-00000D080000}"/>
    <cellStyle name="Entrada 2 7 3 2" xfId="9886" xr:uid="{00000000-0005-0000-0000-00000E080000}"/>
    <cellStyle name="Entrada 2 7 3 2 2" xfId="18515" xr:uid="{00000000-0005-0000-0000-00000F080000}"/>
    <cellStyle name="Entrada 2 7 3 3" xfId="14225" xr:uid="{00000000-0005-0000-0000-000010080000}"/>
    <cellStyle name="Entrada 2 7 4" xfId="8180" xr:uid="{00000000-0005-0000-0000-000011080000}"/>
    <cellStyle name="Entrada 2 7 4 2" xfId="16810" xr:uid="{00000000-0005-0000-0000-000012080000}"/>
    <cellStyle name="Entrada 2 7 5" xfId="12035" xr:uid="{00000000-0005-0000-0000-000013080000}"/>
    <cellStyle name="Entrada 2 8" xfId="23102" xr:uid="{00000000-0005-0000-0000-000014080000}"/>
    <cellStyle name="Entrada 3" xfId="124" xr:uid="{00000000-0005-0000-0000-000015080000}"/>
    <cellStyle name="Entrada 3 10" xfId="5048" xr:uid="{00000000-0005-0000-0000-000016080000}"/>
    <cellStyle name="Entrada 3 10 2" xfId="7604" xr:uid="{00000000-0005-0000-0000-000017080000}"/>
    <cellStyle name="Entrada 3 10 2 2" xfId="11900" xr:uid="{00000000-0005-0000-0000-000018080000}"/>
    <cellStyle name="Entrada 3 10 2 2 2" xfId="20529" xr:uid="{00000000-0005-0000-0000-000019080000}"/>
    <cellStyle name="Entrada 3 10 2 3" xfId="16239" xr:uid="{00000000-0005-0000-0000-00001A080000}"/>
    <cellStyle name="Entrada 3 10 3" xfId="9755" xr:uid="{00000000-0005-0000-0000-00001B080000}"/>
    <cellStyle name="Entrada 3 10 3 2" xfId="18384" xr:uid="{00000000-0005-0000-0000-00001C080000}"/>
    <cellStyle name="Entrada 3 10 4" xfId="14094" xr:uid="{00000000-0005-0000-0000-00001D080000}"/>
    <cellStyle name="Entrada 3 11" xfId="20936" xr:uid="{00000000-0005-0000-0000-00001E080000}"/>
    <cellStyle name="Entrada 3 11 2" xfId="21726" xr:uid="{00000000-0005-0000-0000-00001F080000}"/>
    <cellStyle name="Entrada 3 12" xfId="22137" xr:uid="{00000000-0005-0000-0000-000020080000}"/>
    <cellStyle name="Entrada 3 13" xfId="22107" xr:uid="{00000000-0005-0000-0000-000021080000}"/>
    <cellStyle name="Entrada 3 2" xfId="223" xr:uid="{00000000-0005-0000-0000-000022080000}"/>
    <cellStyle name="Entrada 3 2 2" xfId="2001" xr:uid="{00000000-0005-0000-0000-000023080000}"/>
    <cellStyle name="Entrada 3 2 2 2" xfId="4013" xr:uid="{00000000-0005-0000-0000-000024080000}"/>
    <cellStyle name="Entrada 3 2 2 2 2" xfId="6755" xr:uid="{00000000-0005-0000-0000-000025080000}"/>
    <cellStyle name="Entrada 3 2 2 2 2 2" xfId="11051" xr:uid="{00000000-0005-0000-0000-000026080000}"/>
    <cellStyle name="Entrada 3 2 2 2 2 2 2" xfId="19680" xr:uid="{00000000-0005-0000-0000-000027080000}"/>
    <cellStyle name="Entrada 3 2 2 2 2 3" xfId="15390" xr:uid="{00000000-0005-0000-0000-000028080000}"/>
    <cellStyle name="Entrada 3 2 2 2 3" xfId="8906" xr:uid="{00000000-0005-0000-0000-000029080000}"/>
    <cellStyle name="Entrada 3 2 2 2 3 2" xfId="17535" xr:uid="{00000000-0005-0000-0000-00002A080000}"/>
    <cellStyle name="Entrada 3 2 2 2 4" xfId="13237" xr:uid="{00000000-0005-0000-0000-00002B080000}"/>
    <cellStyle name="Entrada 3 2 2 3" xfId="5700" xr:uid="{00000000-0005-0000-0000-00002C080000}"/>
    <cellStyle name="Entrada 3 2 2 3 2" xfId="9996" xr:uid="{00000000-0005-0000-0000-00002D080000}"/>
    <cellStyle name="Entrada 3 2 2 3 2 2" xfId="18625" xr:uid="{00000000-0005-0000-0000-00002E080000}"/>
    <cellStyle name="Entrada 3 2 2 3 3" xfId="14335" xr:uid="{00000000-0005-0000-0000-00002F080000}"/>
    <cellStyle name="Entrada 3 2 2 4" xfId="8287" xr:uid="{00000000-0005-0000-0000-000030080000}"/>
    <cellStyle name="Entrada 3 2 2 4 2" xfId="16916" xr:uid="{00000000-0005-0000-0000-000031080000}"/>
    <cellStyle name="Entrada 3 2 2 5" xfId="12158" xr:uid="{00000000-0005-0000-0000-000032080000}"/>
    <cellStyle name="Entrada 3 3" xfId="299" xr:uid="{00000000-0005-0000-0000-000033080000}"/>
    <cellStyle name="Entrada 3 3 2" xfId="2023" xr:uid="{00000000-0005-0000-0000-000034080000}"/>
    <cellStyle name="Entrada 3 3 2 2" xfId="4027" xr:uid="{00000000-0005-0000-0000-000035080000}"/>
    <cellStyle name="Entrada 3 3 2 2 2" xfId="6769" xr:uid="{00000000-0005-0000-0000-000036080000}"/>
    <cellStyle name="Entrada 3 3 2 2 2 2" xfId="11065" xr:uid="{00000000-0005-0000-0000-000037080000}"/>
    <cellStyle name="Entrada 3 3 2 2 2 2 2" xfId="19694" xr:uid="{00000000-0005-0000-0000-000038080000}"/>
    <cellStyle name="Entrada 3 3 2 2 2 3" xfId="15404" xr:uid="{00000000-0005-0000-0000-000039080000}"/>
    <cellStyle name="Entrada 3 3 2 2 3" xfId="8920" xr:uid="{00000000-0005-0000-0000-00003A080000}"/>
    <cellStyle name="Entrada 3 3 2 2 3 2" xfId="17549" xr:uid="{00000000-0005-0000-0000-00003B080000}"/>
    <cellStyle name="Entrada 3 3 2 2 4" xfId="13251" xr:uid="{00000000-0005-0000-0000-00003C080000}"/>
    <cellStyle name="Entrada 3 3 2 3" xfId="5714" xr:uid="{00000000-0005-0000-0000-00003D080000}"/>
    <cellStyle name="Entrada 3 3 2 3 2" xfId="10010" xr:uid="{00000000-0005-0000-0000-00003E080000}"/>
    <cellStyle name="Entrada 3 3 2 3 2 2" xfId="18639" xr:uid="{00000000-0005-0000-0000-00003F080000}"/>
    <cellStyle name="Entrada 3 3 2 3 3" xfId="14349" xr:uid="{00000000-0005-0000-0000-000040080000}"/>
    <cellStyle name="Entrada 3 3 2 4" xfId="8284" xr:uid="{00000000-0005-0000-0000-000041080000}"/>
    <cellStyle name="Entrada 3 3 2 4 2" xfId="16913" xr:uid="{00000000-0005-0000-0000-000042080000}"/>
    <cellStyle name="Entrada 3 3 2 5" xfId="12172" xr:uid="{00000000-0005-0000-0000-000043080000}"/>
    <cellStyle name="Entrada 3 4" xfId="717" xr:uid="{00000000-0005-0000-0000-000044080000}"/>
    <cellStyle name="Entrada 3 4 2" xfId="2154" xr:uid="{00000000-0005-0000-0000-000045080000}"/>
    <cellStyle name="Entrada 3 4 2 2" xfId="4044" xr:uid="{00000000-0005-0000-0000-000046080000}"/>
    <cellStyle name="Entrada 3 4 2 2 2" xfId="6786" xr:uid="{00000000-0005-0000-0000-000047080000}"/>
    <cellStyle name="Entrada 3 4 2 2 2 2" xfId="11082" xr:uid="{00000000-0005-0000-0000-000048080000}"/>
    <cellStyle name="Entrada 3 4 2 2 2 2 2" xfId="19711" xr:uid="{00000000-0005-0000-0000-000049080000}"/>
    <cellStyle name="Entrada 3 4 2 2 2 3" xfId="15421" xr:uid="{00000000-0005-0000-0000-00004A080000}"/>
    <cellStyle name="Entrada 3 4 2 2 3" xfId="8937" xr:uid="{00000000-0005-0000-0000-00004B080000}"/>
    <cellStyle name="Entrada 3 4 2 2 3 2" xfId="17566" xr:uid="{00000000-0005-0000-0000-00004C080000}"/>
    <cellStyle name="Entrada 3 4 2 2 4" xfId="13268" xr:uid="{00000000-0005-0000-0000-00004D080000}"/>
    <cellStyle name="Entrada 3 4 2 3" xfId="5731" xr:uid="{00000000-0005-0000-0000-00004E080000}"/>
    <cellStyle name="Entrada 3 4 2 3 2" xfId="10027" xr:uid="{00000000-0005-0000-0000-00004F080000}"/>
    <cellStyle name="Entrada 3 4 2 3 2 2" xfId="18656" xr:uid="{00000000-0005-0000-0000-000050080000}"/>
    <cellStyle name="Entrada 3 4 2 3 3" xfId="14366" xr:uid="{00000000-0005-0000-0000-000051080000}"/>
    <cellStyle name="Entrada 3 4 2 4" xfId="8212" xr:uid="{00000000-0005-0000-0000-000052080000}"/>
    <cellStyle name="Entrada 3 4 2 4 2" xfId="16841" xr:uid="{00000000-0005-0000-0000-000053080000}"/>
    <cellStyle name="Entrada 3 4 2 5" xfId="12190" xr:uid="{00000000-0005-0000-0000-000054080000}"/>
    <cellStyle name="Entrada 3 5" xfId="905" xr:uid="{00000000-0005-0000-0000-000055080000}"/>
    <cellStyle name="Entrada 3 5 2" xfId="2285" xr:uid="{00000000-0005-0000-0000-000056080000}"/>
    <cellStyle name="Entrada 3 5 2 2" xfId="4067" xr:uid="{00000000-0005-0000-0000-000057080000}"/>
    <cellStyle name="Entrada 3 5 2 2 2" xfId="6809" xr:uid="{00000000-0005-0000-0000-000058080000}"/>
    <cellStyle name="Entrada 3 5 2 2 2 2" xfId="11105" xr:uid="{00000000-0005-0000-0000-000059080000}"/>
    <cellStyle name="Entrada 3 5 2 2 2 2 2" xfId="19734" xr:uid="{00000000-0005-0000-0000-00005A080000}"/>
    <cellStyle name="Entrada 3 5 2 2 2 3" xfId="15444" xr:uid="{00000000-0005-0000-0000-00005B080000}"/>
    <cellStyle name="Entrada 3 5 2 2 3" xfId="8960" xr:uid="{00000000-0005-0000-0000-00005C080000}"/>
    <cellStyle name="Entrada 3 5 2 2 3 2" xfId="17589" xr:uid="{00000000-0005-0000-0000-00005D080000}"/>
    <cellStyle name="Entrada 3 5 2 2 4" xfId="13291" xr:uid="{00000000-0005-0000-0000-00005E080000}"/>
    <cellStyle name="Entrada 3 5 2 3" xfId="5754" xr:uid="{00000000-0005-0000-0000-00005F080000}"/>
    <cellStyle name="Entrada 3 5 2 3 2" xfId="10050" xr:uid="{00000000-0005-0000-0000-000060080000}"/>
    <cellStyle name="Entrada 3 5 2 3 2 2" xfId="18679" xr:uid="{00000000-0005-0000-0000-000061080000}"/>
    <cellStyle name="Entrada 3 5 2 3 3" xfId="14389" xr:uid="{00000000-0005-0000-0000-000062080000}"/>
    <cellStyle name="Entrada 3 5 2 4" xfId="8000" xr:uid="{00000000-0005-0000-0000-000063080000}"/>
    <cellStyle name="Entrada 3 5 2 4 2" xfId="16633" xr:uid="{00000000-0005-0000-0000-000064080000}"/>
    <cellStyle name="Entrada 3 5 2 5" xfId="12213" xr:uid="{00000000-0005-0000-0000-000065080000}"/>
    <cellStyle name="Entrada 3 6" xfId="1055" xr:uid="{00000000-0005-0000-0000-000066080000}"/>
    <cellStyle name="Entrada 3 6 2" xfId="2336" xr:uid="{00000000-0005-0000-0000-000067080000}"/>
    <cellStyle name="Entrada 3 6 2 2" xfId="4088" xr:uid="{00000000-0005-0000-0000-000068080000}"/>
    <cellStyle name="Entrada 3 6 2 2 2" xfId="6830" xr:uid="{00000000-0005-0000-0000-000069080000}"/>
    <cellStyle name="Entrada 3 6 2 2 2 2" xfId="11126" xr:uid="{00000000-0005-0000-0000-00006A080000}"/>
    <cellStyle name="Entrada 3 6 2 2 2 2 2" xfId="19755" xr:uid="{00000000-0005-0000-0000-00006B080000}"/>
    <cellStyle name="Entrada 3 6 2 2 2 3" xfId="15465" xr:uid="{00000000-0005-0000-0000-00006C080000}"/>
    <cellStyle name="Entrada 3 6 2 2 3" xfId="8981" xr:uid="{00000000-0005-0000-0000-00006D080000}"/>
    <cellStyle name="Entrada 3 6 2 2 3 2" xfId="17610" xr:uid="{00000000-0005-0000-0000-00006E080000}"/>
    <cellStyle name="Entrada 3 6 2 2 4" xfId="13312" xr:uid="{00000000-0005-0000-0000-00006F080000}"/>
    <cellStyle name="Entrada 3 6 2 3" xfId="5775" xr:uid="{00000000-0005-0000-0000-000070080000}"/>
    <cellStyle name="Entrada 3 6 2 3 2" xfId="10071" xr:uid="{00000000-0005-0000-0000-000071080000}"/>
    <cellStyle name="Entrada 3 6 2 3 2 2" xfId="18700" xr:uid="{00000000-0005-0000-0000-000072080000}"/>
    <cellStyle name="Entrada 3 6 2 3 3" xfId="14410" xr:uid="{00000000-0005-0000-0000-000073080000}"/>
    <cellStyle name="Entrada 3 6 2 4" xfId="8204" xr:uid="{00000000-0005-0000-0000-000074080000}"/>
    <cellStyle name="Entrada 3 6 2 4 2" xfId="16833" xr:uid="{00000000-0005-0000-0000-000075080000}"/>
    <cellStyle name="Entrada 3 6 2 5" xfId="12234" xr:uid="{00000000-0005-0000-0000-000076080000}"/>
    <cellStyle name="Entrada 3 6 3" xfId="3767" xr:uid="{00000000-0005-0000-0000-000077080000}"/>
    <cellStyle name="Entrada 3 6 3 2" xfId="6522" xr:uid="{00000000-0005-0000-0000-000078080000}"/>
    <cellStyle name="Entrada 3 6 3 2 2" xfId="10818" xr:uid="{00000000-0005-0000-0000-000079080000}"/>
    <cellStyle name="Entrada 3 6 3 2 2 2" xfId="19447" xr:uid="{00000000-0005-0000-0000-00007A080000}"/>
    <cellStyle name="Entrada 3 6 3 2 3" xfId="15157" xr:uid="{00000000-0005-0000-0000-00007B080000}"/>
    <cellStyle name="Entrada 3 6 3 3" xfId="8673" xr:uid="{00000000-0005-0000-0000-00007C080000}"/>
    <cellStyle name="Entrada 3 6 3 3 2" xfId="17302" xr:uid="{00000000-0005-0000-0000-00007D080000}"/>
    <cellStyle name="Entrada 3 6 3 4" xfId="12991" xr:uid="{00000000-0005-0000-0000-00007E080000}"/>
    <cellStyle name="Entrada 3 6 4" xfId="5467" xr:uid="{00000000-0005-0000-0000-00007F080000}"/>
    <cellStyle name="Entrada 3 6 4 2" xfId="9763" xr:uid="{00000000-0005-0000-0000-000080080000}"/>
    <cellStyle name="Entrada 3 6 4 2 2" xfId="18392" xr:uid="{00000000-0005-0000-0000-000081080000}"/>
    <cellStyle name="Entrada 3 6 4 3" xfId="14102" xr:uid="{00000000-0005-0000-0000-000082080000}"/>
    <cellStyle name="Entrada 3 6 5" xfId="8065" xr:uid="{00000000-0005-0000-0000-000083080000}"/>
    <cellStyle name="Entrada 3 6 5 2" xfId="16697" xr:uid="{00000000-0005-0000-0000-000084080000}"/>
    <cellStyle name="Entrada 3 6 6" xfId="11911" xr:uid="{00000000-0005-0000-0000-000085080000}"/>
    <cellStyle name="Entrada 3 7" xfId="1367" xr:uid="{00000000-0005-0000-0000-000086080000}"/>
    <cellStyle name="Entrada 3 7 2" xfId="3891" xr:uid="{00000000-0005-0000-0000-000087080000}"/>
    <cellStyle name="Entrada 3 7 2 2" xfId="6646" xr:uid="{00000000-0005-0000-0000-000088080000}"/>
    <cellStyle name="Entrada 3 7 2 2 2" xfId="10942" xr:uid="{00000000-0005-0000-0000-000089080000}"/>
    <cellStyle name="Entrada 3 7 2 2 2 2" xfId="19571" xr:uid="{00000000-0005-0000-0000-00008A080000}"/>
    <cellStyle name="Entrada 3 7 2 2 3" xfId="15281" xr:uid="{00000000-0005-0000-0000-00008B080000}"/>
    <cellStyle name="Entrada 3 7 2 3" xfId="8797" xr:uid="{00000000-0005-0000-0000-00008C080000}"/>
    <cellStyle name="Entrada 3 7 2 3 2" xfId="17426" xr:uid="{00000000-0005-0000-0000-00008D080000}"/>
    <cellStyle name="Entrada 3 7 2 4" xfId="13115" xr:uid="{00000000-0005-0000-0000-00008E080000}"/>
    <cellStyle name="Entrada 3 7 3" xfId="5591" xr:uid="{00000000-0005-0000-0000-00008F080000}"/>
    <cellStyle name="Entrada 3 7 3 2" xfId="9887" xr:uid="{00000000-0005-0000-0000-000090080000}"/>
    <cellStyle name="Entrada 3 7 3 2 2" xfId="18516" xr:uid="{00000000-0005-0000-0000-000091080000}"/>
    <cellStyle name="Entrada 3 7 3 3" xfId="14226" xr:uid="{00000000-0005-0000-0000-000092080000}"/>
    <cellStyle name="Entrada 3 7 4" xfId="8129" xr:uid="{00000000-0005-0000-0000-000093080000}"/>
    <cellStyle name="Entrada 3 7 4 2" xfId="16761" xr:uid="{00000000-0005-0000-0000-000094080000}"/>
    <cellStyle name="Entrada 3 7 5" xfId="12036" xr:uid="{00000000-0005-0000-0000-000095080000}"/>
    <cellStyle name="Entrada 3 8" xfId="1985" xr:uid="{00000000-0005-0000-0000-000096080000}"/>
    <cellStyle name="Entrada 3 8 2" xfId="4003" xr:uid="{00000000-0005-0000-0000-000097080000}"/>
    <cellStyle name="Entrada 3 8 2 2" xfId="6745" xr:uid="{00000000-0005-0000-0000-000098080000}"/>
    <cellStyle name="Entrada 3 8 2 2 2" xfId="11041" xr:uid="{00000000-0005-0000-0000-000099080000}"/>
    <cellStyle name="Entrada 3 8 2 2 2 2" xfId="19670" xr:uid="{00000000-0005-0000-0000-00009A080000}"/>
    <cellStyle name="Entrada 3 8 2 2 3" xfId="15380" xr:uid="{00000000-0005-0000-0000-00009B080000}"/>
    <cellStyle name="Entrada 3 8 2 3" xfId="8896" xr:uid="{00000000-0005-0000-0000-00009C080000}"/>
    <cellStyle name="Entrada 3 8 2 3 2" xfId="17525" xr:uid="{00000000-0005-0000-0000-00009D080000}"/>
    <cellStyle name="Entrada 3 8 2 4" xfId="13227" xr:uid="{00000000-0005-0000-0000-00009E080000}"/>
    <cellStyle name="Entrada 3 8 3" xfId="5690" xr:uid="{00000000-0005-0000-0000-00009F080000}"/>
    <cellStyle name="Entrada 3 8 3 2" xfId="9986" xr:uid="{00000000-0005-0000-0000-0000A0080000}"/>
    <cellStyle name="Entrada 3 8 3 2 2" xfId="18615" xr:uid="{00000000-0005-0000-0000-0000A1080000}"/>
    <cellStyle name="Entrada 3 8 3 3" xfId="14325" xr:uid="{00000000-0005-0000-0000-0000A2080000}"/>
    <cellStyle name="Entrada 3 8 4" xfId="8305" xr:uid="{00000000-0005-0000-0000-0000A3080000}"/>
    <cellStyle name="Entrada 3 8 4 2" xfId="16934" xr:uid="{00000000-0005-0000-0000-0000A4080000}"/>
    <cellStyle name="Entrada 3 8 5" xfId="12148" xr:uid="{00000000-0005-0000-0000-0000A5080000}"/>
    <cellStyle name="Entrada 3 9" xfId="3070" xr:uid="{00000000-0005-0000-0000-0000A6080000}"/>
    <cellStyle name="Entrada 3 9 2" xfId="3755" xr:uid="{00000000-0005-0000-0000-0000A7080000}"/>
    <cellStyle name="Entrada 3 9 2 2" xfId="4829" xr:uid="{00000000-0005-0000-0000-0000A8080000}"/>
    <cellStyle name="Entrada 3 9 2 2 2" xfId="7564" xr:uid="{00000000-0005-0000-0000-0000A9080000}"/>
    <cellStyle name="Entrada 3 9 2 2 2 2" xfId="11860" xr:uid="{00000000-0005-0000-0000-0000AA080000}"/>
    <cellStyle name="Entrada 3 9 2 2 2 2 2" xfId="20489" xr:uid="{00000000-0005-0000-0000-0000AB080000}"/>
    <cellStyle name="Entrada 3 9 2 2 2 3" xfId="16199" xr:uid="{00000000-0005-0000-0000-0000AC080000}"/>
    <cellStyle name="Entrada 3 9 2 2 3" xfId="9715" xr:uid="{00000000-0005-0000-0000-0000AD080000}"/>
    <cellStyle name="Entrada 3 9 2 2 3 2" xfId="18344" xr:uid="{00000000-0005-0000-0000-0000AE080000}"/>
    <cellStyle name="Entrada 3 9 2 2 4" xfId="14053" xr:uid="{00000000-0005-0000-0000-0000AF080000}"/>
    <cellStyle name="Entrada 3 9 2 3" xfId="6512" xr:uid="{00000000-0005-0000-0000-0000B0080000}"/>
    <cellStyle name="Entrada 3 9 2 3 2" xfId="10808" xr:uid="{00000000-0005-0000-0000-0000B1080000}"/>
    <cellStyle name="Entrada 3 9 2 3 2 2" xfId="19437" xr:uid="{00000000-0005-0000-0000-0000B2080000}"/>
    <cellStyle name="Entrada 3 9 2 3 3" xfId="15147" xr:uid="{00000000-0005-0000-0000-0000B3080000}"/>
    <cellStyle name="Entrada 3 9 2 4" xfId="8663" xr:uid="{00000000-0005-0000-0000-0000B4080000}"/>
    <cellStyle name="Entrada 3 9 2 4 2" xfId="17292" xr:uid="{00000000-0005-0000-0000-0000B5080000}"/>
    <cellStyle name="Entrada 3 9 2 5" xfId="12981" xr:uid="{00000000-0005-0000-0000-0000B6080000}"/>
    <cellStyle name="Entrada 3 9 3" xfId="4246" xr:uid="{00000000-0005-0000-0000-0000B7080000}"/>
    <cellStyle name="Entrada 3 9 3 2" xfId="6981" xr:uid="{00000000-0005-0000-0000-0000B8080000}"/>
    <cellStyle name="Entrada 3 9 3 2 2" xfId="11277" xr:uid="{00000000-0005-0000-0000-0000B9080000}"/>
    <cellStyle name="Entrada 3 9 3 2 2 2" xfId="19906" xr:uid="{00000000-0005-0000-0000-0000BA080000}"/>
    <cellStyle name="Entrada 3 9 3 2 3" xfId="15616" xr:uid="{00000000-0005-0000-0000-0000BB080000}"/>
    <cellStyle name="Entrada 3 9 3 3" xfId="9132" xr:uid="{00000000-0005-0000-0000-0000BC080000}"/>
    <cellStyle name="Entrada 3 9 3 3 2" xfId="17761" xr:uid="{00000000-0005-0000-0000-0000BD080000}"/>
    <cellStyle name="Entrada 3 9 3 4" xfId="13470" xr:uid="{00000000-0005-0000-0000-0000BE080000}"/>
    <cellStyle name="Entrada 3 9 4" xfId="5928" xr:uid="{00000000-0005-0000-0000-0000BF080000}"/>
    <cellStyle name="Entrada 3 9 4 2" xfId="10224" xr:uid="{00000000-0005-0000-0000-0000C0080000}"/>
    <cellStyle name="Entrada 3 9 4 2 2" xfId="18853" xr:uid="{00000000-0005-0000-0000-0000C1080000}"/>
    <cellStyle name="Entrada 3 9 4 3" xfId="14563" xr:uid="{00000000-0005-0000-0000-0000C2080000}"/>
    <cellStyle name="Entrada 3 9 5" xfId="8035" xr:uid="{00000000-0005-0000-0000-0000C3080000}"/>
    <cellStyle name="Entrada 3 9 5 2" xfId="16668" xr:uid="{00000000-0005-0000-0000-0000C4080000}"/>
    <cellStyle name="Entrada 3 9 6" xfId="12394" xr:uid="{00000000-0005-0000-0000-0000C5080000}"/>
    <cellStyle name="Entrada 4" xfId="297" xr:uid="{00000000-0005-0000-0000-0000C6080000}"/>
    <cellStyle name="Entrada 4 2" xfId="1928" xr:uid="{00000000-0005-0000-0000-0000C7080000}"/>
    <cellStyle name="Entrada 4 2 2" xfId="3999" xr:uid="{00000000-0005-0000-0000-0000C8080000}"/>
    <cellStyle name="Entrada 4 2 2 2" xfId="6742" xr:uid="{00000000-0005-0000-0000-0000C9080000}"/>
    <cellStyle name="Entrada 4 2 2 2 2" xfId="11038" xr:uid="{00000000-0005-0000-0000-0000CA080000}"/>
    <cellStyle name="Entrada 4 2 2 2 2 2" xfId="19667" xr:uid="{00000000-0005-0000-0000-0000CB080000}"/>
    <cellStyle name="Entrada 4 2 2 2 3" xfId="15377" xr:uid="{00000000-0005-0000-0000-0000CC080000}"/>
    <cellStyle name="Entrada 4 2 2 3" xfId="8893" xr:uid="{00000000-0005-0000-0000-0000CD080000}"/>
    <cellStyle name="Entrada 4 2 2 3 2" xfId="17522" xr:uid="{00000000-0005-0000-0000-0000CE080000}"/>
    <cellStyle name="Entrada 4 2 2 4" xfId="13223" xr:uid="{00000000-0005-0000-0000-0000CF080000}"/>
    <cellStyle name="Entrada 4 2 3" xfId="5687" xr:uid="{00000000-0005-0000-0000-0000D0080000}"/>
    <cellStyle name="Entrada 4 2 3 2" xfId="9983" xr:uid="{00000000-0005-0000-0000-0000D1080000}"/>
    <cellStyle name="Entrada 4 2 3 2 2" xfId="18612" xr:uid="{00000000-0005-0000-0000-0000D2080000}"/>
    <cellStyle name="Entrada 4 2 3 3" xfId="14322" xr:uid="{00000000-0005-0000-0000-0000D3080000}"/>
    <cellStyle name="Entrada 4 2 4" xfId="8299" xr:uid="{00000000-0005-0000-0000-0000D4080000}"/>
    <cellStyle name="Entrada 4 2 4 2" xfId="16928" xr:uid="{00000000-0005-0000-0000-0000D5080000}"/>
    <cellStyle name="Entrada 4 2 5" xfId="12144" xr:uid="{00000000-0005-0000-0000-0000D6080000}"/>
    <cellStyle name="Entrada 4 3" xfId="20663" xr:uid="{00000000-0005-0000-0000-0000D7080000}"/>
    <cellStyle name="Entrada 4 4" xfId="20953" xr:uid="{00000000-0005-0000-0000-0000D8080000}"/>
    <cellStyle name="Entrada 4 4 2" xfId="21730" xr:uid="{00000000-0005-0000-0000-0000D9080000}"/>
    <cellStyle name="Entrada 4 5" xfId="22112" xr:uid="{00000000-0005-0000-0000-0000DA080000}"/>
    <cellStyle name="Entrada 4 6" xfId="22108" xr:uid="{00000000-0005-0000-0000-0000DB080000}"/>
    <cellStyle name="Entrada 5" xfId="715" xr:uid="{00000000-0005-0000-0000-0000DC080000}"/>
    <cellStyle name="Entrada 5 2" xfId="2152" xr:uid="{00000000-0005-0000-0000-0000DD080000}"/>
    <cellStyle name="Entrada 5 2 2" xfId="4042" xr:uid="{00000000-0005-0000-0000-0000DE080000}"/>
    <cellStyle name="Entrada 5 2 2 2" xfId="6784" xr:uid="{00000000-0005-0000-0000-0000DF080000}"/>
    <cellStyle name="Entrada 5 2 2 2 2" xfId="11080" xr:uid="{00000000-0005-0000-0000-0000E0080000}"/>
    <cellStyle name="Entrada 5 2 2 2 2 2" xfId="19709" xr:uid="{00000000-0005-0000-0000-0000E1080000}"/>
    <cellStyle name="Entrada 5 2 2 2 3" xfId="15419" xr:uid="{00000000-0005-0000-0000-0000E2080000}"/>
    <cellStyle name="Entrada 5 2 2 3" xfId="8935" xr:uid="{00000000-0005-0000-0000-0000E3080000}"/>
    <cellStyle name="Entrada 5 2 2 3 2" xfId="17564" xr:uid="{00000000-0005-0000-0000-0000E4080000}"/>
    <cellStyle name="Entrada 5 2 2 4" xfId="13266" xr:uid="{00000000-0005-0000-0000-0000E5080000}"/>
    <cellStyle name="Entrada 5 2 3" xfId="5729" xr:uid="{00000000-0005-0000-0000-0000E6080000}"/>
    <cellStyle name="Entrada 5 2 3 2" xfId="10025" xr:uid="{00000000-0005-0000-0000-0000E7080000}"/>
    <cellStyle name="Entrada 5 2 3 2 2" xfId="18654" xr:uid="{00000000-0005-0000-0000-0000E8080000}"/>
    <cellStyle name="Entrada 5 2 3 3" xfId="14364" xr:uid="{00000000-0005-0000-0000-0000E9080000}"/>
    <cellStyle name="Entrada 5 2 4" xfId="7880" xr:uid="{00000000-0005-0000-0000-0000EA080000}"/>
    <cellStyle name="Entrada 5 2 4 2" xfId="16513" xr:uid="{00000000-0005-0000-0000-0000EB080000}"/>
    <cellStyle name="Entrada 5 2 5" xfId="12188" xr:uid="{00000000-0005-0000-0000-0000EC080000}"/>
    <cellStyle name="Entrada 6" xfId="903" xr:uid="{00000000-0005-0000-0000-0000ED080000}"/>
    <cellStyle name="Entrada 6 2" xfId="2283" xr:uid="{00000000-0005-0000-0000-0000EE080000}"/>
    <cellStyle name="Entrada 6 2 2" xfId="4065" xr:uid="{00000000-0005-0000-0000-0000EF080000}"/>
    <cellStyle name="Entrada 6 2 2 2" xfId="6807" xr:uid="{00000000-0005-0000-0000-0000F0080000}"/>
    <cellStyle name="Entrada 6 2 2 2 2" xfId="11103" xr:uid="{00000000-0005-0000-0000-0000F1080000}"/>
    <cellStyle name="Entrada 6 2 2 2 2 2" xfId="19732" xr:uid="{00000000-0005-0000-0000-0000F2080000}"/>
    <cellStyle name="Entrada 6 2 2 2 3" xfId="15442" xr:uid="{00000000-0005-0000-0000-0000F3080000}"/>
    <cellStyle name="Entrada 6 2 2 3" xfId="8958" xr:uid="{00000000-0005-0000-0000-0000F4080000}"/>
    <cellStyle name="Entrada 6 2 2 3 2" xfId="17587" xr:uid="{00000000-0005-0000-0000-0000F5080000}"/>
    <cellStyle name="Entrada 6 2 2 4" xfId="13289" xr:uid="{00000000-0005-0000-0000-0000F6080000}"/>
    <cellStyle name="Entrada 6 2 3" xfId="5752" xr:uid="{00000000-0005-0000-0000-0000F7080000}"/>
    <cellStyle name="Entrada 6 2 3 2" xfId="10048" xr:uid="{00000000-0005-0000-0000-0000F8080000}"/>
    <cellStyle name="Entrada 6 2 3 2 2" xfId="18677" xr:uid="{00000000-0005-0000-0000-0000F9080000}"/>
    <cellStyle name="Entrada 6 2 3 3" xfId="14387" xr:uid="{00000000-0005-0000-0000-0000FA080000}"/>
    <cellStyle name="Entrada 6 2 4" xfId="8002" xr:uid="{00000000-0005-0000-0000-0000FB080000}"/>
    <cellStyle name="Entrada 6 2 4 2" xfId="16635" xr:uid="{00000000-0005-0000-0000-0000FC080000}"/>
    <cellStyle name="Entrada 6 2 5" xfId="12211" xr:uid="{00000000-0005-0000-0000-0000FD080000}"/>
    <cellStyle name="Entrada 6 3" xfId="24073" xr:uid="{00000000-0005-0000-0000-0000FE080000}"/>
    <cellStyle name="Entrada 7" xfId="1053" xr:uid="{00000000-0005-0000-0000-0000FF080000}"/>
    <cellStyle name="Entrada 7 2" xfId="2334" xr:uid="{00000000-0005-0000-0000-000000090000}"/>
    <cellStyle name="Entrada 7 2 2" xfId="4086" xr:uid="{00000000-0005-0000-0000-000001090000}"/>
    <cellStyle name="Entrada 7 2 2 2" xfId="6828" xr:uid="{00000000-0005-0000-0000-000002090000}"/>
    <cellStyle name="Entrada 7 2 2 2 2" xfId="11124" xr:uid="{00000000-0005-0000-0000-000003090000}"/>
    <cellStyle name="Entrada 7 2 2 2 2 2" xfId="19753" xr:uid="{00000000-0005-0000-0000-000004090000}"/>
    <cellStyle name="Entrada 7 2 2 2 3" xfId="15463" xr:uid="{00000000-0005-0000-0000-000005090000}"/>
    <cellStyle name="Entrada 7 2 2 3" xfId="8979" xr:uid="{00000000-0005-0000-0000-000006090000}"/>
    <cellStyle name="Entrada 7 2 2 3 2" xfId="17608" xr:uid="{00000000-0005-0000-0000-000007090000}"/>
    <cellStyle name="Entrada 7 2 2 4" xfId="13310" xr:uid="{00000000-0005-0000-0000-000008090000}"/>
    <cellStyle name="Entrada 7 2 3" xfId="5773" xr:uid="{00000000-0005-0000-0000-000009090000}"/>
    <cellStyle name="Entrada 7 2 3 2" xfId="10069" xr:uid="{00000000-0005-0000-0000-00000A090000}"/>
    <cellStyle name="Entrada 7 2 3 2 2" xfId="18698" xr:uid="{00000000-0005-0000-0000-00000B090000}"/>
    <cellStyle name="Entrada 7 2 3 3" xfId="14408" xr:uid="{00000000-0005-0000-0000-00000C090000}"/>
    <cellStyle name="Entrada 7 2 4" xfId="8211" xr:uid="{00000000-0005-0000-0000-00000D090000}"/>
    <cellStyle name="Entrada 7 2 4 2" xfId="16840" xr:uid="{00000000-0005-0000-0000-00000E090000}"/>
    <cellStyle name="Entrada 7 2 5" xfId="12232" xr:uid="{00000000-0005-0000-0000-00000F090000}"/>
    <cellStyle name="Entrada 7 3" xfId="3765" xr:uid="{00000000-0005-0000-0000-000010090000}"/>
    <cellStyle name="Entrada 7 3 2" xfId="6520" xr:uid="{00000000-0005-0000-0000-000011090000}"/>
    <cellStyle name="Entrada 7 3 2 2" xfId="10816" xr:uid="{00000000-0005-0000-0000-000012090000}"/>
    <cellStyle name="Entrada 7 3 2 2 2" xfId="19445" xr:uid="{00000000-0005-0000-0000-000013090000}"/>
    <cellStyle name="Entrada 7 3 2 3" xfId="15155" xr:uid="{00000000-0005-0000-0000-000014090000}"/>
    <cellStyle name="Entrada 7 3 3" xfId="8671" xr:uid="{00000000-0005-0000-0000-000015090000}"/>
    <cellStyle name="Entrada 7 3 3 2" xfId="17300" xr:uid="{00000000-0005-0000-0000-000016090000}"/>
    <cellStyle name="Entrada 7 3 4" xfId="12989" xr:uid="{00000000-0005-0000-0000-000017090000}"/>
    <cellStyle name="Entrada 7 4" xfId="5465" xr:uid="{00000000-0005-0000-0000-000018090000}"/>
    <cellStyle name="Entrada 7 4 2" xfId="9761" xr:uid="{00000000-0005-0000-0000-000019090000}"/>
    <cellStyle name="Entrada 7 4 2 2" xfId="18390" xr:uid="{00000000-0005-0000-0000-00001A090000}"/>
    <cellStyle name="Entrada 7 4 3" xfId="14100" xr:uid="{00000000-0005-0000-0000-00001B090000}"/>
    <cellStyle name="Entrada 7 5" xfId="7610" xr:uid="{00000000-0005-0000-0000-00001C090000}"/>
    <cellStyle name="Entrada 7 5 2" xfId="16244" xr:uid="{00000000-0005-0000-0000-00001D090000}"/>
    <cellStyle name="Entrada 7 6" xfId="11909" xr:uid="{00000000-0005-0000-0000-00001E090000}"/>
    <cellStyle name="Entrada 8" xfId="1365" xr:uid="{00000000-0005-0000-0000-00001F090000}"/>
    <cellStyle name="Entrada 8 2" xfId="3889" xr:uid="{00000000-0005-0000-0000-000020090000}"/>
    <cellStyle name="Entrada 8 2 2" xfId="6644" xr:uid="{00000000-0005-0000-0000-000021090000}"/>
    <cellStyle name="Entrada 8 2 2 2" xfId="10940" xr:uid="{00000000-0005-0000-0000-000022090000}"/>
    <cellStyle name="Entrada 8 2 2 2 2" xfId="19569" xr:uid="{00000000-0005-0000-0000-000023090000}"/>
    <cellStyle name="Entrada 8 2 2 3" xfId="15279" xr:uid="{00000000-0005-0000-0000-000024090000}"/>
    <cellStyle name="Entrada 8 2 3" xfId="8795" xr:uid="{00000000-0005-0000-0000-000025090000}"/>
    <cellStyle name="Entrada 8 2 3 2" xfId="17424" xr:uid="{00000000-0005-0000-0000-000026090000}"/>
    <cellStyle name="Entrada 8 2 4" xfId="13113" xr:uid="{00000000-0005-0000-0000-000027090000}"/>
    <cellStyle name="Entrada 8 3" xfId="5589" xr:uid="{00000000-0005-0000-0000-000028090000}"/>
    <cellStyle name="Entrada 8 3 2" xfId="9885" xr:uid="{00000000-0005-0000-0000-000029090000}"/>
    <cellStyle name="Entrada 8 3 2 2" xfId="18514" xr:uid="{00000000-0005-0000-0000-00002A090000}"/>
    <cellStyle name="Entrada 8 3 3" xfId="14224" xr:uid="{00000000-0005-0000-0000-00002B090000}"/>
    <cellStyle name="Entrada 8 4" xfId="8130" xr:uid="{00000000-0005-0000-0000-00002C090000}"/>
    <cellStyle name="Entrada 8 4 2" xfId="16762" xr:uid="{00000000-0005-0000-0000-00002D090000}"/>
    <cellStyle name="Entrada 8 5" xfId="12034" xr:uid="{00000000-0005-0000-0000-00002E090000}"/>
    <cellStyle name="Entrada 9" xfId="23103" xr:uid="{00000000-0005-0000-0000-00002F090000}"/>
    <cellStyle name="Estilo 1" xfId="126" xr:uid="{00000000-0005-0000-0000-000030090000}"/>
    <cellStyle name="Estilo 1 2" xfId="300" xr:uid="{00000000-0005-0000-0000-000031090000}"/>
    <cellStyle name="Estilo 1 3" xfId="301" xr:uid="{00000000-0005-0000-0000-000032090000}"/>
    <cellStyle name="Estilo 1 3 10" xfId="21933" xr:uid="{00000000-0005-0000-0000-000033090000}"/>
    <cellStyle name="Estilo 1 3 2" xfId="1209" xr:uid="{00000000-0005-0000-0000-000034090000}"/>
    <cellStyle name="Estilo 1 3 2 2" xfId="2482" xr:uid="{00000000-0005-0000-0000-000035090000}"/>
    <cellStyle name="Estilo 1 3 2 2 2" xfId="3693" xr:uid="{00000000-0005-0000-0000-000036090000}"/>
    <cellStyle name="Estilo 1 3 2 3" xfId="3370" xr:uid="{00000000-0005-0000-0000-000037090000}"/>
    <cellStyle name="Estilo 1 3 2 4" xfId="20666" xr:uid="{00000000-0005-0000-0000-000038090000}"/>
    <cellStyle name="Estilo 1 3 2 4 2" xfId="23031" xr:uid="{00000000-0005-0000-0000-000039090000}"/>
    <cellStyle name="Estilo 1 3 2 5" xfId="20985" xr:uid="{00000000-0005-0000-0000-00003A090000}"/>
    <cellStyle name="Estilo 1 3 2 6" xfId="21887" xr:uid="{00000000-0005-0000-0000-00003B090000}"/>
    <cellStyle name="Estilo 1 3 2 6 2" xfId="24003" xr:uid="{00000000-0005-0000-0000-00003C090000}"/>
    <cellStyle name="Estilo 1 3 2 7" xfId="21934" xr:uid="{00000000-0005-0000-0000-00003D090000}"/>
    <cellStyle name="Estilo 1 3 2 8" xfId="22191" xr:uid="{00000000-0005-0000-0000-00003E090000}"/>
    <cellStyle name="Estilo 1 3 3" xfId="1927" xr:uid="{00000000-0005-0000-0000-00003F090000}"/>
    <cellStyle name="Estilo 1 3 3 2" xfId="3398" xr:uid="{00000000-0005-0000-0000-000040090000}"/>
    <cellStyle name="Estilo 1 3 4" xfId="3036" xr:uid="{00000000-0005-0000-0000-000041090000}"/>
    <cellStyle name="Estilo 1 3 5" xfId="4849" xr:uid="{00000000-0005-0000-0000-000042090000}"/>
    <cellStyle name="Estilo 1 3 5 2" xfId="5385" xr:uid="{00000000-0005-0000-0000-000043090000}"/>
    <cellStyle name="Estilo 1 3 5 2 2" xfId="21646" xr:uid="{00000000-0005-0000-0000-000044090000}"/>
    <cellStyle name="Estilo 1 3 5 2 2 2" xfId="23792" xr:uid="{00000000-0005-0000-0000-000045090000}"/>
    <cellStyle name="Estilo 1 3 5 2 3" xfId="22863" xr:uid="{00000000-0005-0000-0000-000046090000}"/>
    <cellStyle name="Estilo 1 3 5 3" xfId="21264" xr:uid="{00000000-0005-0000-0000-000047090000}"/>
    <cellStyle name="Estilo 1 3 5 3 2" xfId="23413" xr:uid="{00000000-0005-0000-0000-000048090000}"/>
    <cellStyle name="Estilo 1 3 5 4" xfId="22484" xr:uid="{00000000-0005-0000-0000-000049090000}"/>
    <cellStyle name="Estilo 1 3 6" xfId="4905" xr:uid="{00000000-0005-0000-0000-00004A090000}"/>
    <cellStyle name="Estilo 1 3 6 2" xfId="5438" xr:uid="{00000000-0005-0000-0000-00004B090000}"/>
    <cellStyle name="Estilo 1 3 6 2 2" xfId="21699" xr:uid="{00000000-0005-0000-0000-00004C090000}"/>
    <cellStyle name="Estilo 1 3 6 2 2 2" xfId="23845" xr:uid="{00000000-0005-0000-0000-00004D090000}"/>
    <cellStyle name="Estilo 1 3 6 2 3" xfId="22916" xr:uid="{00000000-0005-0000-0000-00004E090000}"/>
    <cellStyle name="Estilo 1 3 6 3" xfId="21298" xr:uid="{00000000-0005-0000-0000-00004F090000}"/>
    <cellStyle name="Estilo 1 3 6 3 2" xfId="23447" xr:uid="{00000000-0005-0000-0000-000050090000}"/>
    <cellStyle name="Estilo 1 3 6 4" xfId="22518" xr:uid="{00000000-0005-0000-0000-000051090000}"/>
    <cellStyle name="Estilo 1 3 7" xfId="4974" xr:uid="{00000000-0005-0000-0000-000052090000}"/>
    <cellStyle name="Estilo 1 3 7 2" xfId="21326" xr:uid="{00000000-0005-0000-0000-000053090000}"/>
    <cellStyle name="Estilo 1 3 7 2 2" xfId="23475" xr:uid="{00000000-0005-0000-0000-000054090000}"/>
    <cellStyle name="Estilo 1 3 7 3" xfId="22546" xr:uid="{00000000-0005-0000-0000-000055090000}"/>
    <cellStyle name="Estilo 1 3 8" xfId="20665" xr:uid="{00000000-0005-0000-0000-000056090000}"/>
    <cellStyle name="Estilo 1 3 8 2" xfId="23030" xr:uid="{00000000-0005-0000-0000-000057090000}"/>
    <cellStyle name="Estilo 1 3 9" xfId="21888" xr:uid="{00000000-0005-0000-0000-000058090000}"/>
    <cellStyle name="Estilo 1 3 9 2" xfId="24004" xr:uid="{00000000-0005-0000-0000-000059090000}"/>
    <cellStyle name="Euro" xfId="127" xr:uid="{00000000-0005-0000-0000-00005A090000}"/>
    <cellStyle name="Euro 10" xfId="1370" xr:uid="{00000000-0005-0000-0000-00005B090000}"/>
    <cellStyle name="Euro 10 2" xfId="2553" xr:uid="{00000000-0005-0000-0000-00005C090000}"/>
    <cellStyle name="Euro 11" xfId="1505" xr:uid="{00000000-0005-0000-0000-00005D090000}"/>
    <cellStyle name="Euro 11 2" xfId="2622" xr:uid="{00000000-0005-0000-0000-00005E090000}"/>
    <cellStyle name="Euro 2" xfId="128" xr:uid="{00000000-0005-0000-0000-00005F090000}"/>
    <cellStyle name="Euro 2 2" xfId="303" xr:uid="{00000000-0005-0000-0000-000060090000}"/>
    <cellStyle name="Euro 2 2 2" xfId="20668" xr:uid="{00000000-0005-0000-0000-000061090000}"/>
    <cellStyle name="Euro 2 3" xfId="304" xr:uid="{00000000-0005-0000-0000-000062090000}"/>
    <cellStyle name="Euro 2 3 2" xfId="305" xr:uid="{00000000-0005-0000-0000-000063090000}"/>
    <cellStyle name="Euro 2 3 2 2" xfId="20669" xr:uid="{00000000-0005-0000-0000-000064090000}"/>
    <cellStyle name="Euro 2 3 3" xfId="20670" xr:uid="{00000000-0005-0000-0000-000065090000}"/>
    <cellStyle name="Euro 2 4" xfId="306" xr:uid="{00000000-0005-0000-0000-000066090000}"/>
    <cellStyle name="Euro 2 4 2" xfId="20672" xr:uid="{00000000-0005-0000-0000-000067090000}"/>
    <cellStyle name="Euro 2 5" xfId="20673" xr:uid="{00000000-0005-0000-0000-000068090000}"/>
    <cellStyle name="Euro 3" xfId="307" xr:uid="{00000000-0005-0000-0000-000069090000}"/>
    <cellStyle name="Euro 3 2" xfId="308" xr:uid="{00000000-0005-0000-0000-00006A090000}"/>
    <cellStyle name="Euro 3 2 2" xfId="20675" xr:uid="{00000000-0005-0000-0000-00006B090000}"/>
    <cellStyle name="Euro 3 3" xfId="20676" xr:uid="{00000000-0005-0000-0000-00006C090000}"/>
    <cellStyle name="Euro 4" xfId="309" xr:uid="{00000000-0005-0000-0000-00006D090000}"/>
    <cellStyle name="Euro 4 2" xfId="20677" xr:uid="{00000000-0005-0000-0000-00006E090000}"/>
    <cellStyle name="Euro 5" xfId="310" xr:uid="{00000000-0005-0000-0000-00006F090000}"/>
    <cellStyle name="Euro 5 2" xfId="20678" xr:uid="{00000000-0005-0000-0000-000070090000}"/>
    <cellStyle name="Euro 6" xfId="302" xr:uid="{00000000-0005-0000-0000-000071090000}"/>
    <cellStyle name="Euro 6 2" xfId="2024" xr:uid="{00000000-0005-0000-0000-000072090000}"/>
    <cellStyle name="Euro 6 3" xfId="20679" xr:uid="{00000000-0005-0000-0000-000073090000}"/>
    <cellStyle name="Euro 6 3 2" xfId="23032" xr:uid="{00000000-0005-0000-0000-000074090000}"/>
    <cellStyle name="Euro 6 4" xfId="20954" xr:uid="{00000000-0005-0000-0000-000075090000}"/>
    <cellStyle name="Euro 6 5" xfId="21744" xr:uid="{00000000-0005-0000-0000-000076090000}"/>
    <cellStyle name="Euro 6 5 2" xfId="23880" xr:uid="{00000000-0005-0000-0000-000077090000}"/>
    <cellStyle name="Euro 7" xfId="906" xr:uid="{00000000-0005-0000-0000-000078090000}"/>
    <cellStyle name="Euro 7 2" xfId="2286" xr:uid="{00000000-0005-0000-0000-000079090000}"/>
    <cellStyle name="Euro 7 3" xfId="20680" xr:uid="{00000000-0005-0000-0000-00007A090000}"/>
    <cellStyle name="Euro 7 4" xfId="20978" xr:uid="{00000000-0005-0000-0000-00007B090000}"/>
    <cellStyle name="Euro 7 5" xfId="22040" xr:uid="{00000000-0005-0000-0000-00007C090000}"/>
    <cellStyle name="Euro 8" xfId="1056" xr:uid="{00000000-0005-0000-0000-00007D090000}"/>
    <cellStyle name="Euro 8 2" xfId="2337" xr:uid="{00000000-0005-0000-0000-00007E090000}"/>
    <cellStyle name="Euro 9" xfId="1210" xr:uid="{00000000-0005-0000-0000-00007F090000}"/>
    <cellStyle name="Euro 9 2" xfId="2483" xr:uid="{00000000-0005-0000-0000-000080090000}"/>
    <cellStyle name="Euro_~7009340" xfId="311" xr:uid="{00000000-0005-0000-0000-000081090000}"/>
    <cellStyle name="Explanatory Text" xfId="312" xr:uid="{00000000-0005-0000-0000-000082090000}"/>
    <cellStyle name="F2" xfId="129" xr:uid="{00000000-0005-0000-0000-000083090000}"/>
    <cellStyle name="F2 2" xfId="313" xr:uid="{00000000-0005-0000-0000-000084090000}"/>
    <cellStyle name="F2 2 2" xfId="2025" xr:uid="{00000000-0005-0000-0000-000085090000}"/>
    <cellStyle name="F2 2 3" xfId="20681" xr:uid="{00000000-0005-0000-0000-000086090000}"/>
    <cellStyle name="F2 2 4" xfId="20955" xr:uid="{00000000-0005-0000-0000-000087090000}"/>
    <cellStyle name="F2 3" xfId="907" xr:uid="{00000000-0005-0000-0000-000088090000}"/>
    <cellStyle name="F2 3 2" xfId="2287" xr:uid="{00000000-0005-0000-0000-000089090000}"/>
    <cellStyle name="F2 3 3" xfId="24155" xr:uid="{00000000-0005-0000-0000-00008A090000}"/>
    <cellStyle name="F2 4" xfId="1057" xr:uid="{00000000-0005-0000-0000-00008B090000}"/>
    <cellStyle name="F2 4 2" xfId="2338" xr:uid="{00000000-0005-0000-0000-00008C090000}"/>
    <cellStyle name="F2 5" xfId="1212" xr:uid="{00000000-0005-0000-0000-00008D090000}"/>
    <cellStyle name="F2 5 2" xfId="2484" xr:uid="{00000000-0005-0000-0000-00008E090000}"/>
    <cellStyle name="F3" xfId="130" xr:uid="{00000000-0005-0000-0000-00008F090000}"/>
    <cellStyle name="F3 2" xfId="314" xr:uid="{00000000-0005-0000-0000-000090090000}"/>
    <cellStyle name="F3 2 2" xfId="2026" xr:uid="{00000000-0005-0000-0000-000091090000}"/>
    <cellStyle name="F3 2 3" xfId="20682" xr:uid="{00000000-0005-0000-0000-000092090000}"/>
    <cellStyle name="F3 2 4" xfId="20956" xr:uid="{00000000-0005-0000-0000-000093090000}"/>
    <cellStyle name="F3 3" xfId="908" xr:uid="{00000000-0005-0000-0000-000094090000}"/>
    <cellStyle name="F3 3 2" xfId="2288" xr:uid="{00000000-0005-0000-0000-000095090000}"/>
    <cellStyle name="F3 3 3" xfId="24156" xr:uid="{00000000-0005-0000-0000-000096090000}"/>
    <cellStyle name="F3 4" xfId="1058" xr:uid="{00000000-0005-0000-0000-000097090000}"/>
    <cellStyle name="F3 4 2" xfId="2339" xr:uid="{00000000-0005-0000-0000-000098090000}"/>
    <cellStyle name="F3 5" xfId="1213" xr:uid="{00000000-0005-0000-0000-000099090000}"/>
    <cellStyle name="F3 5 2" xfId="2485" xr:uid="{00000000-0005-0000-0000-00009A090000}"/>
    <cellStyle name="F4" xfId="131" xr:uid="{00000000-0005-0000-0000-00009B090000}"/>
    <cellStyle name="F4 2" xfId="315" xr:uid="{00000000-0005-0000-0000-00009C090000}"/>
    <cellStyle name="F4 2 2" xfId="2027" xr:uid="{00000000-0005-0000-0000-00009D090000}"/>
    <cellStyle name="F4 2 3" xfId="20683" xr:uid="{00000000-0005-0000-0000-00009E090000}"/>
    <cellStyle name="F4 2 4" xfId="20957" xr:uid="{00000000-0005-0000-0000-00009F090000}"/>
    <cellStyle name="F4 3" xfId="909" xr:uid="{00000000-0005-0000-0000-0000A0090000}"/>
    <cellStyle name="F4 3 2" xfId="2289" xr:uid="{00000000-0005-0000-0000-0000A1090000}"/>
    <cellStyle name="F4 3 3" xfId="24157" xr:uid="{00000000-0005-0000-0000-0000A2090000}"/>
    <cellStyle name="F4 4" xfId="1059" xr:uid="{00000000-0005-0000-0000-0000A3090000}"/>
    <cellStyle name="F4 4 2" xfId="2340" xr:uid="{00000000-0005-0000-0000-0000A4090000}"/>
    <cellStyle name="F4 5" xfId="1214" xr:uid="{00000000-0005-0000-0000-0000A5090000}"/>
    <cellStyle name="F4 5 2" xfId="2486" xr:uid="{00000000-0005-0000-0000-0000A6090000}"/>
    <cellStyle name="F5" xfId="132" xr:uid="{00000000-0005-0000-0000-0000A7090000}"/>
    <cellStyle name="F5 2" xfId="316" xr:uid="{00000000-0005-0000-0000-0000A8090000}"/>
    <cellStyle name="F5 2 2" xfId="2028" xr:uid="{00000000-0005-0000-0000-0000A9090000}"/>
    <cellStyle name="F5 2 3" xfId="20684" xr:uid="{00000000-0005-0000-0000-0000AA090000}"/>
    <cellStyle name="F5 2 4" xfId="20958" xr:uid="{00000000-0005-0000-0000-0000AB090000}"/>
    <cellStyle name="F5 3" xfId="910" xr:uid="{00000000-0005-0000-0000-0000AC090000}"/>
    <cellStyle name="F5 3 2" xfId="2290" xr:uid="{00000000-0005-0000-0000-0000AD090000}"/>
    <cellStyle name="F5 3 3" xfId="24158" xr:uid="{00000000-0005-0000-0000-0000AE090000}"/>
    <cellStyle name="F5 4" xfId="1060" xr:uid="{00000000-0005-0000-0000-0000AF090000}"/>
    <cellStyle name="F5 4 2" xfId="2341" xr:uid="{00000000-0005-0000-0000-0000B0090000}"/>
    <cellStyle name="F5 5" xfId="1215" xr:uid="{00000000-0005-0000-0000-0000B1090000}"/>
    <cellStyle name="F5 5 2" xfId="2487" xr:uid="{00000000-0005-0000-0000-0000B2090000}"/>
    <cellStyle name="F6" xfId="133" xr:uid="{00000000-0005-0000-0000-0000B3090000}"/>
    <cellStyle name="F6 2" xfId="317" xr:uid="{00000000-0005-0000-0000-0000B4090000}"/>
    <cellStyle name="F6 2 2" xfId="2029" xr:uid="{00000000-0005-0000-0000-0000B5090000}"/>
    <cellStyle name="F6 2 3" xfId="20685" xr:uid="{00000000-0005-0000-0000-0000B6090000}"/>
    <cellStyle name="F6 2 4" xfId="20959" xr:uid="{00000000-0005-0000-0000-0000B7090000}"/>
    <cellStyle name="F6 3" xfId="911" xr:uid="{00000000-0005-0000-0000-0000B8090000}"/>
    <cellStyle name="F6 3 2" xfId="2291" xr:uid="{00000000-0005-0000-0000-0000B9090000}"/>
    <cellStyle name="F6 3 3" xfId="24159" xr:uid="{00000000-0005-0000-0000-0000BA090000}"/>
    <cellStyle name="F6 4" xfId="1061" xr:uid="{00000000-0005-0000-0000-0000BB090000}"/>
    <cellStyle name="F6 4 2" xfId="2342" xr:uid="{00000000-0005-0000-0000-0000BC090000}"/>
    <cellStyle name="F6 5" xfId="1216" xr:uid="{00000000-0005-0000-0000-0000BD090000}"/>
    <cellStyle name="F6 5 2" xfId="2488" xr:uid="{00000000-0005-0000-0000-0000BE090000}"/>
    <cellStyle name="F7" xfId="134" xr:uid="{00000000-0005-0000-0000-0000BF090000}"/>
    <cellStyle name="F7 2" xfId="318" xr:uid="{00000000-0005-0000-0000-0000C0090000}"/>
    <cellStyle name="F7 2 2" xfId="2030" xr:uid="{00000000-0005-0000-0000-0000C1090000}"/>
    <cellStyle name="F7 2 3" xfId="20686" xr:uid="{00000000-0005-0000-0000-0000C2090000}"/>
    <cellStyle name="F7 2 4" xfId="20960" xr:uid="{00000000-0005-0000-0000-0000C3090000}"/>
    <cellStyle name="F7 3" xfId="912" xr:uid="{00000000-0005-0000-0000-0000C4090000}"/>
    <cellStyle name="F7 3 2" xfId="2292" xr:uid="{00000000-0005-0000-0000-0000C5090000}"/>
    <cellStyle name="F7 3 3" xfId="24160" xr:uid="{00000000-0005-0000-0000-0000C6090000}"/>
    <cellStyle name="F7 4" xfId="1062" xr:uid="{00000000-0005-0000-0000-0000C7090000}"/>
    <cellStyle name="F7 4 2" xfId="2343" xr:uid="{00000000-0005-0000-0000-0000C8090000}"/>
    <cellStyle name="F7 5" xfId="1217" xr:uid="{00000000-0005-0000-0000-0000C9090000}"/>
    <cellStyle name="F7 5 2" xfId="2489" xr:uid="{00000000-0005-0000-0000-0000CA090000}"/>
    <cellStyle name="F8" xfId="135" xr:uid="{00000000-0005-0000-0000-0000CB090000}"/>
    <cellStyle name="F8 2" xfId="319" xr:uid="{00000000-0005-0000-0000-0000CC090000}"/>
    <cellStyle name="F8 2 2" xfId="2031" xr:uid="{00000000-0005-0000-0000-0000CD090000}"/>
    <cellStyle name="F8 2 3" xfId="20687" xr:uid="{00000000-0005-0000-0000-0000CE090000}"/>
    <cellStyle name="F8 2 4" xfId="20961" xr:uid="{00000000-0005-0000-0000-0000CF090000}"/>
    <cellStyle name="F8 3" xfId="913" xr:uid="{00000000-0005-0000-0000-0000D0090000}"/>
    <cellStyle name="F8 3 2" xfId="2293" xr:uid="{00000000-0005-0000-0000-0000D1090000}"/>
    <cellStyle name="F8 3 3" xfId="24161" xr:uid="{00000000-0005-0000-0000-0000D2090000}"/>
    <cellStyle name="F8 4" xfId="1063" xr:uid="{00000000-0005-0000-0000-0000D3090000}"/>
    <cellStyle name="F8 4 2" xfId="2344" xr:uid="{00000000-0005-0000-0000-0000D4090000}"/>
    <cellStyle name="F8 5" xfId="1218" xr:uid="{00000000-0005-0000-0000-0000D5090000}"/>
    <cellStyle name="F8 5 2" xfId="2490" xr:uid="{00000000-0005-0000-0000-0000D6090000}"/>
    <cellStyle name="Good" xfId="320" xr:uid="{00000000-0005-0000-0000-0000D7090000}"/>
    <cellStyle name="Grey" xfId="136" xr:uid="{00000000-0005-0000-0000-0000D8090000}"/>
    <cellStyle name="Grey 2" xfId="321" xr:uid="{00000000-0005-0000-0000-0000D9090000}"/>
    <cellStyle name="Header1" xfId="137" xr:uid="{00000000-0005-0000-0000-0000DA090000}"/>
    <cellStyle name="Header2" xfId="138" xr:uid="{00000000-0005-0000-0000-0000DB090000}"/>
    <cellStyle name="Header2 2" xfId="322" xr:uid="{00000000-0005-0000-0000-0000DC090000}"/>
    <cellStyle name="Header2 2 2" xfId="2032" xr:uid="{00000000-0005-0000-0000-0000DD090000}"/>
    <cellStyle name="Header2 2 2 2" xfId="4028" xr:uid="{00000000-0005-0000-0000-0000DE090000}"/>
    <cellStyle name="Header2 2 2 2 2" xfId="6770" xr:uid="{00000000-0005-0000-0000-0000DF090000}"/>
    <cellStyle name="Header2 2 2 2 2 2" xfId="11066" xr:uid="{00000000-0005-0000-0000-0000E0090000}"/>
    <cellStyle name="Header2 2 2 2 2 2 2" xfId="19695" xr:uid="{00000000-0005-0000-0000-0000E1090000}"/>
    <cellStyle name="Header2 2 2 2 2 3" xfId="15405" xr:uid="{00000000-0005-0000-0000-0000E2090000}"/>
    <cellStyle name="Header2 2 2 2 3" xfId="8921" xr:uid="{00000000-0005-0000-0000-0000E3090000}"/>
    <cellStyle name="Header2 2 2 2 3 2" xfId="17550" xr:uid="{00000000-0005-0000-0000-0000E4090000}"/>
    <cellStyle name="Header2 2 2 2 4" xfId="13252" xr:uid="{00000000-0005-0000-0000-0000E5090000}"/>
    <cellStyle name="Header2 2 2 3" xfId="5715" xr:uid="{00000000-0005-0000-0000-0000E6090000}"/>
    <cellStyle name="Header2 2 2 3 2" xfId="10011" xr:uid="{00000000-0005-0000-0000-0000E7090000}"/>
    <cellStyle name="Header2 2 2 3 2 2" xfId="18640" xr:uid="{00000000-0005-0000-0000-0000E8090000}"/>
    <cellStyle name="Header2 2 2 3 3" xfId="14350" xr:uid="{00000000-0005-0000-0000-0000E9090000}"/>
    <cellStyle name="Header2 2 2 4" xfId="8140" xr:uid="{00000000-0005-0000-0000-0000EA090000}"/>
    <cellStyle name="Header2 2 2 4 2" xfId="16771" xr:uid="{00000000-0005-0000-0000-0000EB090000}"/>
    <cellStyle name="Header2 2 2 5" xfId="12173" xr:uid="{00000000-0005-0000-0000-0000EC090000}"/>
    <cellStyle name="Header2 3" xfId="718" xr:uid="{00000000-0005-0000-0000-0000ED090000}"/>
    <cellStyle name="Header2 3 2" xfId="2155" xr:uid="{00000000-0005-0000-0000-0000EE090000}"/>
    <cellStyle name="Header2 3 2 2" xfId="4045" xr:uid="{00000000-0005-0000-0000-0000EF090000}"/>
    <cellStyle name="Header2 3 2 2 2" xfId="6787" xr:uid="{00000000-0005-0000-0000-0000F0090000}"/>
    <cellStyle name="Header2 3 2 2 2 2" xfId="11083" xr:uid="{00000000-0005-0000-0000-0000F1090000}"/>
    <cellStyle name="Header2 3 2 2 2 2 2" xfId="19712" xr:uid="{00000000-0005-0000-0000-0000F2090000}"/>
    <cellStyle name="Header2 3 2 2 2 3" xfId="15422" xr:uid="{00000000-0005-0000-0000-0000F3090000}"/>
    <cellStyle name="Header2 3 2 2 3" xfId="8938" xr:uid="{00000000-0005-0000-0000-0000F4090000}"/>
    <cellStyle name="Header2 3 2 2 3 2" xfId="17567" xr:uid="{00000000-0005-0000-0000-0000F5090000}"/>
    <cellStyle name="Header2 3 2 2 4" xfId="13269" xr:uid="{00000000-0005-0000-0000-0000F6090000}"/>
    <cellStyle name="Header2 3 2 3" xfId="5732" xr:uid="{00000000-0005-0000-0000-0000F7090000}"/>
    <cellStyle name="Header2 3 2 3 2" xfId="10028" xr:uid="{00000000-0005-0000-0000-0000F8090000}"/>
    <cellStyle name="Header2 3 2 3 2 2" xfId="18657" xr:uid="{00000000-0005-0000-0000-0000F9090000}"/>
    <cellStyle name="Header2 3 2 3 3" xfId="14367" xr:uid="{00000000-0005-0000-0000-0000FA090000}"/>
    <cellStyle name="Header2 3 2 4" xfId="8294" xr:uid="{00000000-0005-0000-0000-0000FB090000}"/>
    <cellStyle name="Header2 3 2 4 2" xfId="16923" xr:uid="{00000000-0005-0000-0000-0000FC090000}"/>
    <cellStyle name="Header2 3 2 5" xfId="12191" xr:uid="{00000000-0005-0000-0000-0000FD090000}"/>
    <cellStyle name="Header2 4" xfId="914" xr:uid="{00000000-0005-0000-0000-0000FE090000}"/>
    <cellStyle name="Header2 4 2" xfId="2294" xr:uid="{00000000-0005-0000-0000-0000FF090000}"/>
    <cellStyle name="Header2 4 2 2" xfId="4068" xr:uid="{00000000-0005-0000-0000-0000000A0000}"/>
    <cellStyle name="Header2 4 2 2 2" xfId="6810" xr:uid="{00000000-0005-0000-0000-0000010A0000}"/>
    <cellStyle name="Header2 4 2 2 2 2" xfId="11106" xr:uid="{00000000-0005-0000-0000-0000020A0000}"/>
    <cellStyle name="Header2 4 2 2 2 2 2" xfId="19735" xr:uid="{00000000-0005-0000-0000-0000030A0000}"/>
    <cellStyle name="Header2 4 2 2 2 3" xfId="15445" xr:uid="{00000000-0005-0000-0000-0000040A0000}"/>
    <cellStyle name="Header2 4 2 2 3" xfId="8961" xr:uid="{00000000-0005-0000-0000-0000050A0000}"/>
    <cellStyle name="Header2 4 2 2 3 2" xfId="17590" xr:uid="{00000000-0005-0000-0000-0000060A0000}"/>
    <cellStyle name="Header2 4 2 2 4" xfId="13292" xr:uid="{00000000-0005-0000-0000-0000070A0000}"/>
    <cellStyle name="Header2 4 2 3" xfId="5755" xr:uid="{00000000-0005-0000-0000-0000080A0000}"/>
    <cellStyle name="Header2 4 2 3 2" xfId="10051" xr:uid="{00000000-0005-0000-0000-0000090A0000}"/>
    <cellStyle name="Header2 4 2 3 2 2" xfId="18680" xr:uid="{00000000-0005-0000-0000-00000A0A0000}"/>
    <cellStyle name="Header2 4 2 3 3" xfId="14390" xr:uid="{00000000-0005-0000-0000-00000B0A0000}"/>
    <cellStyle name="Header2 4 2 4" xfId="8265" xr:uid="{00000000-0005-0000-0000-00000C0A0000}"/>
    <cellStyle name="Header2 4 2 4 2" xfId="16894" xr:uid="{00000000-0005-0000-0000-00000D0A0000}"/>
    <cellStyle name="Header2 4 2 5" xfId="12214" xr:uid="{00000000-0005-0000-0000-00000E0A0000}"/>
    <cellStyle name="Header2 5" xfId="1080" xr:uid="{00000000-0005-0000-0000-00000F0A0000}"/>
    <cellStyle name="Header2 5 2" xfId="2358" xr:uid="{00000000-0005-0000-0000-0000100A0000}"/>
    <cellStyle name="Header2 5 2 2" xfId="4094" xr:uid="{00000000-0005-0000-0000-0000110A0000}"/>
    <cellStyle name="Header2 5 2 2 2" xfId="6836" xr:uid="{00000000-0005-0000-0000-0000120A0000}"/>
    <cellStyle name="Header2 5 2 2 2 2" xfId="11132" xr:uid="{00000000-0005-0000-0000-0000130A0000}"/>
    <cellStyle name="Header2 5 2 2 2 2 2" xfId="19761" xr:uid="{00000000-0005-0000-0000-0000140A0000}"/>
    <cellStyle name="Header2 5 2 2 2 3" xfId="15471" xr:uid="{00000000-0005-0000-0000-0000150A0000}"/>
    <cellStyle name="Header2 5 2 2 3" xfId="8987" xr:uid="{00000000-0005-0000-0000-0000160A0000}"/>
    <cellStyle name="Header2 5 2 2 3 2" xfId="17616" xr:uid="{00000000-0005-0000-0000-0000170A0000}"/>
    <cellStyle name="Header2 5 2 2 4" xfId="13318" xr:uid="{00000000-0005-0000-0000-0000180A0000}"/>
    <cellStyle name="Header2 5 2 3" xfId="5781" xr:uid="{00000000-0005-0000-0000-0000190A0000}"/>
    <cellStyle name="Header2 5 2 3 2" xfId="10077" xr:uid="{00000000-0005-0000-0000-00001A0A0000}"/>
    <cellStyle name="Header2 5 2 3 2 2" xfId="18706" xr:uid="{00000000-0005-0000-0000-00001B0A0000}"/>
    <cellStyle name="Header2 5 2 3 3" xfId="14416" xr:uid="{00000000-0005-0000-0000-00001C0A0000}"/>
    <cellStyle name="Header2 5 2 4" xfId="7986" xr:uid="{00000000-0005-0000-0000-00001D0A0000}"/>
    <cellStyle name="Header2 5 2 4 2" xfId="16619" xr:uid="{00000000-0005-0000-0000-00001E0A0000}"/>
    <cellStyle name="Header2 5 2 5" xfId="12240" xr:uid="{00000000-0005-0000-0000-00001F0A0000}"/>
    <cellStyle name="Header2 5 3" xfId="3773" xr:uid="{00000000-0005-0000-0000-0000200A0000}"/>
    <cellStyle name="Header2 5 3 2" xfId="6528" xr:uid="{00000000-0005-0000-0000-0000210A0000}"/>
    <cellStyle name="Header2 5 3 2 2" xfId="10824" xr:uid="{00000000-0005-0000-0000-0000220A0000}"/>
    <cellStyle name="Header2 5 3 2 2 2" xfId="19453" xr:uid="{00000000-0005-0000-0000-0000230A0000}"/>
    <cellStyle name="Header2 5 3 2 3" xfId="15163" xr:uid="{00000000-0005-0000-0000-0000240A0000}"/>
    <cellStyle name="Header2 5 3 3" xfId="8679" xr:uid="{00000000-0005-0000-0000-0000250A0000}"/>
    <cellStyle name="Header2 5 3 3 2" xfId="17308" xr:uid="{00000000-0005-0000-0000-0000260A0000}"/>
    <cellStyle name="Header2 5 3 4" xfId="12997" xr:uid="{00000000-0005-0000-0000-0000270A0000}"/>
    <cellStyle name="Header2 5 4" xfId="5473" xr:uid="{00000000-0005-0000-0000-0000280A0000}"/>
    <cellStyle name="Header2 5 4 2" xfId="9769" xr:uid="{00000000-0005-0000-0000-0000290A0000}"/>
    <cellStyle name="Header2 5 4 2 2" xfId="18398" xr:uid="{00000000-0005-0000-0000-00002A0A0000}"/>
    <cellStyle name="Header2 5 4 3" xfId="14108" xr:uid="{00000000-0005-0000-0000-00002B0A0000}"/>
    <cellStyle name="Header2 5 5" xfId="7606" xr:uid="{00000000-0005-0000-0000-00002C0A0000}"/>
    <cellStyle name="Header2 5 5 2" xfId="16241" xr:uid="{00000000-0005-0000-0000-00002D0A0000}"/>
    <cellStyle name="Header2 5 6" xfId="11917" xr:uid="{00000000-0005-0000-0000-00002E0A0000}"/>
    <cellStyle name="Header2 6" xfId="1391" xr:uid="{00000000-0005-0000-0000-00002F0A0000}"/>
    <cellStyle name="Header2 6 2" xfId="3901" xr:uid="{00000000-0005-0000-0000-0000300A0000}"/>
    <cellStyle name="Header2 6 2 2" xfId="6656" xr:uid="{00000000-0005-0000-0000-0000310A0000}"/>
    <cellStyle name="Header2 6 2 2 2" xfId="10952" xr:uid="{00000000-0005-0000-0000-0000320A0000}"/>
    <cellStyle name="Header2 6 2 2 2 2" xfId="19581" xr:uid="{00000000-0005-0000-0000-0000330A0000}"/>
    <cellStyle name="Header2 6 2 2 3" xfId="15291" xr:uid="{00000000-0005-0000-0000-0000340A0000}"/>
    <cellStyle name="Header2 6 2 3" xfId="8807" xr:uid="{00000000-0005-0000-0000-0000350A0000}"/>
    <cellStyle name="Header2 6 2 3 2" xfId="17436" xr:uid="{00000000-0005-0000-0000-0000360A0000}"/>
    <cellStyle name="Header2 6 2 4" xfId="13125" xr:uid="{00000000-0005-0000-0000-0000370A0000}"/>
    <cellStyle name="Header2 6 3" xfId="5601" xr:uid="{00000000-0005-0000-0000-0000380A0000}"/>
    <cellStyle name="Header2 6 3 2" xfId="9897" xr:uid="{00000000-0005-0000-0000-0000390A0000}"/>
    <cellStyle name="Header2 6 3 2 2" xfId="18526" xr:uid="{00000000-0005-0000-0000-00003A0A0000}"/>
    <cellStyle name="Header2 6 3 3" xfId="14236" xr:uid="{00000000-0005-0000-0000-00003B0A0000}"/>
    <cellStyle name="Header2 6 4" xfId="8175" xr:uid="{00000000-0005-0000-0000-00003C0A0000}"/>
    <cellStyle name="Header2 6 4 2" xfId="16805" xr:uid="{00000000-0005-0000-0000-00003D0A0000}"/>
    <cellStyle name="Header2 6 5" xfId="12046" xr:uid="{00000000-0005-0000-0000-00003E0A0000}"/>
    <cellStyle name="Header2 7" xfId="23101" xr:uid="{00000000-0005-0000-0000-00003F0A0000}"/>
    <cellStyle name="Heading" xfId="139" xr:uid="{00000000-0005-0000-0000-0000400A0000}"/>
    <cellStyle name="Heading 1" xfId="323" xr:uid="{00000000-0005-0000-0000-0000410A0000}"/>
    <cellStyle name="Heading 2" xfId="324" xr:uid="{00000000-0005-0000-0000-0000420A0000}"/>
    <cellStyle name="Heading 3" xfId="325" xr:uid="{00000000-0005-0000-0000-0000430A0000}"/>
    <cellStyle name="Heading 4" xfId="326" xr:uid="{00000000-0005-0000-0000-0000440A0000}"/>
    <cellStyle name="Heading_C.Vtas-F" xfId="327" xr:uid="{00000000-0005-0000-0000-0000450A0000}"/>
    <cellStyle name="Hipervínculo 2" xfId="328" xr:uid="{00000000-0005-0000-0000-0000460A0000}"/>
    <cellStyle name="Hipervínculo 3" xfId="1202" xr:uid="{00000000-0005-0000-0000-0000470A0000}"/>
    <cellStyle name="Hipervínculo 3 2" xfId="20688" xr:uid="{00000000-0005-0000-0000-0000480A0000}"/>
    <cellStyle name="Hipervínculo 3 2 2" xfId="23033" xr:uid="{00000000-0005-0000-0000-0000490A0000}"/>
    <cellStyle name="Hipervínculo 3 3" xfId="20984" xr:uid="{00000000-0005-0000-0000-00004A0A0000}"/>
    <cellStyle name="Hipervínculo 3 4" xfId="21745" xr:uid="{00000000-0005-0000-0000-00004B0A0000}"/>
    <cellStyle name="Hipervínculo 3 4 2" xfId="23881" xr:uid="{00000000-0005-0000-0000-00004C0A0000}"/>
    <cellStyle name="Hipervínculo 4" xfId="24162" xr:uid="{00000000-0005-0000-0000-00004D0A0000}"/>
    <cellStyle name="Incorrecto 2" xfId="141" xr:uid="{00000000-0005-0000-0000-00004E0A0000}"/>
    <cellStyle name="Incorrecto 3" xfId="140" xr:uid="{00000000-0005-0000-0000-00004F0A0000}"/>
    <cellStyle name="Incorrecto 3 2" xfId="329" xr:uid="{00000000-0005-0000-0000-0000500A0000}"/>
    <cellStyle name="Incorrecto 3 3" xfId="1986" xr:uid="{00000000-0005-0000-0000-0000510A0000}"/>
    <cellStyle name="Incorrecto 3 4" xfId="3071" xr:uid="{00000000-0005-0000-0000-0000520A0000}"/>
    <cellStyle name="Incorrecto 3 5" xfId="5047" xr:uid="{00000000-0005-0000-0000-0000530A0000}"/>
    <cellStyle name="Incorrecto 3 6" xfId="20937" xr:uid="{00000000-0005-0000-0000-0000540A0000}"/>
    <cellStyle name="Incorrecto 3 7" xfId="22136" xr:uid="{00000000-0005-0000-0000-0000550A0000}"/>
    <cellStyle name="Incorrecto 4" xfId="1926" xr:uid="{00000000-0005-0000-0000-0000560A0000}"/>
    <cellStyle name="Incorrecto 5" xfId="24074" xr:uid="{00000000-0005-0000-0000-0000570A0000}"/>
    <cellStyle name="Input" xfId="330" xr:uid="{00000000-0005-0000-0000-0000580A0000}"/>
    <cellStyle name="Input [yellow]" xfId="142" xr:uid="{00000000-0005-0000-0000-0000590A0000}"/>
    <cellStyle name="Input [yellow] 2" xfId="332" xr:uid="{00000000-0005-0000-0000-00005A0A0000}"/>
    <cellStyle name="Input [yellow] 2 2" xfId="721" xr:uid="{00000000-0005-0000-0000-00005B0A0000}"/>
    <cellStyle name="Input [yellow] 2 2 2" xfId="2158" xr:uid="{00000000-0005-0000-0000-00005C0A0000}"/>
    <cellStyle name="Input [yellow] 2 2 2 2" xfId="4048" xr:uid="{00000000-0005-0000-0000-00005D0A0000}"/>
    <cellStyle name="Input [yellow] 2 2 2 2 2" xfId="6790" xr:uid="{00000000-0005-0000-0000-00005E0A0000}"/>
    <cellStyle name="Input [yellow] 2 2 2 2 2 2" xfId="11086" xr:uid="{00000000-0005-0000-0000-00005F0A0000}"/>
    <cellStyle name="Input [yellow] 2 2 2 2 2 2 2" xfId="19715" xr:uid="{00000000-0005-0000-0000-0000600A0000}"/>
    <cellStyle name="Input [yellow] 2 2 2 2 2 3" xfId="15425" xr:uid="{00000000-0005-0000-0000-0000610A0000}"/>
    <cellStyle name="Input [yellow] 2 2 2 2 3" xfId="8941" xr:uid="{00000000-0005-0000-0000-0000620A0000}"/>
    <cellStyle name="Input [yellow] 2 2 2 2 3 2" xfId="17570" xr:uid="{00000000-0005-0000-0000-0000630A0000}"/>
    <cellStyle name="Input [yellow] 2 2 2 2 4" xfId="13272" xr:uid="{00000000-0005-0000-0000-0000640A0000}"/>
    <cellStyle name="Input [yellow] 2 2 2 3" xfId="5735" xr:uid="{00000000-0005-0000-0000-0000650A0000}"/>
    <cellStyle name="Input [yellow] 2 2 2 3 2" xfId="10031" xr:uid="{00000000-0005-0000-0000-0000660A0000}"/>
    <cellStyle name="Input [yellow] 2 2 2 3 2 2" xfId="18660" xr:uid="{00000000-0005-0000-0000-0000670A0000}"/>
    <cellStyle name="Input [yellow] 2 2 2 3 3" xfId="14370" xr:uid="{00000000-0005-0000-0000-0000680A0000}"/>
    <cellStyle name="Input [yellow] 2 2 2 4" xfId="8198" xr:uid="{00000000-0005-0000-0000-0000690A0000}"/>
    <cellStyle name="Input [yellow] 2 2 2 4 2" xfId="16827" xr:uid="{00000000-0005-0000-0000-00006A0A0000}"/>
    <cellStyle name="Input [yellow] 2 2 2 5" xfId="12194" xr:uid="{00000000-0005-0000-0000-00006B0A0000}"/>
    <cellStyle name="Input [yellow] 2 3" xfId="917" xr:uid="{00000000-0005-0000-0000-00006C0A0000}"/>
    <cellStyle name="Input [yellow] 2 3 2" xfId="2297" xr:uid="{00000000-0005-0000-0000-00006D0A0000}"/>
    <cellStyle name="Input [yellow] 2 3 2 2" xfId="4071" xr:uid="{00000000-0005-0000-0000-00006E0A0000}"/>
    <cellStyle name="Input [yellow] 2 3 2 2 2" xfId="6813" xr:uid="{00000000-0005-0000-0000-00006F0A0000}"/>
    <cellStyle name="Input [yellow] 2 3 2 2 2 2" xfId="11109" xr:uid="{00000000-0005-0000-0000-0000700A0000}"/>
    <cellStyle name="Input [yellow] 2 3 2 2 2 2 2" xfId="19738" xr:uid="{00000000-0005-0000-0000-0000710A0000}"/>
    <cellStyle name="Input [yellow] 2 3 2 2 2 3" xfId="15448" xr:uid="{00000000-0005-0000-0000-0000720A0000}"/>
    <cellStyle name="Input [yellow] 2 3 2 2 3" xfId="8964" xr:uid="{00000000-0005-0000-0000-0000730A0000}"/>
    <cellStyle name="Input [yellow] 2 3 2 2 3 2" xfId="17593" xr:uid="{00000000-0005-0000-0000-0000740A0000}"/>
    <cellStyle name="Input [yellow] 2 3 2 2 4" xfId="13295" xr:uid="{00000000-0005-0000-0000-0000750A0000}"/>
    <cellStyle name="Input [yellow] 2 3 2 3" xfId="5758" xr:uid="{00000000-0005-0000-0000-0000760A0000}"/>
    <cellStyle name="Input [yellow] 2 3 2 3 2" xfId="10054" xr:uid="{00000000-0005-0000-0000-0000770A0000}"/>
    <cellStyle name="Input [yellow] 2 3 2 3 2 2" xfId="18683" xr:uid="{00000000-0005-0000-0000-0000780A0000}"/>
    <cellStyle name="Input [yellow] 2 3 2 3 3" xfId="14393" xr:uid="{00000000-0005-0000-0000-0000790A0000}"/>
    <cellStyle name="Input [yellow] 2 3 2 4" xfId="8005" xr:uid="{00000000-0005-0000-0000-00007A0A0000}"/>
    <cellStyle name="Input [yellow] 2 3 2 4 2" xfId="16638" xr:uid="{00000000-0005-0000-0000-00007B0A0000}"/>
    <cellStyle name="Input [yellow] 2 3 2 5" xfId="12217" xr:uid="{00000000-0005-0000-0000-00007C0A0000}"/>
    <cellStyle name="Input [yellow] 2 4" xfId="1083" xr:uid="{00000000-0005-0000-0000-00007D0A0000}"/>
    <cellStyle name="Input [yellow] 2 4 2" xfId="2361" xr:uid="{00000000-0005-0000-0000-00007E0A0000}"/>
    <cellStyle name="Input [yellow] 2 4 2 2" xfId="4097" xr:uid="{00000000-0005-0000-0000-00007F0A0000}"/>
    <cellStyle name="Input [yellow] 2 4 2 2 2" xfId="6839" xr:uid="{00000000-0005-0000-0000-0000800A0000}"/>
    <cellStyle name="Input [yellow] 2 4 2 2 2 2" xfId="11135" xr:uid="{00000000-0005-0000-0000-0000810A0000}"/>
    <cellStyle name="Input [yellow] 2 4 2 2 2 2 2" xfId="19764" xr:uid="{00000000-0005-0000-0000-0000820A0000}"/>
    <cellStyle name="Input [yellow] 2 4 2 2 2 3" xfId="15474" xr:uid="{00000000-0005-0000-0000-0000830A0000}"/>
    <cellStyle name="Input [yellow] 2 4 2 2 3" xfId="8990" xr:uid="{00000000-0005-0000-0000-0000840A0000}"/>
    <cellStyle name="Input [yellow] 2 4 2 2 3 2" xfId="17619" xr:uid="{00000000-0005-0000-0000-0000850A0000}"/>
    <cellStyle name="Input [yellow] 2 4 2 2 4" xfId="13321" xr:uid="{00000000-0005-0000-0000-0000860A0000}"/>
    <cellStyle name="Input [yellow] 2 4 2 3" xfId="5784" xr:uid="{00000000-0005-0000-0000-0000870A0000}"/>
    <cellStyle name="Input [yellow] 2 4 2 3 2" xfId="10080" xr:uid="{00000000-0005-0000-0000-0000880A0000}"/>
    <cellStyle name="Input [yellow] 2 4 2 3 2 2" xfId="18709" xr:uid="{00000000-0005-0000-0000-0000890A0000}"/>
    <cellStyle name="Input [yellow] 2 4 2 3 3" xfId="14419" xr:uid="{00000000-0005-0000-0000-00008A0A0000}"/>
    <cellStyle name="Input [yellow] 2 4 2 4" xfId="8252" xr:uid="{00000000-0005-0000-0000-00008B0A0000}"/>
    <cellStyle name="Input [yellow] 2 4 2 4 2" xfId="16881" xr:uid="{00000000-0005-0000-0000-00008C0A0000}"/>
    <cellStyle name="Input [yellow] 2 4 2 5" xfId="12243" xr:uid="{00000000-0005-0000-0000-00008D0A0000}"/>
    <cellStyle name="Input [yellow] 2 4 3" xfId="3776" xr:uid="{00000000-0005-0000-0000-00008E0A0000}"/>
    <cellStyle name="Input [yellow] 2 4 3 2" xfId="6531" xr:uid="{00000000-0005-0000-0000-00008F0A0000}"/>
    <cellStyle name="Input [yellow] 2 4 3 2 2" xfId="10827" xr:uid="{00000000-0005-0000-0000-0000900A0000}"/>
    <cellStyle name="Input [yellow] 2 4 3 2 2 2" xfId="19456" xr:uid="{00000000-0005-0000-0000-0000910A0000}"/>
    <cellStyle name="Input [yellow] 2 4 3 2 3" xfId="15166" xr:uid="{00000000-0005-0000-0000-0000920A0000}"/>
    <cellStyle name="Input [yellow] 2 4 3 3" xfId="8682" xr:uid="{00000000-0005-0000-0000-0000930A0000}"/>
    <cellStyle name="Input [yellow] 2 4 3 3 2" xfId="17311" xr:uid="{00000000-0005-0000-0000-0000940A0000}"/>
    <cellStyle name="Input [yellow] 2 4 3 4" xfId="13000" xr:uid="{00000000-0005-0000-0000-0000950A0000}"/>
    <cellStyle name="Input [yellow] 2 4 4" xfId="5476" xr:uid="{00000000-0005-0000-0000-0000960A0000}"/>
    <cellStyle name="Input [yellow] 2 4 4 2" xfId="9772" xr:uid="{00000000-0005-0000-0000-0000970A0000}"/>
    <cellStyle name="Input [yellow] 2 4 4 2 2" xfId="18401" xr:uid="{00000000-0005-0000-0000-0000980A0000}"/>
    <cellStyle name="Input [yellow] 2 4 4 3" xfId="14111" xr:uid="{00000000-0005-0000-0000-0000990A0000}"/>
    <cellStyle name="Input [yellow] 2 4 5" xfId="7866" xr:uid="{00000000-0005-0000-0000-00009A0A0000}"/>
    <cellStyle name="Input [yellow] 2 4 5 2" xfId="16499" xr:uid="{00000000-0005-0000-0000-00009B0A0000}"/>
    <cellStyle name="Input [yellow] 2 4 6" xfId="11920" xr:uid="{00000000-0005-0000-0000-00009C0A0000}"/>
    <cellStyle name="Input [yellow] 2 5" xfId="1380" xr:uid="{00000000-0005-0000-0000-00009D0A0000}"/>
    <cellStyle name="Input [yellow] 2 5 2" xfId="3894" xr:uid="{00000000-0005-0000-0000-00009E0A0000}"/>
    <cellStyle name="Input [yellow] 2 5 2 2" xfId="6649" xr:uid="{00000000-0005-0000-0000-00009F0A0000}"/>
    <cellStyle name="Input [yellow] 2 5 2 2 2" xfId="10945" xr:uid="{00000000-0005-0000-0000-0000A00A0000}"/>
    <cellStyle name="Input [yellow] 2 5 2 2 2 2" xfId="19574" xr:uid="{00000000-0005-0000-0000-0000A10A0000}"/>
    <cellStyle name="Input [yellow] 2 5 2 2 3" xfId="15284" xr:uid="{00000000-0005-0000-0000-0000A20A0000}"/>
    <cellStyle name="Input [yellow] 2 5 2 3" xfId="8800" xr:uid="{00000000-0005-0000-0000-0000A30A0000}"/>
    <cellStyle name="Input [yellow] 2 5 2 3 2" xfId="17429" xr:uid="{00000000-0005-0000-0000-0000A40A0000}"/>
    <cellStyle name="Input [yellow] 2 5 2 4" xfId="13118" xr:uid="{00000000-0005-0000-0000-0000A50A0000}"/>
    <cellStyle name="Input [yellow] 2 5 3" xfId="5594" xr:uid="{00000000-0005-0000-0000-0000A60A0000}"/>
    <cellStyle name="Input [yellow] 2 5 3 2" xfId="9890" xr:uid="{00000000-0005-0000-0000-0000A70A0000}"/>
    <cellStyle name="Input [yellow] 2 5 3 2 2" xfId="18519" xr:uid="{00000000-0005-0000-0000-0000A80A0000}"/>
    <cellStyle name="Input [yellow] 2 5 3 3" xfId="14229" xr:uid="{00000000-0005-0000-0000-0000A90A0000}"/>
    <cellStyle name="Input [yellow] 2 5 4" xfId="8179" xr:uid="{00000000-0005-0000-0000-0000AA0A0000}"/>
    <cellStyle name="Input [yellow] 2 5 4 2" xfId="16809" xr:uid="{00000000-0005-0000-0000-0000AB0A0000}"/>
    <cellStyle name="Input [yellow] 2 5 5" xfId="12039" xr:uid="{00000000-0005-0000-0000-0000AC0A0000}"/>
    <cellStyle name="Input [yellow] 2 6" xfId="22110" xr:uid="{00000000-0005-0000-0000-0000AD0A0000}"/>
    <cellStyle name="Input [yellow] 2 7" xfId="24077" xr:uid="{00000000-0005-0000-0000-0000AE0A0000}"/>
    <cellStyle name="Input [yellow] 3" xfId="331" xr:uid="{00000000-0005-0000-0000-0000AF0A0000}"/>
    <cellStyle name="Input [yellow] 3 2" xfId="2033" xr:uid="{00000000-0005-0000-0000-0000B00A0000}"/>
    <cellStyle name="Input [yellow] 3 2 2" xfId="4029" xr:uid="{00000000-0005-0000-0000-0000B10A0000}"/>
    <cellStyle name="Input [yellow] 3 2 2 2" xfId="6771" xr:uid="{00000000-0005-0000-0000-0000B20A0000}"/>
    <cellStyle name="Input [yellow] 3 2 2 2 2" xfId="11067" xr:uid="{00000000-0005-0000-0000-0000B30A0000}"/>
    <cellStyle name="Input [yellow] 3 2 2 2 2 2" xfId="19696" xr:uid="{00000000-0005-0000-0000-0000B40A0000}"/>
    <cellStyle name="Input [yellow] 3 2 2 2 3" xfId="15406" xr:uid="{00000000-0005-0000-0000-0000B50A0000}"/>
    <cellStyle name="Input [yellow] 3 2 2 3" xfId="8922" xr:uid="{00000000-0005-0000-0000-0000B60A0000}"/>
    <cellStyle name="Input [yellow] 3 2 2 3 2" xfId="17551" xr:uid="{00000000-0005-0000-0000-0000B70A0000}"/>
    <cellStyle name="Input [yellow] 3 2 2 4" xfId="13253" xr:uid="{00000000-0005-0000-0000-0000B80A0000}"/>
    <cellStyle name="Input [yellow] 3 2 3" xfId="5716" xr:uid="{00000000-0005-0000-0000-0000B90A0000}"/>
    <cellStyle name="Input [yellow] 3 2 3 2" xfId="10012" xr:uid="{00000000-0005-0000-0000-0000BA0A0000}"/>
    <cellStyle name="Input [yellow] 3 2 3 2 2" xfId="18641" xr:uid="{00000000-0005-0000-0000-0000BB0A0000}"/>
    <cellStyle name="Input [yellow] 3 2 3 3" xfId="14351" xr:uid="{00000000-0005-0000-0000-0000BC0A0000}"/>
    <cellStyle name="Input [yellow] 3 2 4" xfId="8283" xr:uid="{00000000-0005-0000-0000-0000BD0A0000}"/>
    <cellStyle name="Input [yellow] 3 2 4 2" xfId="16912" xr:uid="{00000000-0005-0000-0000-0000BE0A0000}"/>
    <cellStyle name="Input [yellow] 3 2 5" xfId="12174" xr:uid="{00000000-0005-0000-0000-0000BF0A0000}"/>
    <cellStyle name="Input [yellow] 4" xfId="720" xr:uid="{00000000-0005-0000-0000-0000C00A0000}"/>
    <cellStyle name="Input [yellow] 4 2" xfId="2157" xr:uid="{00000000-0005-0000-0000-0000C10A0000}"/>
    <cellStyle name="Input [yellow] 4 2 2" xfId="4047" xr:uid="{00000000-0005-0000-0000-0000C20A0000}"/>
    <cellStyle name="Input [yellow] 4 2 2 2" xfId="6789" xr:uid="{00000000-0005-0000-0000-0000C30A0000}"/>
    <cellStyle name="Input [yellow] 4 2 2 2 2" xfId="11085" xr:uid="{00000000-0005-0000-0000-0000C40A0000}"/>
    <cellStyle name="Input [yellow] 4 2 2 2 2 2" xfId="19714" xr:uid="{00000000-0005-0000-0000-0000C50A0000}"/>
    <cellStyle name="Input [yellow] 4 2 2 2 3" xfId="15424" xr:uid="{00000000-0005-0000-0000-0000C60A0000}"/>
    <cellStyle name="Input [yellow] 4 2 2 3" xfId="8940" xr:uid="{00000000-0005-0000-0000-0000C70A0000}"/>
    <cellStyle name="Input [yellow] 4 2 2 3 2" xfId="17569" xr:uid="{00000000-0005-0000-0000-0000C80A0000}"/>
    <cellStyle name="Input [yellow] 4 2 2 4" xfId="13271" xr:uid="{00000000-0005-0000-0000-0000C90A0000}"/>
    <cellStyle name="Input [yellow] 4 2 3" xfId="5734" xr:uid="{00000000-0005-0000-0000-0000CA0A0000}"/>
    <cellStyle name="Input [yellow] 4 2 3 2" xfId="10030" xr:uid="{00000000-0005-0000-0000-0000CB0A0000}"/>
    <cellStyle name="Input [yellow] 4 2 3 2 2" xfId="18659" xr:uid="{00000000-0005-0000-0000-0000CC0A0000}"/>
    <cellStyle name="Input [yellow] 4 2 3 3" xfId="14369" xr:uid="{00000000-0005-0000-0000-0000CD0A0000}"/>
    <cellStyle name="Input [yellow] 4 2 4" xfId="8297" xr:uid="{00000000-0005-0000-0000-0000CE0A0000}"/>
    <cellStyle name="Input [yellow] 4 2 4 2" xfId="16926" xr:uid="{00000000-0005-0000-0000-0000CF0A0000}"/>
    <cellStyle name="Input [yellow] 4 2 5" xfId="12193" xr:uid="{00000000-0005-0000-0000-0000D00A0000}"/>
    <cellStyle name="Input [yellow] 5" xfId="916" xr:uid="{00000000-0005-0000-0000-0000D10A0000}"/>
    <cellStyle name="Input [yellow] 5 2" xfId="2296" xr:uid="{00000000-0005-0000-0000-0000D20A0000}"/>
    <cellStyle name="Input [yellow] 5 2 2" xfId="4070" xr:uid="{00000000-0005-0000-0000-0000D30A0000}"/>
    <cellStyle name="Input [yellow] 5 2 2 2" xfId="6812" xr:uid="{00000000-0005-0000-0000-0000D40A0000}"/>
    <cellStyle name="Input [yellow] 5 2 2 2 2" xfId="11108" xr:uid="{00000000-0005-0000-0000-0000D50A0000}"/>
    <cellStyle name="Input [yellow] 5 2 2 2 2 2" xfId="19737" xr:uid="{00000000-0005-0000-0000-0000D60A0000}"/>
    <cellStyle name="Input [yellow] 5 2 2 2 3" xfId="15447" xr:uid="{00000000-0005-0000-0000-0000D70A0000}"/>
    <cellStyle name="Input [yellow] 5 2 2 3" xfId="8963" xr:uid="{00000000-0005-0000-0000-0000D80A0000}"/>
    <cellStyle name="Input [yellow] 5 2 2 3 2" xfId="17592" xr:uid="{00000000-0005-0000-0000-0000D90A0000}"/>
    <cellStyle name="Input [yellow] 5 2 2 4" xfId="13294" xr:uid="{00000000-0005-0000-0000-0000DA0A0000}"/>
    <cellStyle name="Input [yellow] 5 2 3" xfId="5757" xr:uid="{00000000-0005-0000-0000-0000DB0A0000}"/>
    <cellStyle name="Input [yellow] 5 2 3 2" xfId="10053" xr:uid="{00000000-0005-0000-0000-0000DC0A0000}"/>
    <cellStyle name="Input [yellow] 5 2 3 2 2" xfId="18682" xr:uid="{00000000-0005-0000-0000-0000DD0A0000}"/>
    <cellStyle name="Input [yellow] 5 2 3 3" xfId="14392" xr:uid="{00000000-0005-0000-0000-0000DE0A0000}"/>
    <cellStyle name="Input [yellow] 5 2 4" xfId="8268" xr:uid="{00000000-0005-0000-0000-0000DF0A0000}"/>
    <cellStyle name="Input [yellow] 5 2 4 2" xfId="16897" xr:uid="{00000000-0005-0000-0000-0000E00A0000}"/>
    <cellStyle name="Input [yellow] 5 2 5" xfId="12216" xr:uid="{00000000-0005-0000-0000-0000E10A0000}"/>
    <cellStyle name="Input [yellow] 6" xfId="1082" xr:uid="{00000000-0005-0000-0000-0000E20A0000}"/>
    <cellStyle name="Input [yellow] 6 2" xfId="2360" xr:uid="{00000000-0005-0000-0000-0000E30A0000}"/>
    <cellStyle name="Input [yellow] 6 2 2" xfId="4096" xr:uid="{00000000-0005-0000-0000-0000E40A0000}"/>
    <cellStyle name="Input [yellow] 6 2 2 2" xfId="6838" xr:uid="{00000000-0005-0000-0000-0000E50A0000}"/>
    <cellStyle name="Input [yellow] 6 2 2 2 2" xfId="11134" xr:uid="{00000000-0005-0000-0000-0000E60A0000}"/>
    <cellStyle name="Input [yellow] 6 2 2 2 2 2" xfId="19763" xr:uid="{00000000-0005-0000-0000-0000E70A0000}"/>
    <cellStyle name="Input [yellow] 6 2 2 2 3" xfId="15473" xr:uid="{00000000-0005-0000-0000-0000E80A0000}"/>
    <cellStyle name="Input [yellow] 6 2 2 3" xfId="8989" xr:uid="{00000000-0005-0000-0000-0000E90A0000}"/>
    <cellStyle name="Input [yellow] 6 2 2 3 2" xfId="17618" xr:uid="{00000000-0005-0000-0000-0000EA0A0000}"/>
    <cellStyle name="Input [yellow] 6 2 2 4" xfId="13320" xr:uid="{00000000-0005-0000-0000-0000EB0A0000}"/>
    <cellStyle name="Input [yellow] 6 2 3" xfId="5783" xr:uid="{00000000-0005-0000-0000-0000EC0A0000}"/>
    <cellStyle name="Input [yellow] 6 2 3 2" xfId="10079" xr:uid="{00000000-0005-0000-0000-0000ED0A0000}"/>
    <cellStyle name="Input [yellow] 6 2 3 2 2" xfId="18708" xr:uid="{00000000-0005-0000-0000-0000EE0A0000}"/>
    <cellStyle name="Input [yellow] 6 2 3 3" xfId="14418" xr:uid="{00000000-0005-0000-0000-0000EF0A0000}"/>
    <cellStyle name="Input [yellow] 6 2 4" xfId="7987" xr:uid="{00000000-0005-0000-0000-0000F00A0000}"/>
    <cellStyle name="Input [yellow] 6 2 4 2" xfId="16620" xr:uid="{00000000-0005-0000-0000-0000F10A0000}"/>
    <cellStyle name="Input [yellow] 6 2 5" xfId="12242" xr:uid="{00000000-0005-0000-0000-0000F20A0000}"/>
    <cellStyle name="Input [yellow] 6 3" xfId="3775" xr:uid="{00000000-0005-0000-0000-0000F30A0000}"/>
    <cellStyle name="Input [yellow] 6 3 2" xfId="6530" xr:uid="{00000000-0005-0000-0000-0000F40A0000}"/>
    <cellStyle name="Input [yellow] 6 3 2 2" xfId="10826" xr:uid="{00000000-0005-0000-0000-0000F50A0000}"/>
    <cellStyle name="Input [yellow] 6 3 2 2 2" xfId="19455" xr:uid="{00000000-0005-0000-0000-0000F60A0000}"/>
    <cellStyle name="Input [yellow] 6 3 2 3" xfId="15165" xr:uid="{00000000-0005-0000-0000-0000F70A0000}"/>
    <cellStyle name="Input [yellow] 6 3 3" xfId="8681" xr:uid="{00000000-0005-0000-0000-0000F80A0000}"/>
    <cellStyle name="Input [yellow] 6 3 3 2" xfId="17310" xr:uid="{00000000-0005-0000-0000-0000F90A0000}"/>
    <cellStyle name="Input [yellow] 6 3 4" xfId="12999" xr:uid="{00000000-0005-0000-0000-0000FA0A0000}"/>
    <cellStyle name="Input [yellow] 6 4" xfId="5475" xr:uid="{00000000-0005-0000-0000-0000FB0A0000}"/>
    <cellStyle name="Input [yellow] 6 4 2" xfId="9771" xr:uid="{00000000-0005-0000-0000-0000FC0A0000}"/>
    <cellStyle name="Input [yellow] 6 4 2 2" xfId="18400" xr:uid="{00000000-0005-0000-0000-0000FD0A0000}"/>
    <cellStyle name="Input [yellow] 6 4 3" xfId="14110" xr:uid="{00000000-0005-0000-0000-0000FE0A0000}"/>
    <cellStyle name="Input [yellow] 6 5" xfId="7613" xr:uid="{00000000-0005-0000-0000-0000FF0A0000}"/>
    <cellStyle name="Input [yellow] 6 5 2" xfId="16247" xr:uid="{00000000-0005-0000-0000-0000000B0000}"/>
    <cellStyle name="Input [yellow] 6 6" xfId="11919" xr:uid="{00000000-0005-0000-0000-0000010B0000}"/>
    <cellStyle name="Input [yellow] 7" xfId="1381" xr:uid="{00000000-0005-0000-0000-0000020B0000}"/>
    <cellStyle name="Input [yellow] 7 2" xfId="3895" xr:uid="{00000000-0005-0000-0000-0000030B0000}"/>
    <cellStyle name="Input [yellow] 7 2 2" xfId="6650" xr:uid="{00000000-0005-0000-0000-0000040B0000}"/>
    <cellStyle name="Input [yellow] 7 2 2 2" xfId="10946" xr:uid="{00000000-0005-0000-0000-0000050B0000}"/>
    <cellStyle name="Input [yellow] 7 2 2 2 2" xfId="19575" xr:uid="{00000000-0005-0000-0000-0000060B0000}"/>
    <cellStyle name="Input [yellow] 7 2 2 3" xfId="15285" xr:uid="{00000000-0005-0000-0000-0000070B0000}"/>
    <cellStyle name="Input [yellow] 7 2 3" xfId="8801" xr:uid="{00000000-0005-0000-0000-0000080B0000}"/>
    <cellStyle name="Input [yellow] 7 2 3 2" xfId="17430" xr:uid="{00000000-0005-0000-0000-0000090B0000}"/>
    <cellStyle name="Input [yellow] 7 2 4" xfId="13119" xr:uid="{00000000-0005-0000-0000-00000A0B0000}"/>
    <cellStyle name="Input [yellow] 7 3" xfId="5595" xr:uid="{00000000-0005-0000-0000-00000B0B0000}"/>
    <cellStyle name="Input [yellow] 7 3 2" xfId="9891" xr:uid="{00000000-0005-0000-0000-00000C0B0000}"/>
    <cellStyle name="Input [yellow] 7 3 2 2" xfId="18520" xr:uid="{00000000-0005-0000-0000-00000D0B0000}"/>
    <cellStyle name="Input [yellow] 7 3 3" xfId="14230" xr:uid="{00000000-0005-0000-0000-00000E0B0000}"/>
    <cellStyle name="Input [yellow] 7 4" xfId="8127" xr:uid="{00000000-0005-0000-0000-00000F0B0000}"/>
    <cellStyle name="Input [yellow] 7 4 2" xfId="16759" xr:uid="{00000000-0005-0000-0000-0000100B0000}"/>
    <cellStyle name="Input [yellow] 7 5" xfId="12040" xr:uid="{00000000-0005-0000-0000-0000110B0000}"/>
    <cellStyle name="Input [yellow] 8" xfId="23100" xr:uid="{00000000-0005-0000-0000-0000120B0000}"/>
    <cellStyle name="Input [yellow] 9" xfId="24076" xr:uid="{00000000-0005-0000-0000-0000130B0000}"/>
    <cellStyle name="Input 10" xfId="1232" xr:uid="{00000000-0005-0000-0000-0000140B0000}"/>
    <cellStyle name="Input 10 2" xfId="2503" xr:uid="{00000000-0005-0000-0000-0000150B0000}"/>
    <cellStyle name="Input 10 2 2" xfId="4113" xr:uid="{00000000-0005-0000-0000-0000160B0000}"/>
    <cellStyle name="Input 10 2 2 2" xfId="6855" xr:uid="{00000000-0005-0000-0000-0000170B0000}"/>
    <cellStyle name="Input 10 2 2 2 2" xfId="11151" xr:uid="{00000000-0005-0000-0000-0000180B0000}"/>
    <cellStyle name="Input 10 2 2 2 2 2" xfId="19780" xr:uid="{00000000-0005-0000-0000-0000190B0000}"/>
    <cellStyle name="Input 10 2 2 2 3" xfId="15490" xr:uid="{00000000-0005-0000-0000-00001A0B0000}"/>
    <cellStyle name="Input 10 2 2 3" xfId="9006" xr:uid="{00000000-0005-0000-0000-00001B0B0000}"/>
    <cellStyle name="Input 10 2 2 3 2" xfId="17635" xr:uid="{00000000-0005-0000-0000-00001C0B0000}"/>
    <cellStyle name="Input 10 2 2 4" xfId="13337" xr:uid="{00000000-0005-0000-0000-00001D0B0000}"/>
    <cellStyle name="Input 10 2 3" xfId="5800" xr:uid="{00000000-0005-0000-0000-00001E0B0000}"/>
    <cellStyle name="Input 10 2 3 2" xfId="10096" xr:uid="{00000000-0005-0000-0000-00001F0B0000}"/>
    <cellStyle name="Input 10 2 3 2 2" xfId="18725" xr:uid="{00000000-0005-0000-0000-0000200B0000}"/>
    <cellStyle name="Input 10 2 3 3" xfId="14435" xr:uid="{00000000-0005-0000-0000-0000210B0000}"/>
    <cellStyle name="Input 10 2 4" xfId="8123" xr:uid="{00000000-0005-0000-0000-0000220B0000}"/>
    <cellStyle name="Input 10 2 4 2" xfId="16755" xr:uid="{00000000-0005-0000-0000-0000230B0000}"/>
    <cellStyle name="Input 10 2 5" xfId="12259" xr:uid="{00000000-0005-0000-0000-0000240B0000}"/>
    <cellStyle name="Input 100" xfId="1630" xr:uid="{00000000-0005-0000-0000-0000250B0000}"/>
    <cellStyle name="Input 100 2" xfId="3929" xr:uid="{00000000-0005-0000-0000-0000260B0000}"/>
    <cellStyle name="Input 100 2 2" xfId="6672" xr:uid="{00000000-0005-0000-0000-0000270B0000}"/>
    <cellStyle name="Input 100 2 2 2" xfId="10968" xr:uid="{00000000-0005-0000-0000-0000280B0000}"/>
    <cellStyle name="Input 100 2 2 2 2" xfId="19597" xr:uid="{00000000-0005-0000-0000-0000290B0000}"/>
    <cellStyle name="Input 100 2 2 3" xfId="15307" xr:uid="{00000000-0005-0000-0000-00002A0B0000}"/>
    <cellStyle name="Input 100 2 3" xfId="8823" xr:uid="{00000000-0005-0000-0000-00002B0B0000}"/>
    <cellStyle name="Input 100 2 3 2" xfId="17452" xr:uid="{00000000-0005-0000-0000-00002C0B0000}"/>
    <cellStyle name="Input 100 2 4" xfId="13153" xr:uid="{00000000-0005-0000-0000-00002D0B0000}"/>
    <cellStyle name="Input 100 3" xfId="5617" xr:uid="{00000000-0005-0000-0000-00002E0B0000}"/>
    <cellStyle name="Input 100 3 2" xfId="9913" xr:uid="{00000000-0005-0000-0000-00002F0B0000}"/>
    <cellStyle name="Input 100 3 2 2" xfId="18542" xr:uid="{00000000-0005-0000-0000-0000300B0000}"/>
    <cellStyle name="Input 100 3 3" xfId="14252" xr:uid="{00000000-0005-0000-0000-0000310B0000}"/>
    <cellStyle name="Input 100 4" xfId="7644" xr:uid="{00000000-0005-0000-0000-0000320B0000}"/>
    <cellStyle name="Input 100 4 2" xfId="16278" xr:uid="{00000000-0005-0000-0000-0000330B0000}"/>
    <cellStyle name="Input 100 5" xfId="12074" xr:uid="{00000000-0005-0000-0000-0000340B0000}"/>
    <cellStyle name="Input 101" xfId="1665" xr:uid="{00000000-0005-0000-0000-0000350B0000}"/>
    <cellStyle name="Input 101 2" xfId="3944" xr:uid="{00000000-0005-0000-0000-0000360B0000}"/>
    <cellStyle name="Input 101 2 2" xfId="6687" xr:uid="{00000000-0005-0000-0000-0000370B0000}"/>
    <cellStyle name="Input 101 2 2 2" xfId="10983" xr:uid="{00000000-0005-0000-0000-0000380B0000}"/>
    <cellStyle name="Input 101 2 2 2 2" xfId="19612" xr:uid="{00000000-0005-0000-0000-0000390B0000}"/>
    <cellStyle name="Input 101 2 2 3" xfId="15322" xr:uid="{00000000-0005-0000-0000-00003A0B0000}"/>
    <cellStyle name="Input 101 2 3" xfId="8838" xr:uid="{00000000-0005-0000-0000-00003B0B0000}"/>
    <cellStyle name="Input 101 2 3 2" xfId="17467" xr:uid="{00000000-0005-0000-0000-00003C0B0000}"/>
    <cellStyle name="Input 101 2 4" xfId="13168" xr:uid="{00000000-0005-0000-0000-00003D0B0000}"/>
    <cellStyle name="Input 101 3" xfId="5632" xr:uid="{00000000-0005-0000-0000-00003E0B0000}"/>
    <cellStyle name="Input 101 3 2" xfId="9928" xr:uid="{00000000-0005-0000-0000-00003F0B0000}"/>
    <cellStyle name="Input 101 3 2 2" xfId="18557" xr:uid="{00000000-0005-0000-0000-0000400B0000}"/>
    <cellStyle name="Input 101 3 3" xfId="14267" xr:uid="{00000000-0005-0000-0000-0000410B0000}"/>
    <cellStyle name="Input 101 4" xfId="8042" xr:uid="{00000000-0005-0000-0000-0000420B0000}"/>
    <cellStyle name="Input 101 4 2" xfId="16675" xr:uid="{00000000-0005-0000-0000-0000430B0000}"/>
    <cellStyle name="Input 101 5" xfId="12089" xr:uid="{00000000-0005-0000-0000-0000440B0000}"/>
    <cellStyle name="Input 102" xfId="1629" xr:uid="{00000000-0005-0000-0000-0000450B0000}"/>
    <cellStyle name="Input 102 2" xfId="3928" xr:uid="{00000000-0005-0000-0000-0000460B0000}"/>
    <cellStyle name="Input 102 2 2" xfId="6671" xr:uid="{00000000-0005-0000-0000-0000470B0000}"/>
    <cellStyle name="Input 102 2 2 2" xfId="10967" xr:uid="{00000000-0005-0000-0000-0000480B0000}"/>
    <cellStyle name="Input 102 2 2 2 2" xfId="19596" xr:uid="{00000000-0005-0000-0000-0000490B0000}"/>
    <cellStyle name="Input 102 2 2 3" xfId="15306" xr:uid="{00000000-0005-0000-0000-00004A0B0000}"/>
    <cellStyle name="Input 102 2 3" xfId="8822" xr:uid="{00000000-0005-0000-0000-00004B0B0000}"/>
    <cellStyle name="Input 102 2 3 2" xfId="17451" xr:uid="{00000000-0005-0000-0000-00004C0B0000}"/>
    <cellStyle name="Input 102 2 4" xfId="13152" xr:uid="{00000000-0005-0000-0000-00004D0B0000}"/>
    <cellStyle name="Input 102 3" xfId="5616" xr:uid="{00000000-0005-0000-0000-00004E0B0000}"/>
    <cellStyle name="Input 102 3 2" xfId="9912" xr:uid="{00000000-0005-0000-0000-00004F0B0000}"/>
    <cellStyle name="Input 102 3 2 2" xfId="18541" xr:uid="{00000000-0005-0000-0000-0000500B0000}"/>
    <cellStyle name="Input 102 3 3" xfId="14251" xr:uid="{00000000-0005-0000-0000-0000510B0000}"/>
    <cellStyle name="Input 102 4" xfId="7643" xr:uid="{00000000-0005-0000-0000-0000520B0000}"/>
    <cellStyle name="Input 102 4 2" xfId="16277" xr:uid="{00000000-0005-0000-0000-0000530B0000}"/>
    <cellStyle name="Input 102 5" xfId="12073" xr:uid="{00000000-0005-0000-0000-0000540B0000}"/>
    <cellStyle name="Input 103" xfId="1666" xr:uid="{00000000-0005-0000-0000-0000550B0000}"/>
    <cellStyle name="Input 103 2" xfId="3945" xr:uid="{00000000-0005-0000-0000-0000560B0000}"/>
    <cellStyle name="Input 103 2 2" xfId="6688" xr:uid="{00000000-0005-0000-0000-0000570B0000}"/>
    <cellStyle name="Input 103 2 2 2" xfId="10984" xr:uid="{00000000-0005-0000-0000-0000580B0000}"/>
    <cellStyle name="Input 103 2 2 2 2" xfId="19613" xr:uid="{00000000-0005-0000-0000-0000590B0000}"/>
    <cellStyle name="Input 103 2 2 3" xfId="15323" xr:uid="{00000000-0005-0000-0000-00005A0B0000}"/>
    <cellStyle name="Input 103 2 3" xfId="8839" xr:uid="{00000000-0005-0000-0000-00005B0B0000}"/>
    <cellStyle name="Input 103 2 3 2" xfId="17468" xr:uid="{00000000-0005-0000-0000-00005C0B0000}"/>
    <cellStyle name="Input 103 2 4" xfId="13169" xr:uid="{00000000-0005-0000-0000-00005D0B0000}"/>
    <cellStyle name="Input 103 3" xfId="5633" xr:uid="{00000000-0005-0000-0000-00005E0B0000}"/>
    <cellStyle name="Input 103 3 2" xfId="9929" xr:uid="{00000000-0005-0000-0000-00005F0B0000}"/>
    <cellStyle name="Input 103 3 2 2" xfId="18558" xr:uid="{00000000-0005-0000-0000-0000600B0000}"/>
    <cellStyle name="Input 103 3 3" xfId="14268" xr:uid="{00000000-0005-0000-0000-0000610B0000}"/>
    <cellStyle name="Input 103 4" xfId="7645" xr:uid="{00000000-0005-0000-0000-0000620B0000}"/>
    <cellStyle name="Input 103 4 2" xfId="16279" xr:uid="{00000000-0005-0000-0000-0000630B0000}"/>
    <cellStyle name="Input 103 5" xfId="12090" xr:uid="{00000000-0005-0000-0000-0000640B0000}"/>
    <cellStyle name="Input 104" xfId="1628" xr:uid="{00000000-0005-0000-0000-0000650B0000}"/>
    <cellStyle name="Input 104 2" xfId="3927" xr:uid="{00000000-0005-0000-0000-0000660B0000}"/>
    <cellStyle name="Input 104 2 2" xfId="6670" xr:uid="{00000000-0005-0000-0000-0000670B0000}"/>
    <cellStyle name="Input 104 2 2 2" xfId="10966" xr:uid="{00000000-0005-0000-0000-0000680B0000}"/>
    <cellStyle name="Input 104 2 2 2 2" xfId="19595" xr:uid="{00000000-0005-0000-0000-0000690B0000}"/>
    <cellStyle name="Input 104 2 2 3" xfId="15305" xr:uid="{00000000-0005-0000-0000-00006A0B0000}"/>
    <cellStyle name="Input 104 2 3" xfId="8821" xr:uid="{00000000-0005-0000-0000-00006B0B0000}"/>
    <cellStyle name="Input 104 2 3 2" xfId="17450" xr:uid="{00000000-0005-0000-0000-00006C0B0000}"/>
    <cellStyle name="Input 104 2 4" xfId="13151" xr:uid="{00000000-0005-0000-0000-00006D0B0000}"/>
    <cellStyle name="Input 104 3" xfId="5615" xr:uid="{00000000-0005-0000-0000-00006E0B0000}"/>
    <cellStyle name="Input 104 3 2" xfId="9911" xr:uid="{00000000-0005-0000-0000-00006F0B0000}"/>
    <cellStyle name="Input 104 3 2 2" xfId="18540" xr:uid="{00000000-0005-0000-0000-0000700B0000}"/>
    <cellStyle name="Input 104 3 3" xfId="14250" xr:uid="{00000000-0005-0000-0000-0000710B0000}"/>
    <cellStyle name="Input 104 4" xfId="7642" xr:uid="{00000000-0005-0000-0000-0000720B0000}"/>
    <cellStyle name="Input 104 4 2" xfId="16276" xr:uid="{00000000-0005-0000-0000-0000730B0000}"/>
    <cellStyle name="Input 104 5" xfId="12072" xr:uid="{00000000-0005-0000-0000-0000740B0000}"/>
    <cellStyle name="Input 105" xfId="1705" xr:uid="{00000000-0005-0000-0000-0000750B0000}"/>
    <cellStyle name="Input 105 2" xfId="3946" xr:uid="{00000000-0005-0000-0000-0000760B0000}"/>
    <cellStyle name="Input 105 2 2" xfId="6689" xr:uid="{00000000-0005-0000-0000-0000770B0000}"/>
    <cellStyle name="Input 105 2 2 2" xfId="10985" xr:uid="{00000000-0005-0000-0000-0000780B0000}"/>
    <cellStyle name="Input 105 2 2 2 2" xfId="19614" xr:uid="{00000000-0005-0000-0000-0000790B0000}"/>
    <cellStyle name="Input 105 2 2 3" xfId="15324" xr:uid="{00000000-0005-0000-0000-00007A0B0000}"/>
    <cellStyle name="Input 105 2 3" xfId="8840" xr:uid="{00000000-0005-0000-0000-00007B0B0000}"/>
    <cellStyle name="Input 105 2 3 2" xfId="17469" xr:uid="{00000000-0005-0000-0000-00007C0B0000}"/>
    <cellStyle name="Input 105 2 4" xfId="13170" xr:uid="{00000000-0005-0000-0000-00007D0B0000}"/>
    <cellStyle name="Input 105 3" xfId="5634" xr:uid="{00000000-0005-0000-0000-00007E0B0000}"/>
    <cellStyle name="Input 105 3 2" xfId="9930" xr:uid="{00000000-0005-0000-0000-00007F0B0000}"/>
    <cellStyle name="Input 105 3 2 2" xfId="18559" xr:uid="{00000000-0005-0000-0000-0000800B0000}"/>
    <cellStyle name="Input 105 3 3" xfId="14269" xr:uid="{00000000-0005-0000-0000-0000810B0000}"/>
    <cellStyle name="Input 105 4" xfId="8203" xr:uid="{00000000-0005-0000-0000-0000820B0000}"/>
    <cellStyle name="Input 105 4 2" xfId="16832" xr:uid="{00000000-0005-0000-0000-0000830B0000}"/>
    <cellStyle name="Input 105 5" xfId="12091" xr:uid="{00000000-0005-0000-0000-0000840B0000}"/>
    <cellStyle name="Input 106" xfId="1723" xr:uid="{00000000-0005-0000-0000-0000850B0000}"/>
    <cellStyle name="Input 106 2" xfId="3953" xr:uid="{00000000-0005-0000-0000-0000860B0000}"/>
    <cellStyle name="Input 106 2 2" xfId="6696" xr:uid="{00000000-0005-0000-0000-0000870B0000}"/>
    <cellStyle name="Input 106 2 2 2" xfId="10992" xr:uid="{00000000-0005-0000-0000-0000880B0000}"/>
    <cellStyle name="Input 106 2 2 2 2" xfId="19621" xr:uid="{00000000-0005-0000-0000-0000890B0000}"/>
    <cellStyle name="Input 106 2 2 3" xfId="15331" xr:uid="{00000000-0005-0000-0000-00008A0B0000}"/>
    <cellStyle name="Input 106 2 3" xfId="8847" xr:uid="{00000000-0005-0000-0000-00008B0B0000}"/>
    <cellStyle name="Input 106 2 3 2" xfId="17476" xr:uid="{00000000-0005-0000-0000-00008C0B0000}"/>
    <cellStyle name="Input 106 2 4" xfId="13177" xr:uid="{00000000-0005-0000-0000-00008D0B0000}"/>
    <cellStyle name="Input 106 3" xfId="5641" xr:uid="{00000000-0005-0000-0000-00008E0B0000}"/>
    <cellStyle name="Input 106 3 2" xfId="9937" xr:uid="{00000000-0005-0000-0000-00008F0B0000}"/>
    <cellStyle name="Input 106 3 2 2" xfId="18566" xr:uid="{00000000-0005-0000-0000-0000900B0000}"/>
    <cellStyle name="Input 106 3 3" xfId="14276" xr:uid="{00000000-0005-0000-0000-0000910B0000}"/>
    <cellStyle name="Input 106 4" xfId="8246" xr:uid="{00000000-0005-0000-0000-0000920B0000}"/>
    <cellStyle name="Input 106 4 2" xfId="16875" xr:uid="{00000000-0005-0000-0000-0000930B0000}"/>
    <cellStyle name="Input 106 5" xfId="12098" xr:uid="{00000000-0005-0000-0000-0000940B0000}"/>
    <cellStyle name="Input 107" xfId="1733" xr:uid="{00000000-0005-0000-0000-0000950B0000}"/>
    <cellStyle name="Input 107 2" xfId="3954" xr:uid="{00000000-0005-0000-0000-0000960B0000}"/>
    <cellStyle name="Input 107 2 2" xfId="6697" xr:uid="{00000000-0005-0000-0000-0000970B0000}"/>
    <cellStyle name="Input 107 2 2 2" xfId="10993" xr:uid="{00000000-0005-0000-0000-0000980B0000}"/>
    <cellStyle name="Input 107 2 2 2 2" xfId="19622" xr:uid="{00000000-0005-0000-0000-0000990B0000}"/>
    <cellStyle name="Input 107 2 2 3" xfId="15332" xr:uid="{00000000-0005-0000-0000-00009A0B0000}"/>
    <cellStyle name="Input 107 2 3" xfId="8848" xr:uid="{00000000-0005-0000-0000-00009B0B0000}"/>
    <cellStyle name="Input 107 2 3 2" xfId="17477" xr:uid="{00000000-0005-0000-0000-00009C0B0000}"/>
    <cellStyle name="Input 107 2 4" xfId="13178" xr:uid="{00000000-0005-0000-0000-00009D0B0000}"/>
    <cellStyle name="Input 107 3" xfId="5642" xr:uid="{00000000-0005-0000-0000-00009E0B0000}"/>
    <cellStyle name="Input 107 3 2" xfId="9938" xr:uid="{00000000-0005-0000-0000-00009F0B0000}"/>
    <cellStyle name="Input 107 3 2 2" xfId="18567" xr:uid="{00000000-0005-0000-0000-0000A00B0000}"/>
    <cellStyle name="Input 107 3 3" xfId="14277" xr:uid="{00000000-0005-0000-0000-0000A10B0000}"/>
    <cellStyle name="Input 107 4" xfId="8115" xr:uid="{00000000-0005-0000-0000-0000A20B0000}"/>
    <cellStyle name="Input 107 4 2" xfId="16747" xr:uid="{00000000-0005-0000-0000-0000A30B0000}"/>
    <cellStyle name="Input 107 5" xfId="12099" xr:uid="{00000000-0005-0000-0000-0000A40B0000}"/>
    <cellStyle name="Input 108" xfId="1716" xr:uid="{00000000-0005-0000-0000-0000A50B0000}"/>
    <cellStyle name="Input 108 2" xfId="3952" xr:uid="{00000000-0005-0000-0000-0000A60B0000}"/>
    <cellStyle name="Input 108 2 2" xfId="6695" xr:uid="{00000000-0005-0000-0000-0000A70B0000}"/>
    <cellStyle name="Input 108 2 2 2" xfId="10991" xr:uid="{00000000-0005-0000-0000-0000A80B0000}"/>
    <cellStyle name="Input 108 2 2 2 2" xfId="19620" xr:uid="{00000000-0005-0000-0000-0000A90B0000}"/>
    <cellStyle name="Input 108 2 2 3" xfId="15330" xr:uid="{00000000-0005-0000-0000-0000AA0B0000}"/>
    <cellStyle name="Input 108 2 3" xfId="8846" xr:uid="{00000000-0005-0000-0000-0000AB0B0000}"/>
    <cellStyle name="Input 108 2 3 2" xfId="17475" xr:uid="{00000000-0005-0000-0000-0000AC0B0000}"/>
    <cellStyle name="Input 108 2 4" xfId="13176" xr:uid="{00000000-0005-0000-0000-0000AD0B0000}"/>
    <cellStyle name="Input 108 3" xfId="5640" xr:uid="{00000000-0005-0000-0000-0000AE0B0000}"/>
    <cellStyle name="Input 108 3 2" xfId="9936" xr:uid="{00000000-0005-0000-0000-0000AF0B0000}"/>
    <cellStyle name="Input 108 3 2 2" xfId="18565" xr:uid="{00000000-0005-0000-0000-0000B00B0000}"/>
    <cellStyle name="Input 108 3 3" xfId="14275" xr:uid="{00000000-0005-0000-0000-0000B10B0000}"/>
    <cellStyle name="Input 108 4" xfId="8277" xr:uid="{00000000-0005-0000-0000-0000B20B0000}"/>
    <cellStyle name="Input 108 4 2" xfId="16906" xr:uid="{00000000-0005-0000-0000-0000B30B0000}"/>
    <cellStyle name="Input 108 5" xfId="12097" xr:uid="{00000000-0005-0000-0000-0000B40B0000}"/>
    <cellStyle name="Input 109" xfId="1734" xr:uid="{00000000-0005-0000-0000-0000B50B0000}"/>
    <cellStyle name="Input 109 2" xfId="3955" xr:uid="{00000000-0005-0000-0000-0000B60B0000}"/>
    <cellStyle name="Input 109 2 2" xfId="6698" xr:uid="{00000000-0005-0000-0000-0000B70B0000}"/>
    <cellStyle name="Input 109 2 2 2" xfId="10994" xr:uid="{00000000-0005-0000-0000-0000B80B0000}"/>
    <cellStyle name="Input 109 2 2 2 2" xfId="19623" xr:uid="{00000000-0005-0000-0000-0000B90B0000}"/>
    <cellStyle name="Input 109 2 2 3" xfId="15333" xr:uid="{00000000-0005-0000-0000-0000BA0B0000}"/>
    <cellStyle name="Input 109 2 3" xfId="8849" xr:uid="{00000000-0005-0000-0000-0000BB0B0000}"/>
    <cellStyle name="Input 109 2 3 2" xfId="17478" xr:uid="{00000000-0005-0000-0000-0000BC0B0000}"/>
    <cellStyle name="Input 109 2 4" xfId="13179" xr:uid="{00000000-0005-0000-0000-0000BD0B0000}"/>
    <cellStyle name="Input 109 3" xfId="5643" xr:uid="{00000000-0005-0000-0000-0000BE0B0000}"/>
    <cellStyle name="Input 109 3 2" xfId="9939" xr:uid="{00000000-0005-0000-0000-0000BF0B0000}"/>
    <cellStyle name="Input 109 3 2 2" xfId="18568" xr:uid="{00000000-0005-0000-0000-0000C00B0000}"/>
    <cellStyle name="Input 109 3 3" xfId="14278" xr:uid="{00000000-0005-0000-0000-0000C10B0000}"/>
    <cellStyle name="Input 109 4" xfId="7974" xr:uid="{00000000-0005-0000-0000-0000C20B0000}"/>
    <cellStyle name="Input 109 4 2" xfId="16607" xr:uid="{00000000-0005-0000-0000-0000C30B0000}"/>
    <cellStyle name="Input 109 5" xfId="12100" xr:uid="{00000000-0005-0000-0000-0000C40B0000}"/>
    <cellStyle name="Input 11" xfId="1203" xr:uid="{00000000-0005-0000-0000-0000C50B0000}"/>
    <cellStyle name="Input 11 2" xfId="2477" xr:uid="{00000000-0005-0000-0000-0000C60B0000}"/>
    <cellStyle name="Input 11 2 2" xfId="4106" xr:uid="{00000000-0005-0000-0000-0000C70B0000}"/>
    <cellStyle name="Input 11 2 2 2" xfId="6848" xr:uid="{00000000-0005-0000-0000-0000C80B0000}"/>
    <cellStyle name="Input 11 2 2 2 2" xfId="11144" xr:uid="{00000000-0005-0000-0000-0000C90B0000}"/>
    <cellStyle name="Input 11 2 2 2 2 2" xfId="19773" xr:uid="{00000000-0005-0000-0000-0000CA0B0000}"/>
    <cellStyle name="Input 11 2 2 2 3" xfId="15483" xr:uid="{00000000-0005-0000-0000-0000CB0B0000}"/>
    <cellStyle name="Input 11 2 2 3" xfId="8999" xr:uid="{00000000-0005-0000-0000-0000CC0B0000}"/>
    <cellStyle name="Input 11 2 2 3 2" xfId="17628" xr:uid="{00000000-0005-0000-0000-0000CD0B0000}"/>
    <cellStyle name="Input 11 2 2 4" xfId="13330" xr:uid="{00000000-0005-0000-0000-0000CE0B0000}"/>
    <cellStyle name="Input 11 2 3" xfId="5793" xr:uid="{00000000-0005-0000-0000-0000CF0B0000}"/>
    <cellStyle name="Input 11 2 3 2" xfId="10089" xr:uid="{00000000-0005-0000-0000-0000D00B0000}"/>
    <cellStyle name="Input 11 2 3 2 2" xfId="18718" xr:uid="{00000000-0005-0000-0000-0000D10B0000}"/>
    <cellStyle name="Input 11 2 3 3" xfId="14428" xr:uid="{00000000-0005-0000-0000-0000D20B0000}"/>
    <cellStyle name="Input 11 2 4" xfId="8144" xr:uid="{00000000-0005-0000-0000-0000D30B0000}"/>
    <cellStyle name="Input 11 2 4 2" xfId="16775" xr:uid="{00000000-0005-0000-0000-0000D40B0000}"/>
    <cellStyle name="Input 11 2 5" xfId="12252" xr:uid="{00000000-0005-0000-0000-0000D50B0000}"/>
    <cellStyle name="Input 110" xfId="1715" xr:uid="{00000000-0005-0000-0000-0000D60B0000}"/>
    <cellStyle name="Input 110 2" xfId="3951" xr:uid="{00000000-0005-0000-0000-0000D70B0000}"/>
    <cellStyle name="Input 110 2 2" xfId="6694" xr:uid="{00000000-0005-0000-0000-0000D80B0000}"/>
    <cellStyle name="Input 110 2 2 2" xfId="10990" xr:uid="{00000000-0005-0000-0000-0000D90B0000}"/>
    <cellStyle name="Input 110 2 2 2 2" xfId="19619" xr:uid="{00000000-0005-0000-0000-0000DA0B0000}"/>
    <cellStyle name="Input 110 2 2 3" xfId="15329" xr:uid="{00000000-0005-0000-0000-0000DB0B0000}"/>
    <cellStyle name="Input 110 2 3" xfId="8845" xr:uid="{00000000-0005-0000-0000-0000DC0B0000}"/>
    <cellStyle name="Input 110 2 3 2" xfId="17474" xr:uid="{00000000-0005-0000-0000-0000DD0B0000}"/>
    <cellStyle name="Input 110 2 4" xfId="13175" xr:uid="{00000000-0005-0000-0000-0000DE0B0000}"/>
    <cellStyle name="Input 110 3" xfId="5639" xr:uid="{00000000-0005-0000-0000-0000DF0B0000}"/>
    <cellStyle name="Input 110 3 2" xfId="9935" xr:uid="{00000000-0005-0000-0000-0000E00B0000}"/>
    <cellStyle name="Input 110 3 2 2" xfId="18564" xr:uid="{00000000-0005-0000-0000-0000E10B0000}"/>
    <cellStyle name="Input 110 3 3" xfId="14274" xr:uid="{00000000-0005-0000-0000-0000E20B0000}"/>
    <cellStyle name="Input 110 4" xfId="8247" xr:uid="{00000000-0005-0000-0000-0000E30B0000}"/>
    <cellStyle name="Input 110 4 2" xfId="16876" xr:uid="{00000000-0005-0000-0000-0000E40B0000}"/>
    <cellStyle name="Input 110 5" xfId="12096" xr:uid="{00000000-0005-0000-0000-0000E50B0000}"/>
    <cellStyle name="Input 111" xfId="1735" xr:uid="{00000000-0005-0000-0000-0000E60B0000}"/>
    <cellStyle name="Input 111 2" xfId="3956" xr:uid="{00000000-0005-0000-0000-0000E70B0000}"/>
    <cellStyle name="Input 111 2 2" xfId="6699" xr:uid="{00000000-0005-0000-0000-0000E80B0000}"/>
    <cellStyle name="Input 111 2 2 2" xfId="10995" xr:uid="{00000000-0005-0000-0000-0000E90B0000}"/>
    <cellStyle name="Input 111 2 2 2 2" xfId="19624" xr:uid="{00000000-0005-0000-0000-0000EA0B0000}"/>
    <cellStyle name="Input 111 2 2 3" xfId="15334" xr:uid="{00000000-0005-0000-0000-0000EB0B0000}"/>
    <cellStyle name="Input 111 2 3" xfId="8850" xr:uid="{00000000-0005-0000-0000-0000EC0B0000}"/>
    <cellStyle name="Input 111 2 3 2" xfId="17479" xr:uid="{00000000-0005-0000-0000-0000ED0B0000}"/>
    <cellStyle name="Input 111 2 4" xfId="13180" xr:uid="{00000000-0005-0000-0000-0000EE0B0000}"/>
    <cellStyle name="Input 111 3" xfId="5644" xr:uid="{00000000-0005-0000-0000-0000EF0B0000}"/>
    <cellStyle name="Input 111 3 2" xfId="9940" xr:uid="{00000000-0005-0000-0000-0000F00B0000}"/>
    <cellStyle name="Input 111 3 2 2" xfId="18569" xr:uid="{00000000-0005-0000-0000-0000F10B0000}"/>
    <cellStyle name="Input 111 3 3" xfId="14279" xr:uid="{00000000-0005-0000-0000-0000F20B0000}"/>
    <cellStyle name="Input 111 4" xfId="8244" xr:uid="{00000000-0005-0000-0000-0000F30B0000}"/>
    <cellStyle name="Input 111 4 2" xfId="16873" xr:uid="{00000000-0005-0000-0000-0000F40B0000}"/>
    <cellStyle name="Input 111 5" xfId="12101" xr:uid="{00000000-0005-0000-0000-0000F50B0000}"/>
    <cellStyle name="Input 112" xfId="1714" xr:uid="{00000000-0005-0000-0000-0000F60B0000}"/>
    <cellStyle name="Input 112 2" xfId="3950" xr:uid="{00000000-0005-0000-0000-0000F70B0000}"/>
    <cellStyle name="Input 112 2 2" xfId="6693" xr:uid="{00000000-0005-0000-0000-0000F80B0000}"/>
    <cellStyle name="Input 112 2 2 2" xfId="10989" xr:uid="{00000000-0005-0000-0000-0000F90B0000}"/>
    <cellStyle name="Input 112 2 2 2 2" xfId="19618" xr:uid="{00000000-0005-0000-0000-0000FA0B0000}"/>
    <cellStyle name="Input 112 2 2 3" xfId="15328" xr:uid="{00000000-0005-0000-0000-0000FB0B0000}"/>
    <cellStyle name="Input 112 2 3" xfId="8844" xr:uid="{00000000-0005-0000-0000-0000FC0B0000}"/>
    <cellStyle name="Input 112 2 3 2" xfId="17473" xr:uid="{00000000-0005-0000-0000-0000FD0B0000}"/>
    <cellStyle name="Input 112 2 4" xfId="13174" xr:uid="{00000000-0005-0000-0000-0000FE0B0000}"/>
    <cellStyle name="Input 112 3" xfId="5638" xr:uid="{00000000-0005-0000-0000-0000FF0B0000}"/>
    <cellStyle name="Input 112 3 2" xfId="9934" xr:uid="{00000000-0005-0000-0000-0000000C0000}"/>
    <cellStyle name="Input 112 3 2 2" xfId="18563" xr:uid="{00000000-0005-0000-0000-0000010C0000}"/>
    <cellStyle name="Input 112 3 3" xfId="14273" xr:uid="{00000000-0005-0000-0000-0000020C0000}"/>
    <cellStyle name="Input 112 4" xfId="7981" xr:uid="{00000000-0005-0000-0000-0000030C0000}"/>
    <cellStyle name="Input 112 4 2" xfId="16614" xr:uid="{00000000-0005-0000-0000-0000040C0000}"/>
    <cellStyle name="Input 112 5" xfId="12095" xr:uid="{00000000-0005-0000-0000-0000050C0000}"/>
    <cellStyle name="Input 113" xfId="1736" xr:uid="{00000000-0005-0000-0000-0000060C0000}"/>
    <cellStyle name="Input 113 2" xfId="3957" xr:uid="{00000000-0005-0000-0000-0000070C0000}"/>
    <cellStyle name="Input 113 2 2" xfId="6700" xr:uid="{00000000-0005-0000-0000-0000080C0000}"/>
    <cellStyle name="Input 113 2 2 2" xfId="10996" xr:uid="{00000000-0005-0000-0000-0000090C0000}"/>
    <cellStyle name="Input 113 2 2 2 2" xfId="19625" xr:uid="{00000000-0005-0000-0000-00000A0C0000}"/>
    <cellStyle name="Input 113 2 2 3" xfId="15335" xr:uid="{00000000-0005-0000-0000-00000B0C0000}"/>
    <cellStyle name="Input 113 2 3" xfId="8851" xr:uid="{00000000-0005-0000-0000-00000C0C0000}"/>
    <cellStyle name="Input 113 2 3 2" xfId="17480" xr:uid="{00000000-0005-0000-0000-00000D0C0000}"/>
    <cellStyle name="Input 113 2 4" xfId="13181" xr:uid="{00000000-0005-0000-0000-00000E0C0000}"/>
    <cellStyle name="Input 113 3" xfId="5645" xr:uid="{00000000-0005-0000-0000-00000F0C0000}"/>
    <cellStyle name="Input 113 3 2" xfId="9941" xr:uid="{00000000-0005-0000-0000-0000100C0000}"/>
    <cellStyle name="Input 113 3 2 2" xfId="18570" xr:uid="{00000000-0005-0000-0000-0000110C0000}"/>
    <cellStyle name="Input 113 3 3" xfId="14280" xr:uid="{00000000-0005-0000-0000-0000120C0000}"/>
    <cellStyle name="Input 113 4" xfId="8274" xr:uid="{00000000-0005-0000-0000-0000130C0000}"/>
    <cellStyle name="Input 113 4 2" xfId="16903" xr:uid="{00000000-0005-0000-0000-0000140C0000}"/>
    <cellStyle name="Input 113 5" xfId="12102" xr:uid="{00000000-0005-0000-0000-0000150C0000}"/>
    <cellStyle name="Input 114" xfId="1713" xr:uid="{00000000-0005-0000-0000-0000160C0000}"/>
    <cellStyle name="Input 114 2" xfId="3949" xr:uid="{00000000-0005-0000-0000-0000170C0000}"/>
    <cellStyle name="Input 114 2 2" xfId="6692" xr:uid="{00000000-0005-0000-0000-0000180C0000}"/>
    <cellStyle name="Input 114 2 2 2" xfId="10988" xr:uid="{00000000-0005-0000-0000-0000190C0000}"/>
    <cellStyle name="Input 114 2 2 2 2" xfId="19617" xr:uid="{00000000-0005-0000-0000-00001A0C0000}"/>
    <cellStyle name="Input 114 2 2 3" xfId="15327" xr:uid="{00000000-0005-0000-0000-00001B0C0000}"/>
    <cellStyle name="Input 114 2 3" xfId="8843" xr:uid="{00000000-0005-0000-0000-00001C0C0000}"/>
    <cellStyle name="Input 114 2 3 2" xfId="17472" xr:uid="{00000000-0005-0000-0000-00001D0C0000}"/>
    <cellStyle name="Input 114 2 4" xfId="13173" xr:uid="{00000000-0005-0000-0000-00001E0C0000}"/>
    <cellStyle name="Input 114 3" xfId="5637" xr:uid="{00000000-0005-0000-0000-00001F0C0000}"/>
    <cellStyle name="Input 114 3 2" xfId="9933" xr:uid="{00000000-0005-0000-0000-0000200C0000}"/>
    <cellStyle name="Input 114 3 2 2" xfId="18562" xr:uid="{00000000-0005-0000-0000-0000210C0000}"/>
    <cellStyle name="Input 114 3 3" xfId="14272" xr:uid="{00000000-0005-0000-0000-0000220C0000}"/>
    <cellStyle name="Input 114 4" xfId="8248" xr:uid="{00000000-0005-0000-0000-0000230C0000}"/>
    <cellStyle name="Input 114 4 2" xfId="16877" xr:uid="{00000000-0005-0000-0000-0000240C0000}"/>
    <cellStyle name="Input 114 5" xfId="12094" xr:uid="{00000000-0005-0000-0000-0000250C0000}"/>
    <cellStyle name="Input 115" xfId="1737" xr:uid="{00000000-0005-0000-0000-0000260C0000}"/>
    <cellStyle name="Input 115 2" xfId="3958" xr:uid="{00000000-0005-0000-0000-0000270C0000}"/>
    <cellStyle name="Input 115 2 2" xfId="6701" xr:uid="{00000000-0005-0000-0000-0000280C0000}"/>
    <cellStyle name="Input 115 2 2 2" xfId="10997" xr:uid="{00000000-0005-0000-0000-0000290C0000}"/>
    <cellStyle name="Input 115 2 2 2 2" xfId="19626" xr:uid="{00000000-0005-0000-0000-00002A0C0000}"/>
    <cellStyle name="Input 115 2 2 3" xfId="15336" xr:uid="{00000000-0005-0000-0000-00002B0C0000}"/>
    <cellStyle name="Input 115 2 3" xfId="8852" xr:uid="{00000000-0005-0000-0000-00002C0C0000}"/>
    <cellStyle name="Input 115 2 3 2" xfId="17481" xr:uid="{00000000-0005-0000-0000-00002D0C0000}"/>
    <cellStyle name="Input 115 2 4" xfId="13182" xr:uid="{00000000-0005-0000-0000-00002E0C0000}"/>
    <cellStyle name="Input 115 3" xfId="5646" xr:uid="{00000000-0005-0000-0000-00002F0C0000}"/>
    <cellStyle name="Input 115 3 2" xfId="9942" xr:uid="{00000000-0005-0000-0000-0000300C0000}"/>
    <cellStyle name="Input 115 3 2 2" xfId="18571" xr:uid="{00000000-0005-0000-0000-0000310C0000}"/>
    <cellStyle name="Input 115 3 3" xfId="14281" xr:uid="{00000000-0005-0000-0000-0000320C0000}"/>
    <cellStyle name="Input 115 4" xfId="8114" xr:uid="{00000000-0005-0000-0000-0000330C0000}"/>
    <cellStyle name="Input 115 4 2" xfId="16746" xr:uid="{00000000-0005-0000-0000-0000340C0000}"/>
    <cellStyle name="Input 115 5" xfId="12103" xr:uid="{00000000-0005-0000-0000-0000350C0000}"/>
    <cellStyle name="Input 116" xfId="1712" xr:uid="{00000000-0005-0000-0000-0000360C0000}"/>
    <cellStyle name="Input 116 2" xfId="3948" xr:uid="{00000000-0005-0000-0000-0000370C0000}"/>
    <cellStyle name="Input 116 2 2" xfId="6691" xr:uid="{00000000-0005-0000-0000-0000380C0000}"/>
    <cellStyle name="Input 116 2 2 2" xfId="10987" xr:uid="{00000000-0005-0000-0000-0000390C0000}"/>
    <cellStyle name="Input 116 2 2 2 2" xfId="19616" xr:uid="{00000000-0005-0000-0000-00003A0C0000}"/>
    <cellStyle name="Input 116 2 2 3" xfId="15326" xr:uid="{00000000-0005-0000-0000-00003B0C0000}"/>
    <cellStyle name="Input 116 2 3" xfId="8842" xr:uid="{00000000-0005-0000-0000-00003C0C0000}"/>
    <cellStyle name="Input 116 2 3 2" xfId="17471" xr:uid="{00000000-0005-0000-0000-00003D0C0000}"/>
    <cellStyle name="Input 116 2 4" xfId="13172" xr:uid="{00000000-0005-0000-0000-00003E0C0000}"/>
    <cellStyle name="Input 116 3" xfId="5636" xr:uid="{00000000-0005-0000-0000-00003F0C0000}"/>
    <cellStyle name="Input 116 3 2" xfId="9932" xr:uid="{00000000-0005-0000-0000-0000400C0000}"/>
    <cellStyle name="Input 116 3 2 2" xfId="18561" xr:uid="{00000000-0005-0000-0000-0000410C0000}"/>
    <cellStyle name="Input 116 3 3" xfId="14271" xr:uid="{00000000-0005-0000-0000-0000420C0000}"/>
    <cellStyle name="Input 116 4" xfId="7983" xr:uid="{00000000-0005-0000-0000-0000430C0000}"/>
    <cellStyle name="Input 116 4 2" xfId="16616" xr:uid="{00000000-0005-0000-0000-0000440C0000}"/>
    <cellStyle name="Input 116 5" xfId="12093" xr:uid="{00000000-0005-0000-0000-0000450C0000}"/>
    <cellStyle name="Input 117" xfId="1738" xr:uid="{00000000-0005-0000-0000-0000460C0000}"/>
    <cellStyle name="Input 117 2" xfId="3959" xr:uid="{00000000-0005-0000-0000-0000470C0000}"/>
    <cellStyle name="Input 117 2 2" xfId="6702" xr:uid="{00000000-0005-0000-0000-0000480C0000}"/>
    <cellStyle name="Input 117 2 2 2" xfId="10998" xr:uid="{00000000-0005-0000-0000-0000490C0000}"/>
    <cellStyle name="Input 117 2 2 2 2" xfId="19627" xr:uid="{00000000-0005-0000-0000-00004A0C0000}"/>
    <cellStyle name="Input 117 2 2 3" xfId="15337" xr:uid="{00000000-0005-0000-0000-00004B0C0000}"/>
    <cellStyle name="Input 117 2 3" xfId="8853" xr:uid="{00000000-0005-0000-0000-00004C0C0000}"/>
    <cellStyle name="Input 117 2 3 2" xfId="17482" xr:uid="{00000000-0005-0000-0000-00004D0C0000}"/>
    <cellStyle name="Input 117 2 4" xfId="13183" xr:uid="{00000000-0005-0000-0000-00004E0C0000}"/>
    <cellStyle name="Input 117 3" xfId="5647" xr:uid="{00000000-0005-0000-0000-00004F0C0000}"/>
    <cellStyle name="Input 117 3 2" xfId="9943" xr:uid="{00000000-0005-0000-0000-0000500C0000}"/>
    <cellStyle name="Input 117 3 2 2" xfId="18572" xr:uid="{00000000-0005-0000-0000-0000510C0000}"/>
    <cellStyle name="Input 117 3 3" xfId="14282" xr:uid="{00000000-0005-0000-0000-0000520C0000}"/>
    <cellStyle name="Input 117 4" xfId="7972" xr:uid="{00000000-0005-0000-0000-0000530C0000}"/>
    <cellStyle name="Input 117 4 2" xfId="16605" xr:uid="{00000000-0005-0000-0000-0000540C0000}"/>
    <cellStyle name="Input 117 5" xfId="12104" xr:uid="{00000000-0005-0000-0000-0000550C0000}"/>
    <cellStyle name="Input 118" xfId="1711" xr:uid="{00000000-0005-0000-0000-0000560C0000}"/>
    <cellStyle name="Input 118 2" xfId="3947" xr:uid="{00000000-0005-0000-0000-0000570C0000}"/>
    <cellStyle name="Input 118 2 2" xfId="6690" xr:uid="{00000000-0005-0000-0000-0000580C0000}"/>
    <cellStyle name="Input 118 2 2 2" xfId="10986" xr:uid="{00000000-0005-0000-0000-0000590C0000}"/>
    <cellStyle name="Input 118 2 2 2 2" xfId="19615" xr:uid="{00000000-0005-0000-0000-00005A0C0000}"/>
    <cellStyle name="Input 118 2 2 3" xfId="15325" xr:uid="{00000000-0005-0000-0000-00005B0C0000}"/>
    <cellStyle name="Input 118 2 3" xfId="8841" xr:uid="{00000000-0005-0000-0000-00005C0C0000}"/>
    <cellStyle name="Input 118 2 3 2" xfId="17470" xr:uid="{00000000-0005-0000-0000-00005D0C0000}"/>
    <cellStyle name="Input 118 2 4" xfId="13171" xr:uid="{00000000-0005-0000-0000-00005E0C0000}"/>
    <cellStyle name="Input 118 3" xfId="5635" xr:uid="{00000000-0005-0000-0000-00005F0C0000}"/>
    <cellStyle name="Input 118 3 2" xfId="9931" xr:uid="{00000000-0005-0000-0000-0000600C0000}"/>
    <cellStyle name="Input 118 3 2 2" xfId="18560" xr:uid="{00000000-0005-0000-0000-0000610C0000}"/>
    <cellStyle name="Input 118 3 3" xfId="14270" xr:uid="{00000000-0005-0000-0000-0000620C0000}"/>
    <cellStyle name="Input 118 4" xfId="8249" xr:uid="{00000000-0005-0000-0000-0000630C0000}"/>
    <cellStyle name="Input 118 4 2" xfId="16878" xr:uid="{00000000-0005-0000-0000-0000640C0000}"/>
    <cellStyle name="Input 118 5" xfId="12092" xr:uid="{00000000-0005-0000-0000-0000650C0000}"/>
    <cellStyle name="Input 119" xfId="1739" xr:uid="{00000000-0005-0000-0000-0000660C0000}"/>
    <cellStyle name="Input 119 2" xfId="3960" xr:uid="{00000000-0005-0000-0000-0000670C0000}"/>
    <cellStyle name="Input 119 2 2" xfId="6703" xr:uid="{00000000-0005-0000-0000-0000680C0000}"/>
    <cellStyle name="Input 119 2 2 2" xfId="10999" xr:uid="{00000000-0005-0000-0000-0000690C0000}"/>
    <cellStyle name="Input 119 2 2 2 2" xfId="19628" xr:uid="{00000000-0005-0000-0000-00006A0C0000}"/>
    <cellStyle name="Input 119 2 2 3" xfId="15338" xr:uid="{00000000-0005-0000-0000-00006B0C0000}"/>
    <cellStyle name="Input 119 2 3" xfId="8854" xr:uid="{00000000-0005-0000-0000-00006C0C0000}"/>
    <cellStyle name="Input 119 2 3 2" xfId="17483" xr:uid="{00000000-0005-0000-0000-00006D0C0000}"/>
    <cellStyle name="Input 119 2 4" xfId="13184" xr:uid="{00000000-0005-0000-0000-00006E0C0000}"/>
    <cellStyle name="Input 119 3" xfId="5648" xr:uid="{00000000-0005-0000-0000-00006F0C0000}"/>
    <cellStyle name="Input 119 3 2" xfId="9944" xr:uid="{00000000-0005-0000-0000-0000700C0000}"/>
    <cellStyle name="Input 119 3 2 2" xfId="18573" xr:uid="{00000000-0005-0000-0000-0000710C0000}"/>
    <cellStyle name="Input 119 3 3" xfId="14283" xr:uid="{00000000-0005-0000-0000-0000720C0000}"/>
    <cellStyle name="Input 119 4" xfId="8216" xr:uid="{00000000-0005-0000-0000-0000730C0000}"/>
    <cellStyle name="Input 119 4 2" xfId="16845" xr:uid="{00000000-0005-0000-0000-0000740C0000}"/>
    <cellStyle name="Input 119 5" xfId="12105" xr:uid="{00000000-0005-0000-0000-0000750C0000}"/>
    <cellStyle name="Input 12" xfId="1227" xr:uid="{00000000-0005-0000-0000-0000760C0000}"/>
    <cellStyle name="Input 12 2" xfId="2498" xr:uid="{00000000-0005-0000-0000-0000770C0000}"/>
    <cellStyle name="Input 12 2 2" xfId="4110" xr:uid="{00000000-0005-0000-0000-0000780C0000}"/>
    <cellStyle name="Input 12 2 2 2" xfId="6852" xr:uid="{00000000-0005-0000-0000-0000790C0000}"/>
    <cellStyle name="Input 12 2 2 2 2" xfId="11148" xr:uid="{00000000-0005-0000-0000-00007A0C0000}"/>
    <cellStyle name="Input 12 2 2 2 2 2" xfId="19777" xr:uid="{00000000-0005-0000-0000-00007B0C0000}"/>
    <cellStyle name="Input 12 2 2 2 3" xfId="15487" xr:uid="{00000000-0005-0000-0000-00007C0C0000}"/>
    <cellStyle name="Input 12 2 2 3" xfId="9003" xr:uid="{00000000-0005-0000-0000-00007D0C0000}"/>
    <cellStyle name="Input 12 2 2 3 2" xfId="17632" xr:uid="{00000000-0005-0000-0000-00007E0C0000}"/>
    <cellStyle name="Input 12 2 2 4" xfId="13334" xr:uid="{00000000-0005-0000-0000-00007F0C0000}"/>
    <cellStyle name="Input 12 2 3" xfId="5797" xr:uid="{00000000-0005-0000-0000-0000800C0000}"/>
    <cellStyle name="Input 12 2 3 2" xfId="10093" xr:uid="{00000000-0005-0000-0000-0000810C0000}"/>
    <cellStyle name="Input 12 2 3 2 2" xfId="18722" xr:uid="{00000000-0005-0000-0000-0000820C0000}"/>
    <cellStyle name="Input 12 2 3 3" xfId="14432" xr:uid="{00000000-0005-0000-0000-0000830C0000}"/>
    <cellStyle name="Input 12 2 4" xfId="8174" xr:uid="{00000000-0005-0000-0000-0000840C0000}"/>
    <cellStyle name="Input 12 2 4 2" xfId="16804" xr:uid="{00000000-0005-0000-0000-0000850C0000}"/>
    <cellStyle name="Input 12 2 5" xfId="12256" xr:uid="{00000000-0005-0000-0000-0000860C0000}"/>
    <cellStyle name="Input 120" xfId="1770" xr:uid="{00000000-0005-0000-0000-0000870C0000}"/>
    <cellStyle name="Input 120 2" xfId="3962" xr:uid="{00000000-0005-0000-0000-0000880C0000}"/>
    <cellStyle name="Input 120 2 2" xfId="6705" xr:uid="{00000000-0005-0000-0000-0000890C0000}"/>
    <cellStyle name="Input 120 2 2 2" xfId="11001" xr:uid="{00000000-0005-0000-0000-00008A0C0000}"/>
    <cellStyle name="Input 120 2 2 2 2" xfId="19630" xr:uid="{00000000-0005-0000-0000-00008B0C0000}"/>
    <cellStyle name="Input 120 2 2 3" xfId="15340" xr:uid="{00000000-0005-0000-0000-00008C0C0000}"/>
    <cellStyle name="Input 120 2 3" xfId="8856" xr:uid="{00000000-0005-0000-0000-00008D0C0000}"/>
    <cellStyle name="Input 120 2 3 2" xfId="17485" xr:uid="{00000000-0005-0000-0000-00008E0C0000}"/>
    <cellStyle name="Input 120 2 4" xfId="13186" xr:uid="{00000000-0005-0000-0000-00008F0C0000}"/>
    <cellStyle name="Input 120 3" xfId="5650" xr:uid="{00000000-0005-0000-0000-0000900C0000}"/>
    <cellStyle name="Input 120 3 2" xfId="9946" xr:uid="{00000000-0005-0000-0000-0000910C0000}"/>
    <cellStyle name="Input 120 3 2 2" xfId="18575" xr:uid="{00000000-0005-0000-0000-0000920C0000}"/>
    <cellStyle name="Input 120 3 3" xfId="14285" xr:uid="{00000000-0005-0000-0000-0000930C0000}"/>
    <cellStyle name="Input 120 4" xfId="7973" xr:uid="{00000000-0005-0000-0000-0000940C0000}"/>
    <cellStyle name="Input 120 4 2" xfId="16606" xr:uid="{00000000-0005-0000-0000-0000950C0000}"/>
    <cellStyle name="Input 120 5" xfId="12107" xr:uid="{00000000-0005-0000-0000-0000960C0000}"/>
    <cellStyle name="Input 121" xfId="1775" xr:uid="{00000000-0005-0000-0000-0000970C0000}"/>
    <cellStyle name="Input 121 2" xfId="3963" xr:uid="{00000000-0005-0000-0000-0000980C0000}"/>
    <cellStyle name="Input 121 2 2" xfId="6706" xr:uid="{00000000-0005-0000-0000-0000990C0000}"/>
    <cellStyle name="Input 121 2 2 2" xfId="11002" xr:uid="{00000000-0005-0000-0000-00009A0C0000}"/>
    <cellStyle name="Input 121 2 2 2 2" xfId="19631" xr:uid="{00000000-0005-0000-0000-00009B0C0000}"/>
    <cellStyle name="Input 121 2 2 3" xfId="15341" xr:uid="{00000000-0005-0000-0000-00009C0C0000}"/>
    <cellStyle name="Input 121 2 3" xfId="8857" xr:uid="{00000000-0005-0000-0000-00009D0C0000}"/>
    <cellStyle name="Input 121 2 3 2" xfId="17486" xr:uid="{00000000-0005-0000-0000-00009E0C0000}"/>
    <cellStyle name="Input 121 2 4" xfId="13187" xr:uid="{00000000-0005-0000-0000-00009F0C0000}"/>
    <cellStyle name="Input 121 3" xfId="5651" xr:uid="{00000000-0005-0000-0000-0000A00C0000}"/>
    <cellStyle name="Input 121 3 2" xfId="9947" xr:uid="{00000000-0005-0000-0000-0000A10C0000}"/>
    <cellStyle name="Input 121 3 2 2" xfId="18576" xr:uid="{00000000-0005-0000-0000-0000A20C0000}"/>
    <cellStyle name="Input 121 3 3" xfId="14286" xr:uid="{00000000-0005-0000-0000-0000A30C0000}"/>
    <cellStyle name="Input 121 4" xfId="8245" xr:uid="{00000000-0005-0000-0000-0000A40C0000}"/>
    <cellStyle name="Input 121 4 2" xfId="16874" xr:uid="{00000000-0005-0000-0000-0000A50C0000}"/>
    <cellStyle name="Input 121 5" xfId="12108" xr:uid="{00000000-0005-0000-0000-0000A60C0000}"/>
    <cellStyle name="Input 122" xfId="1768" xr:uid="{00000000-0005-0000-0000-0000A70C0000}"/>
    <cellStyle name="Input 122 2" xfId="3961" xr:uid="{00000000-0005-0000-0000-0000A80C0000}"/>
    <cellStyle name="Input 122 2 2" xfId="6704" xr:uid="{00000000-0005-0000-0000-0000A90C0000}"/>
    <cellStyle name="Input 122 2 2 2" xfId="11000" xr:uid="{00000000-0005-0000-0000-0000AA0C0000}"/>
    <cellStyle name="Input 122 2 2 2 2" xfId="19629" xr:uid="{00000000-0005-0000-0000-0000AB0C0000}"/>
    <cellStyle name="Input 122 2 2 3" xfId="15339" xr:uid="{00000000-0005-0000-0000-0000AC0C0000}"/>
    <cellStyle name="Input 122 2 3" xfId="8855" xr:uid="{00000000-0005-0000-0000-0000AD0C0000}"/>
    <cellStyle name="Input 122 2 3 2" xfId="17484" xr:uid="{00000000-0005-0000-0000-0000AE0C0000}"/>
    <cellStyle name="Input 122 2 4" xfId="13185" xr:uid="{00000000-0005-0000-0000-0000AF0C0000}"/>
    <cellStyle name="Input 122 3" xfId="5649" xr:uid="{00000000-0005-0000-0000-0000B00C0000}"/>
    <cellStyle name="Input 122 3 2" xfId="9945" xr:uid="{00000000-0005-0000-0000-0000B10C0000}"/>
    <cellStyle name="Input 122 3 2 2" xfId="18574" xr:uid="{00000000-0005-0000-0000-0000B20C0000}"/>
    <cellStyle name="Input 122 3 3" xfId="14284" xr:uid="{00000000-0005-0000-0000-0000B30C0000}"/>
    <cellStyle name="Input 122 4" xfId="8275" xr:uid="{00000000-0005-0000-0000-0000B40C0000}"/>
    <cellStyle name="Input 122 4 2" xfId="16904" xr:uid="{00000000-0005-0000-0000-0000B50C0000}"/>
    <cellStyle name="Input 122 5" xfId="12106" xr:uid="{00000000-0005-0000-0000-0000B60C0000}"/>
    <cellStyle name="Input 123" xfId="1776" xr:uid="{00000000-0005-0000-0000-0000B70C0000}"/>
    <cellStyle name="Input 123 2" xfId="3964" xr:uid="{00000000-0005-0000-0000-0000B80C0000}"/>
    <cellStyle name="Input 123 2 2" xfId="6707" xr:uid="{00000000-0005-0000-0000-0000B90C0000}"/>
    <cellStyle name="Input 123 2 2 2" xfId="11003" xr:uid="{00000000-0005-0000-0000-0000BA0C0000}"/>
    <cellStyle name="Input 123 2 2 2 2" xfId="19632" xr:uid="{00000000-0005-0000-0000-0000BB0C0000}"/>
    <cellStyle name="Input 123 2 2 3" xfId="15342" xr:uid="{00000000-0005-0000-0000-0000BC0C0000}"/>
    <cellStyle name="Input 123 2 3" xfId="8858" xr:uid="{00000000-0005-0000-0000-0000BD0C0000}"/>
    <cellStyle name="Input 123 2 3 2" xfId="17487" xr:uid="{00000000-0005-0000-0000-0000BE0C0000}"/>
    <cellStyle name="Input 123 2 4" xfId="13188" xr:uid="{00000000-0005-0000-0000-0000BF0C0000}"/>
    <cellStyle name="Input 123 3" xfId="5652" xr:uid="{00000000-0005-0000-0000-0000C00C0000}"/>
    <cellStyle name="Input 123 3 2" xfId="9948" xr:uid="{00000000-0005-0000-0000-0000C10C0000}"/>
    <cellStyle name="Input 123 3 2 2" xfId="18577" xr:uid="{00000000-0005-0000-0000-0000C20C0000}"/>
    <cellStyle name="Input 123 3 3" xfId="14287" xr:uid="{00000000-0005-0000-0000-0000C30C0000}"/>
    <cellStyle name="Input 123 4" xfId="8276" xr:uid="{00000000-0005-0000-0000-0000C40C0000}"/>
    <cellStyle name="Input 123 4 2" xfId="16905" xr:uid="{00000000-0005-0000-0000-0000C50C0000}"/>
    <cellStyle name="Input 123 5" xfId="12109" xr:uid="{00000000-0005-0000-0000-0000C60C0000}"/>
    <cellStyle name="Input 124" xfId="1787" xr:uid="{00000000-0005-0000-0000-0000C70C0000}"/>
    <cellStyle name="Input 124 2" xfId="3966" xr:uid="{00000000-0005-0000-0000-0000C80C0000}"/>
    <cellStyle name="Input 124 2 2" xfId="6709" xr:uid="{00000000-0005-0000-0000-0000C90C0000}"/>
    <cellStyle name="Input 124 2 2 2" xfId="11005" xr:uid="{00000000-0005-0000-0000-0000CA0C0000}"/>
    <cellStyle name="Input 124 2 2 2 2" xfId="19634" xr:uid="{00000000-0005-0000-0000-0000CB0C0000}"/>
    <cellStyle name="Input 124 2 2 3" xfId="15344" xr:uid="{00000000-0005-0000-0000-0000CC0C0000}"/>
    <cellStyle name="Input 124 2 3" xfId="8860" xr:uid="{00000000-0005-0000-0000-0000CD0C0000}"/>
    <cellStyle name="Input 124 2 3 2" xfId="17489" xr:uid="{00000000-0005-0000-0000-0000CE0C0000}"/>
    <cellStyle name="Input 124 2 4" xfId="13190" xr:uid="{00000000-0005-0000-0000-0000CF0C0000}"/>
    <cellStyle name="Input 124 3" xfId="5654" xr:uid="{00000000-0005-0000-0000-0000D00C0000}"/>
    <cellStyle name="Input 124 3 2" xfId="9950" xr:uid="{00000000-0005-0000-0000-0000D10C0000}"/>
    <cellStyle name="Input 124 3 2 2" xfId="18579" xr:uid="{00000000-0005-0000-0000-0000D20C0000}"/>
    <cellStyle name="Input 124 3 3" xfId="14289" xr:uid="{00000000-0005-0000-0000-0000D30C0000}"/>
    <cellStyle name="Input 124 4" xfId="8243" xr:uid="{00000000-0005-0000-0000-0000D40C0000}"/>
    <cellStyle name="Input 124 4 2" xfId="16872" xr:uid="{00000000-0005-0000-0000-0000D50C0000}"/>
    <cellStyle name="Input 124 5" xfId="12111" xr:uid="{00000000-0005-0000-0000-0000D60C0000}"/>
    <cellStyle name="Input 125" xfId="1791" xr:uid="{00000000-0005-0000-0000-0000D70C0000}"/>
    <cellStyle name="Input 125 2" xfId="3967" xr:uid="{00000000-0005-0000-0000-0000D80C0000}"/>
    <cellStyle name="Input 125 2 2" xfId="6710" xr:uid="{00000000-0005-0000-0000-0000D90C0000}"/>
    <cellStyle name="Input 125 2 2 2" xfId="11006" xr:uid="{00000000-0005-0000-0000-0000DA0C0000}"/>
    <cellStyle name="Input 125 2 2 2 2" xfId="19635" xr:uid="{00000000-0005-0000-0000-0000DB0C0000}"/>
    <cellStyle name="Input 125 2 2 3" xfId="15345" xr:uid="{00000000-0005-0000-0000-0000DC0C0000}"/>
    <cellStyle name="Input 125 2 3" xfId="8861" xr:uid="{00000000-0005-0000-0000-0000DD0C0000}"/>
    <cellStyle name="Input 125 2 3 2" xfId="17490" xr:uid="{00000000-0005-0000-0000-0000DE0C0000}"/>
    <cellStyle name="Input 125 2 4" xfId="13191" xr:uid="{00000000-0005-0000-0000-0000DF0C0000}"/>
    <cellStyle name="Input 125 3" xfId="5655" xr:uid="{00000000-0005-0000-0000-0000E00C0000}"/>
    <cellStyle name="Input 125 3 2" xfId="9951" xr:uid="{00000000-0005-0000-0000-0000E10C0000}"/>
    <cellStyle name="Input 125 3 2 2" xfId="18580" xr:uid="{00000000-0005-0000-0000-0000E20C0000}"/>
    <cellStyle name="Input 125 3 3" xfId="14290" xr:uid="{00000000-0005-0000-0000-0000E30C0000}"/>
    <cellStyle name="Input 125 4" xfId="8242" xr:uid="{00000000-0005-0000-0000-0000E40C0000}"/>
    <cellStyle name="Input 125 4 2" xfId="16871" xr:uid="{00000000-0005-0000-0000-0000E50C0000}"/>
    <cellStyle name="Input 125 5" xfId="12112" xr:uid="{00000000-0005-0000-0000-0000E60C0000}"/>
    <cellStyle name="Input 126" xfId="1785" xr:uid="{00000000-0005-0000-0000-0000E70C0000}"/>
    <cellStyle name="Input 126 2" xfId="3965" xr:uid="{00000000-0005-0000-0000-0000E80C0000}"/>
    <cellStyle name="Input 126 2 2" xfId="6708" xr:uid="{00000000-0005-0000-0000-0000E90C0000}"/>
    <cellStyle name="Input 126 2 2 2" xfId="11004" xr:uid="{00000000-0005-0000-0000-0000EA0C0000}"/>
    <cellStyle name="Input 126 2 2 2 2" xfId="19633" xr:uid="{00000000-0005-0000-0000-0000EB0C0000}"/>
    <cellStyle name="Input 126 2 2 3" xfId="15343" xr:uid="{00000000-0005-0000-0000-0000EC0C0000}"/>
    <cellStyle name="Input 126 2 3" xfId="8859" xr:uid="{00000000-0005-0000-0000-0000ED0C0000}"/>
    <cellStyle name="Input 126 2 3 2" xfId="17488" xr:uid="{00000000-0005-0000-0000-0000EE0C0000}"/>
    <cellStyle name="Input 126 2 4" xfId="13189" xr:uid="{00000000-0005-0000-0000-0000EF0C0000}"/>
    <cellStyle name="Input 126 3" xfId="5653" xr:uid="{00000000-0005-0000-0000-0000F00C0000}"/>
    <cellStyle name="Input 126 3 2" xfId="9949" xr:uid="{00000000-0005-0000-0000-0000F10C0000}"/>
    <cellStyle name="Input 126 3 2 2" xfId="18578" xr:uid="{00000000-0005-0000-0000-0000F20C0000}"/>
    <cellStyle name="Input 126 3 3" xfId="14288" xr:uid="{00000000-0005-0000-0000-0000F30C0000}"/>
    <cellStyle name="Input 126 4" xfId="8202" xr:uid="{00000000-0005-0000-0000-0000F40C0000}"/>
    <cellStyle name="Input 126 4 2" xfId="16831" xr:uid="{00000000-0005-0000-0000-0000F50C0000}"/>
    <cellStyle name="Input 126 5" xfId="12110" xr:uid="{00000000-0005-0000-0000-0000F60C0000}"/>
    <cellStyle name="Input 127" xfId="1800" xr:uid="{00000000-0005-0000-0000-0000F70C0000}"/>
    <cellStyle name="Input 127 2" xfId="3969" xr:uid="{00000000-0005-0000-0000-0000F80C0000}"/>
    <cellStyle name="Input 127 2 2" xfId="6712" xr:uid="{00000000-0005-0000-0000-0000F90C0000}"/>
    <cellStyle name="Input 127 2 2 2" xfId="11008" xr:uid="{00000000-0005-0000-0000-0000FA0C0000}"/>
    <cellStyle name="Input 127 2 2 2 2" xfId="19637" xr:uid="{00000000-0005-0000-0000-0000FB0C0000}"/>
    <cellStyle name="Input 127 2 2 3" xfId="15347" xr:uid="{00000000-0005-0000-0000-0000FC0C0000}"/>
    <cellStyle name="Input 127 2 3" xfId="8863" xr:uid="{00000000-0005-0000-0000-0000FD0C0000}"/>
    <cellStyle name="Input 127 2 3 2" xfId="17492" xr:uid="{00000000-0005-0000-0000-0000FE0C0000}"/>
    <cellStyle name="Input 127 2 4" xfId="13193" xr:uid="{00000000-0005-0000-0000-0000FF0C0000}"/>
    <cellStyle name="Input 127 3" xfId="5657" xr:uid="{00000000-0005-0000-0000-0000000D0000}"/>
    <cellStyle name="Input 127 3 2" xfId="9953" xr:uid="{00000000-0005-0000-0000-0000010D0000}"/>
    <cellStyle name="Input 127 3 2 2" xfId="18582" xr:uid="{00000000-0005-0000-0000-0000020D0000}"/>
    <cellStyle name="Input 127 3 3" xfId="14292" xr:uid="{00000000-0005-0000-0000-0000030D0000}"/>
    <cellStyle name="Input 127 4" xfId="7958" xr:uid="{00000000-0005-0000-0000-0000040D0000}"/>
    <cellStyle name="Input 127 4 2" xfId="16591" xr:uid="{00000000-0005-0000-0000-0000050D0000}"/>
    <cellStyle name="Input 127 5" xfId="12114" xr:uid="{00000000-0005-0000-0000-0000060D0000}"/>
    <cellStyle name="Input 128" xfId="1804" xr:uid="{00000000-0005-0000-0000-0000070D0000}"/>
    <cellStyle name="Input 128 2" xfId="3970" xr:uid="{00000000-0005-0000-0000-0000080D0000}"/>
    <cellStyle name="Input 128 2 2" xfId="6713" xr:uid="{00000000-0005-0000-0000-0000090D0000}"/>
    <cellStyle name="Input 128 2 2 2" xfId="11009" xr:uid="{00000000-0005-0000-0000-00000A0D0000}"/>
    <cellStyle name="Input 128 2 2 2 2" xfId="19638" xr:uid="{00000000-0005-0000-0000-00000B0D0000}"/>
    <cellStyle name="Input 128 2 2 3" xfId="15348" xr:uid="{00000000-0005-0000-0000-00000C0D0000}"/>
    <cellStyle name="Input 128 2 3" xfId="8864" xr:uid="{00000000-0005-0000-0000-00000D0D0000}"/>
    <cellStyle name="Input 128 2 3 2" xfId="17493" xr:uid="{00000000-0005-0000-0000-00000E0D0000}"/>
    <cellStyle name="Input 128 2 4" xfId="13194" xr:uid="{00000000-0005-0000-0000-00000F0D0000}"/>
    <cellStyle name="Input 128 3" xfId="5658" xr:uid="{00000000-0005-0000-0000-0000100D0000}"/>
    <cellStyle name="Input 128 3 2" xfId="9954" xr:uid="{00000000-0005-0000-0000-0000110D0000}"/>
    <cellStyle name="Input 128 3 2 2" xfId="18583" xr:uid="{00000000-0005-0000-0000-0000120D0000}"/>
    <cellStyle name="Input 128 3 3" xfId="14293" xr:uid="{00000000-0005-0000-0000-0000130D0000}"/>
    <cellStyle name="Input 128 4" xfId="8273" xr:uid="{00000000-0005-0000-0000-0000140D0000}"/>
    <cellStyle name="Input 128 4 2" xfId="16902" xr:uid="{00000000-0005-0000-0000-0000150D0000}"/>
    <cellStyle name="Input 128 5" xfId="12115" xr:uid="{00000000-0005-0000-0000-0000160D0000}"/>
    <cellStyle name="Input 129" xfId="1798" xr:uid="{00000000-0005-0000-0000-0000170D0000}"/>
    <cellStyle name="Input 129 2" xfId="3968" xr:uid="{00000000-0005-0000-0000-0000180D0000}"/>
    <cellStyle name="Input 129 2 2" xfId="6711" xr:uid="{00000000-0005-0000-0000-0000190D0000}"/>
    <cellStyle name="Input 129 2 2 2" xfId="11007" xr:uid="{00000000-0005-0000-0000-00001A0D0000}"/>
    <cellStyle name="Input 129 2 2 2 2" xfId="19636" xr:uid="{00000000-0005-0000-0000-00001B0D0000}"/>
    <cellStyle name="Input 129 2 2 3" xfId="15346" xr:uid="{00000000-0005-0000-0000-00001C0D0000}"/>
    <cellStyle name="Input 129 2 3" xfId="8862" xr:uid="{00000000-0005-0000-0000-00001D0D0000}"/>
    <cellStyle name="Input 129 2 3 2" xfId="17491" xr:uid="{00000000-0005-0000-0000-00001E0D0000}"/>
    <cellStyle name="Input 129 2 4" xfId="13192" xr:uid="{00000000-0005-0000-0000-00001F0D0000}"/>
    <cellStyle name="Input 129 3" xfId="5656" xr:uid="{00000000-0005-0000-0000-0000200D0000}"/>
    <cellStyle name="Input 129 3 2" xfId="9952" xr:uid="{00000000-0005-0000-0000-0000210D0000}"/>
    <cellStyle name="Input 129 3 2 2" xfId="18581" xr:uid="{00000000-0005-0000-0000-0000220D0000}"/>
    <cellStyle name="Input 129 3 3" xfId="14291" xr:uid="{00000000-0005-0000-0000-0000230D0000}"/>
    <cellStyle name="Input 129 4" xfId="7957" xr:uid="{00000000-0005-0000-0000-0000240D0000}"/>
    <cellStyle name="Input 129 4 2" xfId="16590" xr:uid="{00000000-0005-0000-0000-0000250D0000}"/>
    <cellStyle name="Input 129 5" xfId="12113" xr:uid="{00000000-0005-0000-0000-0000260D0000}"/>
    <cellStyle name="Input 13" xfId="1200" xr:uid="{00000000-0005-0000-0000-0000270D0000}"/>
    <cellStyle name="Input 13 2" xfId="2476" xr:uid="{00000000-0005-0000-0000-0000280D0000}"/>
    <cellStyle name="Input 13 2 2" xfId="4105" xr:uid="{00000000-0005-0000-0000-0000290D0000}"/>
    <cellStyle name="Input 13 2 2 2" xfId="6847" xr:uid="{00000000-0005-0000-0000-00002A0D0000}"/>
    <cellStyle name="Input 13 2 2 2 2" xfId="11143" xr:uid="{00000000-0005-0000-0000-00002B0D0000}"/>
    <cellStyle name="Input 13 2 2 2 2 2" xfId="19772" xr:uid="{00000000-0005-0000-0000-00002C0D0000}"/>
    <cellStyle name="Input 13 2 2 2 3" xfId="15482" xr:uid="{00000000-0005-0000-0000-00002D0D0000}"/>
    <cellStyle name="Input 13 2 2 3" xfId="8998" xr:uid="{00000000-0005-0000-0000-00002E0D0000}"/>
    <cellStyle name="Input 13 2 2 3 2" xfId="17627" xr:uid="{00000000-0005-0000-0000-00002F0D0000}"/>
    <cellStyle name="Input 13 2 2 4" xfId="13329" xr:uid="{00000000-0005-0000-0000-0000300D0000}"/>
    <cellStyle name="Input 13 2 3" xfId="5792" xr:uid="{00000000-0005-0000-0000-0000310D0000}"/>
    <cellStyle name="Input 13 2 3 2" xfId="10088" xr:uid="{00000000-0005-0000-0000-0000320D0000}"/>
    <cellStyle name="Input 13 2 3 2 2" xfId="18717" xr:uid="{00000000-0005-0000-0000-0000330D0000}"/>
    <cellStyle name="Input 13 2 3 3" xfId="14427" xr:uid="{00000000-0005-0000-0000-0000340D0000}"/>
    <cellStyle name="Input 13 2 4" xfId="7879" xr:uid="{00000000-0005-0000-0000-0000350D0000}"/>
    <cellStyle name="Input 13 2 4 2" xfId="16512" xr:uid="{00000000-0005-0000-0000-0000360D0000}"/>
    <cellStyle name="Input 13 2 5" xfId="12251" xr:uid="{00000000-0005-0000-0000-0000370D0000}"/>
    <cellStyle name="Input 130" xfId="1829" xr:uid="{00000000-0005-0000-0000-0000380D0000}"/>
    <cellStyle name="Input 130 2" xfId="3980" xr:uid="{00000000-0005-0000-0000-0000390D0000}"/>
    <cellStyle name="Input 130 2 2" xfId="6723" xr:uid="{00000000-0005-0000-0000-00003A0D0000}"/>
    <cellStyle name="Input 130 2 2 2" xfId="11019" xr:uid="{00000000-0005-0000-0000-00003B0D0000}"/>
    <cellStyle name="Input 130 2 2 2 2" xfId="19648" xr:uid="{00000000-0005-0000-0000-00003C0D0000}"/>
    <cellStyle name="Input 130 2 2 3" xfId="15358" xr:uid="{00000000-0005-0000-0000-00003D0D0000}"/>
    <cellStyle name="Input 130 2 3" xfId="8874" xr:uid="{00000000-0005-0000-0000-00003E0D0000}"/>
    <cellStyle name="Input 130 2 3 2" xfId="17503" xr:uid="{00000000-0005-0000-0000-00003F0D0000}"/>
    <cellStyle name="Input 130 2 4" xfId="13204" xr:uid="{00000000-0005-0000-0000-0000400D0000}"/>
    <cellStyle name="Input 130 3" xfId="5668" xr:uid="{00000000-0005-0000-0000-0000410D0000}"/>
    <cellStyle name="Input 130 3 2" xfId="9964" xr:uid="{00000000-0005-0000-0000-0000420D0000}"/>
    <cellStyle name="Input 130 3 2 2" xfId="18593" xr:uid="{00000000-0005-0000-0000-0000430D0000}"/>
    <cellStyle name="Input 130 3 3" xfId="14303" xr:uid="{00000000-0005-0000-0000-0000440D0000}"/>
    <cellStyle name="Input 130 4" xfId="8093" xr:uid="{00000000-0005-0000-0000-0000450D0000}"/>
    <cellStyle name="Input 130 4 2" xfId="16725" xr:uid="{00000000-0005-0000-0000-0000460D0000}"/>
    <cellStyle name="Input 130 5" xfId="12125" xr:uid="{00000000-0005-0000-0000-0000470D0000}"/>
    <cellStyle name="Input 131" xfId="1844" xr:uid="{00000000-0005-0000-0000-0000480D0000}"/>
    <cellStyle name="Input 131 2" xfId="3984" xr:uid="{00000000-0005-0000-0000-0000490D0000}"/>
    <cellStyle name="Input 131 2 2" xfId="6727" xr:uid="{00000000-0005-0000-0000-00004A0D0000}"/>
    <cellStyle name="Input 131 2 2 2" xfId="11023" xr:uid="{00000000-0005-0000-0000-00004B0D0000}"/>
    <cellStyle name="Input 131 2 2 2 2" xfId="19652" xr:uid="{00000000-0005-0000-0000-00004C0D0000}"/>
    <cellStyle name="Input 131 2 2 3" xfId="15362" xr:uid="{00000000-0005-0000-0000-00004D0D0000}"/>
    <cellStyle name="Input 131 2 3" xfId="8878" xr:uid="{00000000-0005-0000-0000-00004E0D0000}"/>
    <cellStyle name="Input 131 2 3 2" xfId="17507" xr:uid="{00000000-0005-0000-0000-00004F0D0000}"/>
    <cellStyle name="Input 131 2 4" xfId="13208" xr:uid="{00000000-0005-0000-0000-0000500D0000}"/>
    <cellStyle name="Input 131 3" xfId="5672" xr:uid="{00000000-0005-0000-0000-0000510D0000}"/>
    <cellStyle name="Input 131 3 2" xfId="9968" xr:uid="{00000000-0005-0000-0000-0000520D0000}"/>
    <cellStyle name="Input 131 3 2 2" xfId="18597" xr:uid="{00000000-0005-0000-0000-0000530D0000}"/>
    <cellStyle name="Input 131 3 3" xfId="14307" xr:uid="{00000000-0005-0000-0000-0000540D0000}"/>
    <cellStyle name="Input 131 4" xfId="8272" xr:uid="{00000000-0005-0000-0000-0000550D0000}"/>
    <cellStyle name="Input 131 4 2" xfId="16901" xr:uid="{00000000-0005-0000-0000-0000560D0000}"/>
    <cellStyle name="Input 131 5" xfId="12129" xr:uid="{00000000-0005-0000-0000-0000570D0000}"/>
    <cellStyle name="Input 132" xfId="1827" xr:uid="{00000000-0005-0000-0000-0000580D0000}"/>
    <cellStyle name="Input 132 2" xfId="3979" xr:uid="{00000000-0005-0000-0000-0000590D0000}"/>
    <cellStyle name="Input 132 2 2" xfId="6722" xr:uid="{00000000-0005-0000-0000-00005A0D0000}"/>
    <cellStyle name="Input 132 2 2 2" xfId="11018" xr:uid="{00000000-0005-0000-0000-00005B0D0000}"/>
    <cellStyle name="Input 132 2 2 2 2" xfId="19647" xr:uid="{00000000-0005-0000-0000-00005C0D0000}"/>
    <cellStyle name="Input 132 2 2 3" xfId="15357" xr:uid="{00000000-0005-0000-0000-00005D0D0000}"/>
    <cellStyle name="Input 132 2 3" xfId="8873" xr:uid="{00000000-0005-0000-0000-00005E0D0000}"/>
    <cellStyle name="Input 132 2 3 2" xfId="17502" xr:uid="{00000000-0005-0000-0000-00005F0D0000}"/>
    <cellStyle name="Input 132 2 4" xfId="13203" xr:uid="{00000000-0005-0000-0000-0000600D0000}"/>
    <cellStyle name="Input 132 3" xfId="5667" xr:uid="{00000000-0005-0000-0000-0000610D0000}"/>
    <cellStyle name="Input 132 3 2" xfId="9963" xr:uid="{00000000-0005-0000-0000-0000620D0000}"/>
    <cellStyle name="Input 132 3 2 2" xfId="18592" xr:uid="{00000000-0005-0000-0000-0000630D0000}"/>
    <cellStyle name="Input 132 3 3" xfId="14302" xr:uid="{00000000-0005-0000-0000-0000640D0000}"/>
    <cellStyle name="Input 132 4" xfId="8240" xr:uid="{00000000-0005-0000-0000-0000650D0000}"/>
    <cellStyle name="Input 132 4 2" xfId="16869" xr:uid="{00000000-0005-0000-0000-0000660D0000}"/>
    <cellStyle name="Input 132 5" xfId="12124" xr:uid="{00000000-0005-0000-0000-0000670D0000}"/>
    <cellStyle name="Input 133" xfId="1840" xr:uid="{00000000-0005-0000-0000-0000680D0000}"/>
    <cellStyle name="Input 133 2" xfId="3981" xr:uid="{00000000-0005-0000-0000-0000690D0000}"/>
    <cellStyle name="Input 133 2 2" xfId="6724" xr:uid="{00000000-0005-0000-0000-00006A0D0000}"/>
    <cellStyle name="Input 133 2 2 2" xfId="11020" xr:uid="{00000000-0005-0000-0000-00006B0D0000}"/>
    <cellStyle name="Input 133 2 2 2 2" xfId="19649" xr:uid="{00000000-0005-0000-0000-00006C0D0000}"/>
    <cellStyle name="Input 133 2 2 3" xfId="15359" xr:uid="{00000000-0005-0000-0000-00006D0D0000}"/>
    <cellStyle name="Input 133 2 3" xfId="8875" xr:uid="{00000000-0005-0000-0000-00006E0D0000}"/>
    <cellStyle name="Input 133 2 3 2" xfId="17504" xr:uid="{00000000-0005-0000-0000-00006F0D0000}"/>
    <cellStyle name="Input 133 2 4" xfId="13205" xr:uid="{00000000-0005-0000-0000-0000700D0000}"/>
    <cellStyle name="Input 133 3" xfId="5669" xr:uid="{00000000-0005-0000-0000-0000710D0000}"/>
    <cellStyle name="Input 133 3 2" xfId="9965" xr:uid="{00000000-0005-0000-0000-0000720D0000}"/>
    <cellStyle name="Input 133 3 2 2" xfId="18594" xr:uid="{00000000-0005-0000-0000-0000730D0000}"/>
    <cellStyle name="Input 133 3 3" xfId="14304" xr:uid="{00000000-0005-0000-0000-0000740D0000}"/>
    <cellStyle name="Input 133 4" xfId="8270" xr:uid="{00000000-0005-0000-0000-0000750D0000}"/>
    <cellStyle name="Input 133 4 2" xfId="16899" xr:uid="{00000000-0005-0000-0000-0000760D0000}"/>
    <cellStyle name="Input 133 5" xfId="12126" xr:uid="{00000000-0005-0000-0000-0000770D0000}"/>
    <cellStyle name="Input 134" xfId="1819" xr:uid="{00000000-0005-0000-0000-0000780D0000}"/>
    <cellStyle name="Input 134 2" xfId="3978" xr:uid="{00000000-0005-0000-0000-0000790D0000}"/>
    <cellStyle name="Input 134 2 2" xfId="6721" xr:uid="{00000000-0005-0000-0000-00007A0D0000}"/>
    <cellStyle name="Input 134 2 2 2" xfId="11017" xr:uid="{00000000-0005-0000-0000-00007B0D0000}"/>
    <cellStyle name="Input 134 2 2 2 2" xfId="19646" xr:uid="{00000000-0005-0000-0000-00007C0D0000}"/>
    <cellStyle name="Input 134 2 2 3" xfId="15356" xr:uid="{00000000-0005-0000-0000-00007D0D0000}"/>
    <cellStyle name="Input 134 2 3" xfId="8872" xr:uid="{00000000-0005-0000-0000-00007E0D0000}"/>
    <cellStyle name="Input 134 2 3 2" xfId="17501" xr:uid="{00000000-0005-0000-0000-00007F0D0000}"/>
    <cellStyle name="Input 134 2 4" xfId="13202" xr:uid="{00000000-0005-0000-0000-0000800D0000}"/>
    <cellStyle name="Input 134 3" xfId="5666" xr:uid="{00000000-0005-0000-0000-0000810D0000}"/>
    <cellStyle name="Input 134 3 2" xfId="9962" xr:uid="{00000000-0005-0000-0000-0000820D0000}"/>
    <cellStyle name="Input 134 3 2 2" xfId="18591" xr:uid="{00000000-0005-0000-0000-0000830D0000}"/>
    <cellStyle name="Input 134 3 3" xfId="14301" xr:uid="{00000000-0005-0000-0000-0000840D0000}"/>
    <cellStyle name="Input 134 4" xfId="8241" xr:uid="{00000000-0005-0000-0000-0000850D0000}"/>
    <cellStyle name="Input 134 4 2" xfId="16870" xr:uid="{00000000-0005-0000-0000-0000860D0000}"/>
    <cellStyle name="Input 134 5" xfId="12123" xr:uid="{00000000-0005-0000-0000-0000870D0000}"/>
    <cellStyle name="Input 135" xfId="1842" xr:uid="{00000000-0005-0000-0000-0000880D0000}"/>
    <cellStyle name="Input 135 2" xfId="3982" xr:uid="{00000000-0005-0000-0000-0000890D0000}"/>
    <cellStyle name="Input 135 2 2" xfId="6725" xr:uid="{00000000-0005-0000-0000-00008A0D0000}"/>
    <cellStyle name="Input 135 2 2 2" xfId="11021" xr:uid="{00000000-0005-0000-0000-00008B0D0000}"/>
    <cellStyle name="Input 135 2 2 2 2" xfId="19650" xr:uid="{00000000-0005-0000-0000-00008C0D0000}"/>
    <cellStyle name="Input 135 2 2 3" xfId="15360" xr:uid="{00000000-0005-0000-0000-00008D0D0000}"/>
    <cellStyle name="Input 135 2 3" xfId="8876" xr:uid="{00000000-0005-0000-0000-00008E0D0000}"/>
    <cellStyle name="Input 135 2 3 2" xfId="17505" xr:uid="{00000000-0005-0000-0000-00008F0D0000}"/>
    <cellStyle name="Input 135 2 4" xfId="13206" xr:uid="{00000000-0005-0000-0000-0000900D0000}"/>
    <cellStyle name="Input 135 3" xfId="5670" xr:uid="{00000000-0005-0000-0000-0000910D0000}"/>
    <cellStyle name="Input 135 3 2" xfId="9966" xr:uid="{00000000-0005-0000-0000-0000920D0000}"/>
    <cellStyle name="Input 135 3 2 2" xfId="18595" xr:uid="{00000000-0005-0000-0000-0000930D0000}"/>
    <cellStyle name="Input 135 3 3" xfId="14305" xr:uid="{00000000-0005-0000-0000-0000940D0000}"/>
    <cellStyle name="Input 135 4" xfId="7937" xr:uid="{00000000-0005-0000-0000-0000950D0000}"/>
    <cellStyle name="Input 135 4 2" xfId="16570" xr:uid="{00000000-0005-0000-0000-0000960D0000}"/>
    <cellStyle name="Input 135 5" xfId="12127" xr:uid="{00000000-0005-0000-0000-0000970D0000}"/>
    <cellStyle name="Input 136" xfId="1817" xr:uid="{00000000-0005-0000-0000-0000980D0000}"/>
    <cellStyle name="Input 136 2" xfId="3977" xr:uid="{00000000-0005-0000-0000-0000990D0000}"/>
    <cellStyle name="Input 136 2 2" xfId="6720" xr:uid="{00000000-0005-0000-0000-00009A0D0000}"/>
    <cellStyle name="Input 136 2 2 2" xfId="11016" xr:uid="{00000000-0005-0000-0000-00009B0D0000}"/>
    <cellStyle name="Input 136 2 2 2 2" xfId="19645" xr:uid="{00000000-0005-0000-0000-00009C0D0000}"/>
    <cellStyle name="Input 136 2 2 3" xfId="15355" xr:uid="{00000000-0005-0000-0000-00009D0D0000}"/>
    <cellStyle name="Input 136 2 3" xfId="8871" xr:uid="{00000000-0005-0000-0000-00009E0D0000}"/>
    <cellStyle name="Input 136 2 3 2" xfId="17500" xr:uid="{00000000-0005-0000-0000-00009F0D0000}"/>
    <cellStyle name="Input 136 2 4" xfId="13201" xr:uid="{00000000-0005-0000-0000-0000A00D0000}"/>
    <cellStyle name="Input 136 3" xfId="5665" xr:uid="{00000000-0005-0000-0000-0000A10D0000}"/>
    <cellStyle name="Input 136 3 2" xfId="9961" xr:uid="{00000000-0005-0000-0000-0000A20D0000}"/>
    <cellStyle name="Input 136 3 2 2" xfId="18590" xr:uid="{00000000-0005-0000-0000-0000A30D0000}"/>
    <cellStyle name="Input 136 3 3" xfId="14300" xr:uid="{00000000-0005-0000-0000-0000A40D0000}"/>
    <cellStyle name="Input 136 4" xfId="7646" xr:uid="{00000000-0005-0000-0000-0000A50D0000}"/>
    <cellStyle name="Input 136 4 2" xfId="16280" xr:uid="{00000000-0005-0000-0000-0000A60D0000}"/>
    <cellStyle name="Input 136 5" xfId="12122" xr:uid="{00000000-0005-0000-0000-0000A70D0000}"/>
    <cellStyle name="Input 137" xfId="1843" xr:uid="{00000000-0005-0000-0000-0000A80D0000}"/>
    <cellStyle name="Input 137 2" xfId="3983" xr:uid="{00000000-0005-0000-0000-0000A90D0000}"/>
    <cellStyle name="Input 137 2 2" xfId="6726" xr:uid="{00000000-0005-0000-0000-0000AA0D0000}"/>
    <cellStyle name="Input 137 2 2 2" xfId="11022" xr:uid="{00000000-0005-0000-0000-0000AB0D0000}"/>
    <cellStyle name="Input 137 2 2 2 2" xfId="19651" xr:uid="{00000000-0005-0000-0000-0000AC0D0000}"/>
    <cellStyle name="Input 137 2 2 3" xfId="15361" xr:uid="{00000000-0005-0000-0000-0000AD0D0000}"/>
    <cellStyle name="Input 137 2 3" xfId="8877" xr:uid="{00000000-0005-0000-0000-0000AE0D0000}"/>
    <cellStyle name="Input 137 2 3 2" xfId="17506" xr:uid="{00000000-0005-0000-0000-0000AF0D0000}"/>
    <cellStyle name="Input 137 2 4" xfId="13207" xr:uid="{00000000-0005-0000-0000-0000B00D0000}"/>
    <cellStyle name="Input 137 3" xfId="5671" xr:uid="{00000000-0005-0000-0000-0000B10D0000}"/>
    <cellStyle name="Input 137 3 2" xfId="9967" xr:uid="{00000000-0005-0000-0000-0000B20D0000}"/>
    <cellStyle name="Input 137 3 2 2" xfId="18596" xr:uid="{00000000-0005-0000-0000-0000B30D0000}"/>
    <cellStyle name="Input 137 3 3" xfId="14306" xr:uid="{00000000-0005-0000-0000-0000B40D0000}"/>
    <cellStyle name="Input 137 4" xfId="8239" xr:uid="{00000000-0005-0000-0000-0000B50D0000}"/>
    <cellStyle name="Input 137 4 2" xfId="16868" xr:uid="{00000000-0005-0000-0000-0000B60D0000}"/>
    <cellStyle name="Input 137 5" xfId="12128" xr:uid="{00000000-0005-0000-0000-0000B70D0000}"/>
    <cellStyle name="Input 138" xfId="1816" xr:uid="{00000000-0005-0000-0000-0000B80D0000}"/>
    <cellStyle name="Input 138 2" xfId="3976" xr:uid="{00000000-0005-0000-0000-0000B90D0000}"/>
    <cellStyle name="Input 138 2 2" xfId="6719" xr:uid="{00000000-0005-0000-0000-0000BA0D0000}"/>
    <cellStyle name="Input 138 2 2 2" xfId="11015" xr:uid="{00000000-0005-0000-0000-0000BB0D0000}"/>
    <cellStyle name="Input 138 2 2 2 2" xfId="19644" xr:uid="{00000000-0005-0000-0000-0000BC0D0000}"/>
    <cellStyle name="Input 138 2 2 3" xfId="15354" xr:uid="{00000000-0005-0000-0000-0000BD0D0000}"/>
    <cellStyle name="Input 138 2 3" xfId="8870" xr:uid="{00000000-0005-0000-0000-0000BE0D0000}"/>
    <cellStyle name="Input 138 2 3 2" xfId="17499" xr:uid="{00000000-0005-0000-0000-0000BF0D0000}"/>
    <cellStyle name="Input 138 2 4" xfId="13200" xr:uid="{00000000-0005-0000-0000-0000C00D0000}"/>
    <cellStyle name="Input 138 3" xfId="5664" xr:uid="{00000000-0005-0000-0000-0000C10D0000}"/>
    <cellStyle name="Input 138 3 2" xfId="9960" xr:uid="{00000000-0005-0000-0000-0000C20D0000}"/>
    <cellStyle name="Input 138 3 2 2" xfId="18589" xr:uid="{00000000-0005-0000-0000-0000C30D0000}"/>
    <cellStyle name="Input 138 3 3" xfId="14299" xr:uid="{00000000-0005-0000-0000-0000C40D0000}"/>
    <cellStyle name="Input 138 4" xfId="8201" xr:uid="{00000000-0005-0000-0000-0000C50D0000}"/>
    <cellStyle name="Input 138 4 2" xfId="16830" xr:uid="{00000000-0005-0000-0000-0000C60D0000}"/>
    <cellStyle name="Input 138 5" xfId="12121" xr:uid="{00000000-0005-0000-0000-0000C70D0000}"/>
    <cellStyle name="Input 139" xfId="1845" xr:uid="{00000000-0005-0000-0000-0000C80D0000}"/>
    <cellStyle name="Input 139 2" xfId="3985" xr:uid="{00000000-0005-0000-0000-0000C90D0000}"/>
    <cellStyle name="Input 139 2 2" xfId="6728" xr:uid="{00000000-0005-0000-0000-0000CA0D0000}"/>
    <cellStyle name="Input 139 2 2 2" xfId="11024" xr:uid="{00000000-0005-0000-0000-0000CB0D0000}"/>
    <cellStyle name="Input 139 2 2 2 2" xfId="19653" xr:uid="{00000000-0005-0000-0000-0000CC0D0000}"/>
    <cellStyle name="Input 139 2 2 3" xfId="15363" xr:uid="{00000000-0005-0000-0000-0000CD0D0000}"/>
    <cellStyle name="Input 139 2 3" xfId="8879" xr:uid="{00000000-0005-0000-0000-0000CE0D0000}"/>
    <cellStyle name="Input 139 2 3 2" xfId="17508" xr:uid="{00000000-0005-0000-0000-0000CF0D0000}"/>
    <cellStyle name="Input 139 2 4" xfId="13209" xr:uid="{00000000-0005-0000-0000-0000D00D0000}"/>
    <cellStyle name="Input 139 3" xfId="5673" xr:uid="{00000000-0005-0000-0000-0000D10D0000}"/>
    <cellStyle name="Input 139 3 2" xfId="9969" xr:uid="{00000000-0005-0000-0000-0000D20D0000}"/>
    <cellStyle name="Input 139 3 2 2" xfId="18598" xr:uid="{00000000-0005-0000-0000-0000D30D0000}"/>
    <cellStyle name="Input 139 3 3" xfId="14308" xr:uid="{00000000-0005-0000-0000-0000D40D0000}"/>
    <cellStyle name="Input 139 4" xfId="8092" xr:uid="{00000000-0005-0000-0000-0000D50D0000}"/>
    <cellStyle name="Input 139 4 2" xfId="16724" xr:uid="{00000000-0005-0000-0000-0000D60D0000}"/>
    <cellStyle name="Input 139 5" xfId="12130" xr:uid="{00000000-0005-0000-0000-0000D70D0000}"/>
    <cellStyle name="Input 14" xfId="1230" xr:uid="{00000000-0005-0000-0000-0000D80D0000}"/>
    <cellStyle name="Input 14 2" xfId="2501" xr:uid="{00000000-0005-0000-0000-0000D90D0000}"/>
    <cellStyle name="Input 14 2 2" xfId="4111" xr:uid="{00000000-0005-0000-0000-0000DA0D0000}"/>
    <cellStyle name="Input 14 2 2 2" xfId="6853" xr:uid="{00000000-0005-0000-0000-0000DB0D0000}"/>
    <cellStyle name="Input 14 2 2 2 2" xfId="11149" xr:uid="{00000000-0005-0000-0000-0000DC0D0000}"/>
    <cellStyle name="Input 14 2 2 2 2 2" xfId="19778" xr:uid="{00000000-0005-0000-0000-0000DD0D0000}"/>
    <cellStyle name="Input 14 2 2 2 3" xfId="15488" xr:uid="{00000000-0005-0000-0000-0000DE0D0000}"/>
    <cellStyle name="Input 14 2 2 3" xfId="9004" xr:uid="{00000000-0005-0000-0000-0000DF0D0000}"/>
    <cellStyle name="Input 14 2 2 3 2" xfId="17633" xr:uid="{00000000-0005-0000-0000-0000E00D0000}"/>
    <cellStyle name="Input 14 2 2 4" xfId="13335" xr:uid="{00000000-0005-0000-0000-0000E10D0000}"/>
    <cellStyle name="Input 14 2 3" xfId="5798" xr:uid="{00000000-0005-0000-0000-0000E20D0000}"/>
    <cellStyle name="Input 14 2 3 2" xfId="10094" xr:uid="{00000000-0005-0000-0000-0000E30D0000}"/>
    <cellStyle name="Input 14 2 3 2 2" xfId="18723" xr:uid="{00000000-0005-0000-0000-0000E40D0000}"/>
    <cellStyle name="Input 14 2 3 3" xfId="14433" xr:uid="{00000000-0005-0000-0000-0000E50D0000}"/>
    <cellStyle name="Input 14 2 4" xfId="8166" xr:uid="{00000000-0005-0000-0000-0000E60D0000}"/>
    <cellStyle name="Input 14 2 4 2" xfId="16796" xr:uid="{00000000-0005-0000-0000-0000E70D0000}"/>
    <cellStyle name="Input 14 2 5" xfId="12257" xr:uid="{00000000-0005-0000-0000-0000E80D0000}"/>
    <cellStyle name="Input 140" xfId="1815" xr:uid="{00000000-0005-0000-0000-0000E90D0000}"/>
    <cellStyle name="Input 140 2" xfId="3975" xr:uid="{00000000-0005-0000-0000-0000EA0D0000}"/>
    <cellStyle name="Input 140 2 2" xfId="6718" xr:uid="{00000000-0005-0000-0000-0000EB0D0000}"/>
    <cellStyle name="Input 140 2 2 2" xfId="11014" xr:uid="{00000000-0005-0000-0000-0000EC0D0000}"/>
    <cellStyle name="Input 140 2 2 2 2" xfId="19643" xr:uid="{00000000-0005-0000-0000-0000ED0D0000}"/>
    <cellStyle name="Input 140 2 2 3" xfId="15353" xr:uid="{00000000-0005-0000-0000-0000EE0D0000}"/>
    <cellStyle name="Input 140 2 3" xfId="8869" xr:uid="{00000000-0005-0000-0000-0000EF0D0000}"/>
    <cellStyle name="Input 140 2 3 2" xfId="17498" xr:uid="{00000000-0005-0000-0000-0000F00D0000}"/>
    <cellStyle name="Input 140 2 4" xfId="13199" xr:uid="{00000000-0005-0000-0000-0000F10D0000}"/>
    <cellStyle name="Input 140 3" xfId="5663" xr:uid="{00000000-0005-0000-0000-0000F20D0000}"/>
    <cellStyle name="Input 140 3 2" xfId="9959" xr:uid="{00000000-0005-0000-0000-0000F30D0000}"/>
    <cellStyle name="Input 140 3 2 2" xfId="18588" xr:uid="{00000000-0005-0000-0000-0000F40D0000}"/>
    <cellStyle name="Input 140 3 3" xfId="14298" xr:uid="{00000000-0005-0000-0000-0000F50D0000}"/>
    <cellStyle name="Input 140 4" xfId="8302" xr:uid="{00000000-0005-0000-0000-0000F60D0000}"/>
    <cellStyle name="Input 140 4 2" xfId="16931" xr:uid="{00000000-0005-0000-0000-0000F70D0000}"/>
    <cellStyle name="Input 140 5" xfId="12120" xr:uid="{00000000-0005-0000-0000-0000F80D0000}"/>
    <cellStyle name="Input 141" xfId="1846" xr:uid="{00000000-0005-0000-0000-0000F90D0000}"/>
    <cellStyle name="Input 141 2" xfId="3986" xr:uid="{00000000-0005-0000-0000-0000FA0D0000}"/>
    <cellStyle name="Input 141 2 2" xfId="6729" xr:uid="{00000000-0005-0000-0000-0000FB0D0000}"/>
    <cellStyle name="Input 141 2 2 2" xfId="11025" xr:uid="{00000000-0005-0000-0000-0000FC0D0000}"/>
    <cellStyle name="Input 141 2 2 2 2" xfId="19654" xr:uid="{00000000-0005-0000-0000-0000FD0D0000}"/>
    <cellStyle name="Input 141 2 2 3" xfId="15364" xr:uid="{00000000-0005-0000-0000-0000FE0D0000}"/>
    <cellStyle name="Input 141 2 3" xfId="8880" xr:uid="{00000000-0005-0000-0000-0000FF0D0000}"/>
    <cellStyle name="Input 141 2 3 2" xfId="17509" xr:uid="{00000000-0005-0000-0000-0000000E0000}"/>
    <cellStyle name="Input 141 2 4" xfId="13210" xr:uid="{00000000-0005-0000-0000-0000010E0000}"/>
    <cellStyle name="Input 141 3" xfId="5674" xr:uid="{00000000-0005-0000-0000-0000020E0000}"/>
    <cellStyle name="Input 141 3 2" xfId="9970" xr:uid="{00000000-0005-0000-0000-0000030E0000}"/>
    <cellStyle name="Input 141 3 2 2" xfId="18599" xr:uid="{00000000-0005-0000-0000-0000040E0000}"/>
    <cellStyle name="Input 141 3 3" xfId="14309" xr:uid="{00000000-0005-0000-0000-0000050E0000}"/>
    <cellStyle name="Input 141 4" xfId="7939" xr:uid="{00000000-0005-0000-0000-0000060E0000}"/>
    <cellStyle name="Input 141 4 2" xfId="16572" xr:uid="{00000000-0005-0000-0000-0000070E0000}"/>
    <cellStyle name="Input 141 5" xfId="12131" xr:uid="{00000000-0005-0000-0000-0000080E0000}"/>
    <cellStyle name="Input 142" xfId="1814" xr:uid="{00000000-0005-0000-0000-0000090E0000}"/>
    <cellStyle name="Input 142 2" xfId="3974" xr:uid="{00000000-0005-0000-0000-00000A0E0000}"/>
    <cellStyle name="Input 142 2 2" xfId="6717" xr:uid="{00000000-0005-0000-0000-00000B0E0000}"/>
    <cellStyle name="Input 142 2 2 2" xfId="11013" xr:uid="{00000000-0005-0000-0000-00000C0E0000}"/>
    <cellStyle name="Input 142 2 2 2 2" xfId="19642" xr:uid="{00000000-0005-0000-0000-00000D0E0000}"/>
    <cellStyle name="Input 142 2 2 3" xfId="15352" xr:uid="{00000000-0005-0000-0000-00000E0E0000}"/>
    <cellStyle name="Input 142 2 3" xfId="8868" xr:uid="{00000000-0005-0000-0000-00000F0E0000}"/>
    <cellStyle name="Input 142 2 3 2" xfId="17497" xr:uid="{00000000-0005-0000-0000-0000100E0000}"/>
    <cellStyle name="Input 142 2 4" xfId="13198" xr:uid="{00000000-0005-0000-0000-0000110E0000}"/>
    <cellStyle name="Input 142 3" xfId="5662" xr:uid="{00000000-0005-0000-0000-0000120E0000}"/>
    <cellStyle name="Input 142 3 2" xfId="9958" xr:uid="{00000000-0005-0000-0000-0000130E0000}"/>
    <cellStyle name="Input 142 3 2 2" xfId="18587" xr:uid="{00000000-0005-0000-0000-0000140E0000}"/>
    <cellStyle name="Input 142 3 3" xfId="14297" xr:uid="{00000000-0005-0000-0000-0000150E0000}"/>
    <cellStyle name="Input 142 4" xfId="8215" xr:uid="{00000000-0005-0000-0000-0000160E0000}"/>
    <cellStyle name="Input 142 4 2" xfId="16844" xr:uid="{00000000-0005-0000-0000-0000170E0000}"/>
    <cellStyle name="Input 142 5" xfId="12119" xr:uid="{00000000-0005-0000-0000-0000180E0000}"/>
    <cellStyle name="Input 143" xfId="1847" xr:uid="{00000000-0005-0000-0000-0000190E0000}"/>
    <cellStyle name="Input 143 2" xfId="3987" xr:uid="{00000000-0005-0000-0000-00001A0E0000}"/>
    <cellStyle name="Input 143 2 2" xfId="6730" xr:uid="{00000000-0005-0000-0000-00001B0E0000}"/>
    <cellStyle name="Input 143 2 2 2" xfId="11026" xr:uid="{00000000-0005-0000-0000-00001C0E0000}"/>
    <cellStyle name="Input 143 2 2 2 2" xfId="19655" xr:uid="{00000000-0005-0000-0000-00001D0E0000}"/>
    <cellStyle name="Input 143 2 2 3" xfId="15365" xr:uid="{00000000-0005-0000-0000-00001E0E0000}"/>
    <cellStyle name="Input 143 2 3" xfId="8881" xr:uid="{00000000-0005-0000-0000-00001F0E0000}"/>
    <cellStyle name="Input 143 2 3 2" xfId="17510" xr:uid="{00000000-0005-0000-0000-0000200E0000}"/>
    <cellStyle name="Input 143 2 4" xfId="13211" xr:uid="{00000000-0005-0000-0000-0000210E0000}"/>
    <cellStyle name="Input 143 3" xfId="5675" xr:uid="{00000000-0005-0000-0000-0000220E0000}"/>
    <cellStyle name="Input 143 3 2" xfId="9971" xr:uid="{00000000-0005-0000-0000-0000230E0000}"/>
    <cellStyle name="Input 143 3 2 2" xfId="18600" xr:uid="{00000000-0005-0000-0000-0000240E0000}"/>
    <cellStyle name="Input 143 3 3" xfId="14310" xr:uid="{00000000-0005-0000-0000-0000250E0000}"/>
    <cellStyle name="Input 143 4" xfId="8238" xr:uid="{00000000-0005-0000-0000-0000260E0000}"/>
    <cellStyle name="Input 143 4 2" xfId="16867" xr:uid="{00000000-0005-0000-0000-0000270E0000}"/>
    <cellStyle name="Input 143 5" xfId="12132" xr:uid="{00000000-0005-0000-0000-0000280E0000}"/>
    <cellStyle name="Input 144" xfId="1813" xr:uid="{00000000-0005-0000-0000-0000290E0000}"/>
    <cellStyle name="Input 144 2" xfId="3973" xr:uid="{00000000-0005-0000-0000-00002A0E0000}"/>
    <cellStyle name="Input 144 2 2" xfId="6716" xr:uid="{00000000-0005-0000-0000-00002B0E0000}"/>
    <cellStyle name="Input 144 2 2 2" xfId="11012" xr:uid="{00000000-0005-0000-0000-00002C0E0000}"/>
    <cellStyle name="Input 144 2 2 2 2" xfId="19641" xr:uid="{00000000-0005-0000-0000-00002D0E0000}"/>
    <cellStyle name="Input 144 2 2 3" xfId="15351" xr:uid="{00000000-0005-0000-0000-00002E0E0000}"/>
    <cellStyle name="Input 144 2 3" xfId="8867" xr:uid="{00000000-0005-0000-0000-00002F0E0000}"/>
    <cellStyle name="Input 144 2 3 2" xfId="17496" xr:uid="{00000000-0005-0000-0000-0000300E0000}"/>
    <cellStyle name="Input 144 2 4" xfId="13197" xr:uid="{00000000-0005-0000-0000-0000310E0000}"/>
    <cellStyle name="Input 144 3" xfId="5661" xr:uid="{00000000-0005-0000-0000-0000320E0000}"/>
    <cellStyle name="Input 144 3 2" xfId="9957" xr:uid="{00000000-0005-0000-0000-0000330E0000}"/>
    <cellStyle name="Input 144 3 2 2" xfId="18586" xr:uid="{00000000-0005-0000-0000-0000340E0000}"/>
    <cellStyle name="Input 144 3 3" xfId="14296" xr:uid="{00000000-0005-0000-0000-0000350E0000}"/>
    <cellStyle name="Input 144 4" xfId="8200" xr:uid="{00000000-0005-0000-0000-0000360E0000}"/>
    <cellStyle name="Input 144 4 2" xfId="16829" xr:uid="{00000000-0005-0000-0000-0000370E0000}"/>
    <cellStyle name="Input 144 5" xfId="12118" xr:uid="{00000000-0005-0000-0000-0000380E0000}"/>
    <cellStyle name="Input 145" xfId="1848" xr:uid="{00000000-0005-0000-0000-0000390E0000}"/>
    <cellStyle name="Input 145 2" xfId="3988" xr:uid="{00000000-0005-0000-0000-00003A0E0000}"/>
    <cellStyle name="Input 145 2 2" xfId="6731" xr:uid="{00000000-0005-0000-0000-00003B0E0000}"/>
    <cellStyle name="Input 145 2 2 2" xfId="11027" xr:uid="{00000000-0005-0000-0000-00003C0E0000}"/>
    <cellStyle name="Input 145 2 2 2 2" xfId="19656" xr:uid="{00000000-0005-0000-0000-00003D0E0000}"/>
    <cellStyle name="Input 145 2 2 3" xfId="15366" xr:uid="{00000000-0005-0000-0000-00003E0E0000}"/>
    <cellStyle name="Input 145 2 3" xfId="8882" xr:uid="{00000000-0005-0000-0000-00003F0E0000}"/>
    <cellStyle name="Input 145 2 3 2" xfId="17511" xr:uid="{00000000-0005-0000-0000-0000400E0000}"/>
    <cellStyle name="Input 145 2 4" xfId="13212" xr:uid="{00000000-0005-0000-0000-0000410E0000}"/>
    <cellStyle name="Input 145 3" xfId="5676" xr:uid="{00000000-0005-0000-0000-0000420E0000}"/>
    <cellStyle name="Input 145 3 2" xfId="9972" xr:uid="{00000000-0005-0000-0000-0000430E0000}"/>
    <cellStyle name="Input 145 3 2 2" xfId="18601" xr:uid="{00000000-0005-0000-0000-0000440E0000}"/>
    <cellStyle name="Input 145 3 3" xfId="14311" xr:uid="{00000000-0005-0000-0000-0000450E0000}"/>
    <cellStyle name="Input 145 4" xfId="8271" xr:uid="{00000000-0005-0000-0000-0000460E0000}"/>
    <cellStyle name="Input 145 4 2" xfId="16900" xr:uid="{00000000-0005-0000-0000-0000470E0000}"/>
    <cellStyle name="Input 145 5" xfId="12133" xr:uid="{00000000-0005-0000-0000-0000480E0000}"/>
    <cellStyle name="Input 146" xfId="1812" xr:uid="{00000000-0005-0000-0000-0000490E0000}"/>
    <cellStyle name="Input 146 2" xfId="3972" xr:uid="{00000000-0005-0000-0000-00004A0E0000}"/>
    <cellStyle name="Input 146 2 2" xfId="6715" xr:uid="{00000000-0005-0000-0000-00004B0E0000}"/>
    <cellStyle name="Input 146 2 2 2" xfId="11011" xr:uid="{00000000-0005-0000-0000-00004C0E0000}"/>
    <cellStyle name="Input 146 2 2 2 2" xfId="19640" xr:uid="{00000000-0005-0000-0000-00004D0E0000}"/>
    <cellStyle name="Input 146 2 2 3" xfId="15350" xr:uid="{00000000-0005-0000-0000-00004E0E0000}"/>
    <cellStyle name="Input 146 2 3" xfId="8866" xr:uid="{00000000-0005-0000-0000-00004F0E0000}"/>
    <cellStyle name="Input 146 2 3 2" xfId="17495" xr:uid="{00000000-0005-0000-0000-0000500E0000}"/>
    <cellStyle name="Input 146 2 4" xfId="13196" xr:uid="{00000000-0005-0000-0000-0000510E0000}"/>
    <cellStyle name="Input 146 3" xfId="5660" xr:uid="{00000000-0005-0000-0000-0000520E0000}"/>
    <cellStyle name="Input 146 3 2" xfId="9956" xr:uid="{00000000-0005-0000-0000-0000530E0000}"/>
    <cellStyle name="Input 146 3 2 2" xfId="18585" xr:uid="{00000000-0005-0000-0000-0000540E0000}"/>
    <cellStyle name="Input 146 3 3" xfId="14295" xr:uid="{00000000-0005-0000-0000-0000550E0000}"/>
    <cellStyle name="Input 146 4" xfId="8301" xr:uid="{00000000-0005-0000-0000-0000560E0000}"/>
    <cellStyle name="Input 146 4 2" xfId="16930" xr:uid="{00000000-0005-0000-0000-0000570E0000}"/>
    <cellStyle name="Input 146 5" xfId="12117" xr:uid="{00000000-0005-0000-0000-0000580E0000}"/>
    <cellStyle name="Input 147" xfId="1849" xr:uid="{00000000-0005-0000-0000-0000590E0000}"/>
    <cellStyle name="Input 147 2" xfId="3989" xr:uid="{00000000-0005-0000-0000-00005A0E0000}"/>
    <cellStyle name="Input 147 2 2" xfId="6732" xr:uid="{00000000-0005-0000-0000-00005B0E0000}"/>
    <cellStyle name="Input 147 2 2 2" xfId="11028" xr:uid="{00000000-0005-0000-0000-00005C0E0000}"/>
    <cellStyle name="Input 147 2 2 2 2" xfId="19657" xr:uid="{00000000-0005-0000-0000-00005D0E0000}"/>
    <cellStyle name="Input 147 2 2 3" xfId="15367" xr:uid="{00000000-0005-0000-0000-00005E0E0000}"/>
    <cellStyle name="Input 147 2 3" xfId="8883" xr:uid="{00000000-0005-0000-0000-00005F0E0000}"/>
    <cellStyle name="Input 147 2 3 2" xfId="17512" xr:uid="{00000000-0005-0000-0000-0000600E0000}"/>
    <cellStyle name="Input 147 2 4" xfId="13213" xr:uid="{00000000-0005-0000-0000-0000610E0000}"/>
    <cellStyle name="Input 147 3" xfId="5677" xr:uid="{00000000-0005-0000-0000-0000620E0000}"/>
    <cellStyle name="Input 147 3 2" xfId="9973" xr:uid="{00000000-0005-0000-0000-0000630E0000}"/>
    <cellStyle name="Input 147 3 2 2" xfId="18602" xr:uid="{00000000-0005-0000-0000-0000640E0000}"/>
    <cellStyle name="Input 147 3 3" xfId="14312" xr:uid="{00000000-0005-0000-0000-0000650E0000}"/>
    <cellStyle name="Input 147 4" xfId="8090" xr:uid="{00000000-0005-0000-0000-0000660E0000}"/>
    <cellStyle name="Input 147 4 2" xfId="16722" xr:uid="{00000000-0005-0000-0000-0000670E0000}"/>
    <cellStyle name="Input 147 5" xfId="12134" xr:uid="{00000000-0005-0000-0000-0000680E0000}"/>
    <cellStyle name="Input 148" xfId="1811" xr:uid="{00000000-0005-0000-0000-0000690E0000}"/>
    <cellStyle name="Input 148 2" xfId="3971" xr:uid="{00000000-0005-0000-0000-00006A0E0000}"/>
    <cellStyle name="Input 148 2 2" xfId="6714" xr:uid="{00000000-0005-0000-0000-00006B0E0000}"/>
    <cellStyle name="Input 148 2 2 2" xfId="11010" xr:uid="{00000000-0005-0000-0000-00006C0E0000}"/>
    <cellStyle name="Input 148 2 2 2 2" xfId="19639" xr:uid="{00000000-0005-0000-0000-00006D0E0000}"/>
    <cellStyle name="Input 148 2 2 3" xfId="15349" xr:uid="{00000000-0005-0000-0000-00006E0E0000}"/>
    <cellStyle name="Input 148 2 3" xfId="8865" xr:uid="{00000000-0005-0000-0000-00006F0E0000}"/>
    <cellStyle name="Input 148 2 3 2" xfId="17494" xr:uid="{00000000-0005-0000-0000-0000700E0000}"/>
    <cellStyle name="Input 148 2 4" xfId="13195" xr:uid="{00000000-0005-0000-0000-0000710E0000}"/>
    <cellStyle name="Input 148 3" xfId="5659" xr:uid="{00000000-0005-0000-0000-0000720E0000}"/>
    <cellStyle name="Input 148 3 2" xfId="9955" xr:uid="{00000000-0005-0000-0000-0000730E0000}"/>
    <cellStyle name="Input 148 3 2 2" xfId="18584" xr:uid="{00000000-0005-0000-0000-0000740E0000}"/>
    <cellStyle name="Input 148 3 3" xfId="14294" xr:uid="{00000000-0005-0000-0000-0000750E0000}"/>
    <cellStyle name="Input 148 4" xfId="8214" xr:uid="{00000000-0005-0000-0000-0000760E0000}"/>
    <cellStyle name="Input 148 4 2" xfId="16843" xr:uid="{00000000-0005-0000-0000-0000770E0000}"/>
    <cellStyle name="Input 148 5" xfId="12116" xr:uid="{00000000-0005-0000-0000-0000780E0000}"/>
    <cellStyle name="Input 149" xfId="1892" xr:uid="{00000000-0005-0000-0000-0000790E0000}"/>
    <cellStyle name="Input 149 2" xfId="3992" xr:uid="{00000000-0005-0000-0000-00007A0E0000}"/>
    <cellStyle name="Input 149 2 2" xfId="6735" xr:uid="{00000000-0005-0000-0000-00007B0E0000}"/>
    <cellStyle name="Input 149 2 2 2" xfId="11031" xr:uid="{00000000-0005-0000-0000-00007C0E0000}"/>
    <cellStyle name="Input 149 2 2 2 2" xfId="19660" xr:uid="{00000000-0005-0000-0000-00007D0E0000}"/>
    <cellStyle name="Input 149 2 2 3" xfId="15370" xr:uid="{00000000-0005-0000-0000-00007E0E0000}"/>
    <cellStyle name="Input 149 2 3" xfId="8886" xr:uid="{00000000-0005-0000-0000-00007F0E0000}"/>
    <cellStyle name="Input 149 2 3 2" xfId="17515" xr:uid="{00000000-0005-0000-0000-0000800E0000}"/>
    <cellStyle name="Input 149 2 4" xfId="13216" xr:uid="{00000000-0005-0000-0000-0000810E0000}"/>
    <cellStyle name="Input 149 3" xfId="5680" xr:uid="{00000000-0005-0000-0000-0000820E0000}"/>
    <cellStyle name="Input 149 3 2" xfId="9976" xr:uid="{00000000-0005-0000-0000-0000830E0000}"/>
    <cellStyle name="Input 149 3 2 2" xfId="18605" xr:uid="{00000000-0005-0000-0000-0000840E0000}"/>
    <cellStyle name="Input 149 3 3" xfId="14315" xr:uid="{00000000-0005-0000-0000-0000850E0000}"/>
    <cellStyle name="Input 149 4" xfId="8300" xr:uid="{00000000-0005-0000-0000-0000860E0000}"/>
    <cellStyle name="Input 149 4 2" xfId="16929" xr:uid="{00000000-0005-0000-0000-0000870E0000}"/>
    <cellStyle name="Input 149 5" xfId="12137" xr:uid="{00000000-0005-0000-0000-0000880E0000}"/>
    <cellStyle name="Input 15" xfId="1208" xr:uid="{00000000-0005-0000-0000-0000890E0000}"/>
    <cellStyle name="Input 15 2" xfId="2481" xr:uid="{00000000-0005-0000-0000-00008A0E0000}"/>
    <cellStyle name="Input 15 2 2" xfId="4108" xr:uid="{00000000-0005-0000-0000-00008B0E0000}"/>
    <cellStyle name="Input 15 2 2 2" xfId="6850" xr:uid="{00000000-0005-0000-0000-00008C0E0000}"/>
    <cellStyle name="Input 15 2 2 2 2" xfId="11146" xr:uid="{00000000-0005-0000-0000-00008D0E0000}"/>
    <cellStyle name="Input 15 2 2 2 2 2" xfId="19775" xr:uid="{00000000-0005-0000-0000-00008E0E0000}"/>
    <cellStyle name="Input 15 2 2 2 3" xfId="15485" xr:uid="{00000000-0005-0000-0000-00008F0E0000}"/>
    <cellStyle name="Input 15 2 2 3" xfId="9001" xr:uid="{00000000-0005-0000-0000-0000900E0000}"/>
    <cellStyle name="Input 15 2 2 3 2" xfId="17630" xr:uid="{00000000-0005-0000-0000-0000910E0000}"/>
    <cellStyle name="Input 15 2 2 4" xfId="13332" xr:uid="{00000000-0005-0000-0000-0000920E0000}"/>
    <cellStyle name="Input 15 2 3" xfId="5795" xr:uid="{00000000-0005-0000-0000-0000930E0000}"/>
    <cellStyle name="Input 15 2 3 2" xfId="10091" xr:uid="{00000000-0005-0000-0000-0000940E0000}"/>
    <cellStyle name="Input 15 2 3 2 2" xfId="18720" xr:uid="{00000000-0005-0000-0000-0000950E0000}"/>
    <cellStyle name="Input 15 2 3 3" xfId="14430" xr:uid="{00000000-0005-0000-0000-0000960E0000}"/>
    <cellStyle name="Input 15 2 4" xfId="8137" xr:uid="{00000000-0005-0000-0000-0000970E0000}"/>
    <cellStyle name="Input 15 2 4 2" xfId="16768" xr:uid="{00000000-0005-0000-0000-0000980E0000}"/>
    <cellStyle name="Input 15 2 5" xfId="12254" xr:uid="{00000000-0005-0000-0000-0000990E0000}"/>
    <cellStyle name="Input 150" xfId="1891" xr:uid="{00000000-0005-0000-0000-00009A0E0000}"/>
    <cellStyle name="Input 150 2" xfId="3991" xr:uid="{00000000-0005-0000-0000-00009B0E0000}"/>
    <cellStyle name="Input 150 2 2" xfId="6734" xr:uid="{00000000-0005-0000-0000-00009C0E0000}"/>
    <cellStyle name="Input 150 2 2 2" xfId="11030" xr:uid="{00000000-0005-0000-0000-00009D0E0000}"/>
    <cellStyle name="Input 150 2 2 2 2" xfId="19659" xr:uid="{00000000-0005-0000-0000-00009E0E0000}"/>
    <cellStyle name="Input 150 2 2 3" xfId="15369" xr:uid="{00000000-0005-0000-0000-00009F0E0000}"/>
    <cellStyle name="Input 150 2 3" xfId="8885" xr:uid="{00000000-0005-0000-0000-0000A00E0000}"/>
    <cellStyle name="Input 150 2 3 2" xfId="17514" xr:uid="{00000000-0005-0000-0000-0000A10E0000}"/>
    <cellStyle name="Input 150 2 4" xfId="13215" xr:uid="{00000000-0005-0000-0000-0000A20E0000}"/>
    <cellStyle name="Input 150 3" xfId="5679" xr:uid="{00000000-0005-0000-0000-0000A30E0000}"/>
    <cellStyle name="Input 150 3 2" xfId="9975" xr:uid="{00000000-0005-0000-0000-0000A40E0000}"/>
    <cellStyle name="Input 150 3 2 2" xfId="18604" xr:uid="{00000000-0005-0000-0000-0000A50E0000}"/>
    <cellStyle name="Input 150 3 3" xfId="14314" xr:uid="{00000000-0005-0000-0000-0000A60E0000}"/>
    <cellStyle name="Input 150 4" xfId="8194" xr:uid="{00000000-0005-0000-0000-0000A70E0000}"/>
    <cellStyle name="Input 150 4 2" xfId="16823" xr:uid="{00000000-0005-0000-0000-0000A80E0000}"/>
    <cellStyle name="Input 150 5" xfId="12136" xr:uid="{00000000-0005-0000-0000-0000A90E0000}"/>
    <cellStyle name="Input 151" xfId="1888" xr:uid="{00000000-0005-0000-0000-0000AA0E0000}"/>
    <cellStyle name="Input 151 2" xfId="3990" xr:uid="{00000000-0005-0000-0000-0000AB0E0000}"/>
    <cellStyle name="Input 151 2 2" xfId="6733" xr:uid="{00000000-0005-0000-0000-0000AC0E0000}"/>
    <cellStyle name="Input 151 2 2 2" xfId="11029" xr:uid="{00000000-0005-0000-0000-0000AD0E0000}"/>
    <cellStyle name="Input 151 2 2 2 2" xfId="19658" xr:uid="{00000000-0005-0000-0000-0000AE0E0000}"/>
    <cellStyle name="Input 151 2 2 3" xfId="15368" xr:uid="{00000000-0005-0000-0000-0000AF0E0000}"/>
    <cellStyle name="Input 151 2 3" xfId="8884" xr:uid="{00000000-0005-0000-0000-0000B00E0000}"/>
    <cellStyle name="Input 151 2 3 2" xfId="17513" xr:uid="{00000000-0005-0000-0000-0000B10E0000}"/>
    <cellStyle name="Input 151 2 4" xfId="13214" xr:uid="{00000000-0005-0000-0000-0000B20E0000}"/>
    <cellStyle name="Input 151 3" xfId="5678" xr:uid="{00000000-0005-0000-0000-0000B30E0000}"/>
    <cellStyle name="Input 151 3 2" xfId="9974" xr:uid="{00000000-0005-0000-0000-0000B40E0000}"/>
    <cellStyle name="Input 151 3 2 2" xfId="18603" xr:uid="{00000000-0005-0000-0000-0000B50E0000}"/>
    <cellStyle name="Input 151 3 3" xfId="14313" xr:uid="{00000000-0005-0000-0000-0000B60E0000}"/>
    <cellStyle name="Input 151 4" xfId="7907" xr:uid="{00000000-0005-0000-0000-0000B70E0000}"/>
    <cellStyle name="Input 151 4 2" xfId="16540" xr:uid="{00000000-0005-0000-0000-0000B80E0000}"/>
    <cellStyle name="Input 151 5" xfId="12135" xr:uid="{00000000-0005-0000-0000-0000B90E0000}"/>
    <cellStyle name="Input 152" xfId="1901" xr:uid="{00000000-0005-0000-0000-0000BA0E0000}"/>
    <cellStyle name="Input 152 2" xfId="3993" xr:uid="{00000000-0005-0000-0000-0000BB0E0000}"/>
    <cellStyle name="Input 152 2 2" xfId="6736" xr:uid="{00000000-0005-0000-0000-0000BC0E0000}"/>
    <cellStyle name="Input 152 2 2 2" xfId="11032" xr:uid="{00000000-0005-0000-0000-0000BD0E0000}"/>
    <cellStyle name="Input 152 2 2 2 2" xfId="19661" xr:uid="{00000000-0005-0000-0000-0000BE0E0000}"/>
    <cellStyle name="Input 152 2 2 3" xfId="15371" xr:uid="{00000000-0005-0000-0000-0000BF0E0000}"/>
    <cellStyle name="Input 152 2 3" xfId="8887" xr:uid="{00000000-0005-0000-0000-0000C00E0000}"/>
    <cellStyle name="Input 152 2 3 2" xfId="17516" xr:uid="{00000000-0005-0000-0000-0000C10E0000}"/>
    <cellStyle name="Input 152 2 4" xfId="13217" xr:uid="{00000000-0005-0000-0000-0000C20E0000}"/>
    <cellStyle name="Input 152 3" xfId="5681" xr:uid="{00000000-0005-0000-0000-0000C30E0000}"/>
    <cellStyle name="Input 152 3 2" xfId="9977" xr:uid="{00000000-0005-0000-0000-0000C40E0000}"/>
    <cellStyle name="Input 152 3 2 2" xfId="18606" xr:uid="{00000000-0005-0000-0000-0000C50E0000}"/>
    <cellStyle name="Input 152 3 3" xfId="14316" xr:uid="{00000000-0005-0000-0000-0000C60E0000}"/>
    <cellStyle name="Input 152 4" xfId="7910" xr:uid="{00000000-0005-0000-0000-0000C70E0000}"/>
    <cellStyle name="Input 152 4 2" xfId="16543" xr:uid="{00000000-0005-0000-0000-0000C80E0000}"/>
    <cellStyle name="Input 152 5" xfId="12138" xr:uid="{00000000-0005-0000-0000-0000C90E0000}"/>
    <cellStyle name="Input 153" xfId="1917" xr:uid="{00000000-0005-0000-0000-0000CA0E0000}"/>
    <cellStyle name="Input 153 2" xfId="3997" xr:uid="{00000000-0005-0000-0000-0000CB0E0000}"/>
    <cellStyle name="Input 153 2 2" xfId="6740" xr:uid="{00000000-0005-0000-0000-0000CC0E0000}"/>
    <cellStyle name="Input 153 2 2 2" xfId="11036" xr:uid="{00000000-0005-0000-0000-0000CD0E0000}"/>
    <cellStyle name="Input 153 2 2 2 2" xfId="19665" xr:uid="{00000000-0005-0000-0000-0000CE0E0000}"/>
    <cellStyle name="Input 153 2 2 3" xfId="15375" xr:uid="{00000000-0005-0000-0000-0000CF0E0000}"/>
    <cellStyle name="Input 153 2 3" xfId="8891" xr:uid="{00000000-0005-0000-0000-0000D00E0000}"/>
    <cellStyle name="Input 153 2 3 2" xfId="17520" xr:uid="{00000000-0005-0000-0000-0000D10E0000}"/>
    <cellStyle name="Input 153 2 4" xfId="13221" xr:uid="{00000000-0005-0000-0000-0000D20E0000}"/>
    <cellStyle name="Input 153 3" xfId="5685" xr:uid="{00000000-0005-0000-0000-0000D30E0000}"/>
    <cellStyle name="Input 153 3 2" xfId="9981" xr:uid="{00000000-0005-0000-0000-0000D40E0000}"/>
    <cellStyle name="Input 153 3 2 2" xfId="18610" xr:uid="{00000000-0005-0000-0000-0000D50E0000}"/>
    <cellStyle name="Input 153 3 3" xfId="14320" xr:uid="{00000000-0005-0000-0000-0000D60E0000}"/>
    <cellStyle name="Input 153 4" xfId="7897" xr:uid="{00000000-0005-0000-0000-0000D70E0000}"/>
    <cellStyle name="Input 153 4 2" xfId="16530" xr:uid="{00000000-0005-0000-0000-0000D80E0000}"/>
    <cellStyle name="Input 153 5" xfId="12142" xr:uid="{00000000-0005-0000-0000-0000D90E0000}"/>
    <cellStyle name="Input 154" xfId="1925" xr:uid="{00000000-0005-0000-0000-0000DA0E0000}"/>
    <cellStyle name="Input 154 2" xfId="3998" xr:uid="{00000000-0005-0000-0000-0000DB0E0000}"/>
    <cellStyle name="Input 154 2 2" xfId="6741" xr:uid="{00000000-0005-0000-0000-0000DC0E0000}"/>
    <cellStyle name="Input 154 2 2 2" xfId="11037" xr:uid="{00000000-0005-0000-0000-0000DD0E0000}"/>
    <cellStyle name="Input 154 2 2 2 2" xfId="19666" xr:uid="{00000000-0005-0000-0000-0000DE0E0000}"/>
    <cellStyle name="Input 154 2 2 3" xfId="15376" xr:uid="{00000000-0005-0000-0000-0000DF0E0000}"/>
    <cellStyle name="Input 154 2 3" xfId="8892" xr:uid="{00000000-0005-0000-0000-0000E00E0000}"/>
    <cellStyle name="Input 154 2 3 2" xfId="17521" xr:uid="{00000000-0005-0000-0000-0000E10E0000}"/>
    <cellStyle name="Input 154 2 4" xfId="13222" xr:uid="{00000000-0005-0000-0000-0000E20E0000}"/>
    <cellStyle name="Input 154 3" xfId="5686" xr:uid="{00000000-0005-0000-0000-0000E30E0000}"/>
    <cellStyle name="Input 154 3 2" xfId="9982" xr:uid="{00000000-0005-0000-0000-0000E40E0000}"/>
    <cellStyle name="Input 154 3 2 2" xfId="18611" xr:uid="{00000000-0005-0000-0000-0000E50E0000}"/>
    <cellStyle name="Input 154 3 3" xfId="14321" xr:uid="{00000000-0005-0000-0000-0000E60E0000}"/>
    <cellStyle name="Input 154 4" xfId="8213" xr:uid="{00000000-0005-0000-0000-0000E70E0000}"/>
    <cellStyle name="Input 154 4 2" xfId="16842" xr:uid="{00000000-0005-0000-0000-0000E80E0000}"/>
    <cellStyle name="Input 154 5" xfId="12143" xr:uid="{00000000-0005-0000-0000-0000E90E0000}"/>
    <cellStyle name="Input 155" xfId="2304" xr:uid="{00000000-0005-0000-0000-0000EA0E0000}"/>
    <cellStyle name="Input 155 2" xfId="4073" xr:uid="{00000000-0005-0000-0000-0000EB0E0000}"/>
    <cellStyle name="Input 155 2 2" xfId="6815" xr:uid="{00000000-0005-0000-0000-0000EC0E0000}"/>
    <cellStyle name="Input 155 2 2 2" xfId="11111" xr:uid="{00000000-0005-0000-0000-0000ED0E0000}"/>
    <cellStyle name="Input 155 2 2 2 2" xfId="19740" xr:uid="{00000000-0005-0000-0000-0000EE0E0000}"/>
    <cellStyle name="Input 155 2 2 3" xfId="15450" xr:uid="{00000000-0005-0000-0000-0000EF0E0000}"/>
    <cellStyle name="Input 155 2 3" xfId="8966" xr:uid="{00000000-0005-0000-0000-0000F00E0000}"/>
    <cellStyle name="Input 155 2 3 2" xfId="17595" xr:uid="{00000000-0005-0000-0000-0000F10E0000}"/>
    <cellStyle name="Input 155 2 4" xfId="13297" xr:uid="{00000000-0005-0000-0000-0000F20E0000}"/>
    <cellStyle name="Input 155 3" xfId="5760" xr:uid="{00000000-0005-0000-0000-0000F30E0000}"/>
    <cellStyle name="Input 155 3 2" xfId="10056" xr:uid="{00000000-0005-0000-0000-0000F40E0000}"/>
    <cellStyle name="Input 155 3 2 2" xfId="18685" xr:uid="{00000000-0005-0000-0000-0000F50E0000}"/>
    <cellStyle name="Input 155 3 3" xfId="14395" xr:uid="{00000000-0005-0000-0000-0000F60E0000}"/>
    <cellStyle name="Input 155 4" xfId="8259" xr:uid="{00000000-0005-0000-0000-0000F70E0000}"/>
    <cellStyle name="Input 155 4 2" xfId="16888" xr:uid="{00000000-0005-0000-0000-0000F80E0000}"/>
    <cellStyle name="Input 155 5" xfId="12219" xr:uid="{00000000-0005-0000-0000-0000F90E0000}"/>
    <cellStyle name="Input 156" xfId="2301" xr:uid="{00000000-0005-0000-0000-0000FA0E0000}"/>
    <cellStyle name="Input 156 2" xfId="4072" xr:uid="{00000000-0005-0000-0000-0000FB0E0000}"/>
    <cellStyle name="Input 156 2 2" xfId="6814" xr:uid="{00000000-0005-0000-0000-0000FC0E0000}"/>
    <cellStyle name="Input 156 2 2 2" xfId="11110" xr:uid="{00000000-0005-0000-0000-0000FD0E0000}"/>
    <cellStyle name="Input 156 2 2 2 2" xfId="19739" xr:uid="{00000000-0005-0000-0000-0000FE0E0000}"/>
    <cellStyle name="Input 156 2 2 3" xfId="15449" xr:uid="{00000000-0005-0000-0000-0000FF0E0000}"/>
    <cellStyle name="Input 156 2 3" xfId="8965" xr:uid="{00000000-0005-0000-0000-0000000F0000}"/>
    <cellStyle name="Input 156 2 3 2" xfId="17594" xr:uid="{00000000-0005-0000-0000-0000010F0000}"/>
    <cellStyle name="Input 156 2 4" xfId="13296" xr:uid="{00000000-0005-0000-0000-0000020F0000}"/>
    <cellStyle name="Input 156 3" xfId="5759" xr:uid="{00000000-0005-0000-0000-0000030F0000}"/>
    <cellStyle name="Input 156 3 2" xfId="10055" xr:uid="{00000000-0005-0000-0000-0000040F0000}"/>
    <cellStyle name="Input 156 3 2 2" xfId="18684" xr:uid="{00000000-0005-0000-0000-0000050F0000}"/>
    <cellStyle name="Input 156 3 3" xfId="14394" xr:uid="{00000000-0005-0000-0000-0000060F0000}"/>
    <cellStyle name="Input 156 4" xfId="7993" xr:uid="{00000000-0005-0000-0000-0000070F0000}"/>
    <cellStyle name="Input 156 4 2" xfId="16626" xr:uid="{00000000-0005-0000-0000-0000080F0000}"/>
    <cellStyle name="Input 156 5" xfId="12218" xr:uid="{00000000-0005-0000-0000-0000090F0000}"/>
    <cellStyle name="Input 157" xfId="2305" xr:uid="{00000000-0005-0000-0000-00000A0F0000}"/>
    <cellStyle name="Input 157 2" xfId="4074" xr:uid="{00000000-0005-0000-0000-00000B0F0000}"/>
    <cellStyle name="Input 157 2 2" xfId="6816" xr:uid="{00000000-0005-0000-0000-00000C0F0000}"/>
    <cellStyle name="Input 157 2 2 2" xfId="11112" xr:uid="{00000000-0005-0000-0000-00000D0F0000}"/>
    <cellStyle name="Input 157 2 2 2 2" xfId="19741" xr:uid="{00000000-0005-0000-0000-00000E0F0000}"/>
    <cellStyle name="Input 157 2 2 3" xfId="15451" xr:uid="{00000000-0005-0000-0000-00000F0F0000}"/>
    <cellStyle name="Input 157 2 3" xfId="8967" xr:uid="{00000000-0005-0000-0000-0000100F0000}"/>
    <cellStyle name="Input 157 2 3 2" xfId="17596" xr:uid="{00000000-0005-0000-0000-0000110F0000}"/>
    <cellStyle name="Input 157 2 4" xfId="13298" xr:uid="{00000000-0005-0000-0000-0000120F0000}"/>
    <cellStyle name="Input 157 3" xfId="5761" xr:uid="{00000000-0005-0000-0000-0000130F0000}"/>
    <cellStyle name="Input 157 3 2" xfId="10057" xr:uid="{00000000-0005-0000-0000-0000140F0000}"/>
    <cellStyle name="Input 157 3 2 2" xfId="18686" xr:uid="{00000000-0005-0000-0000-0000150F0000}"/>
    <cellStyle name="Input 157 3 3" xfId="14396" xr:uid="{00000000-0005-0000-0000-0000160F0000}"/>
    <cellStyle name="Input 157 4" xfId="7994" xr:uid="{00000000-0005-0000-0000-0000170F0000}"/>
    <cellStyle name="Input 157 4 2" xfId="16627" xr:uid="{00000000-0005-0000-0000-0000180F0000}"/>
    <cellStyle name="Input 157 5" xfId="12220" xr:uid="{00000000-0005-0000-0000-0000190F0000}"/>
    <cellStyle name="Input 158" xfId="1915" xr:uid="{00000000-0005-0000-0000-00001A0F0000}"/>
    <cellStyle name="Input 158 2" xfId="3996" xr:uid="{00000000-0005-0000-0000-00001B0F0000}"/>
    <cellStyle name="Input 158 2 2" xfId="6739" xr:uid="{00000000-0005-0000-0000-00001C0F0000}"/>
    <cellStyle name="Input 158 2 2 2" xfId="11035" xr:uid="{00000000-0005-0000-0000-00001D0F0000}"/>
    <cellStyle name="Input 158 2 2 2 2" xfId="19664" xr:uid="{00000000-0005-0000-0000-00001E0F0000}"/>
    <cellStyle name="Input 158 2 2 3" xfId="15374" xr:uid="{00000000-0005-0000-0000-00001F0F0000}"/>
    <cellStyle name="Input 158 2 3" xfId="8890" xr:uid="{00000000-0005-0000-0000-0000200F0000}"/>
    <cellStyle name="Input 158 2 3 2" xfId="17519" xr:uid="{00000000-0005-0000-0000-0000210F0000}"/>
    <cellStyle name="Input 158 2 4" xfId="13220" xr:uid="{00000000-0005-0000-0000-0000220F0000}"/>
    <cellStyle name="Input 158 3" xfId="5684" xr:uid="{00000000-0005-0000-0000-0000230F0000}"/>
    <cellStyle name="Input 158 3 2" xfId="9980" xr:uid="{00000000-0005-0000-0000-0000240F0000}"/>
    <cellStyle name="Input 158 3 2 2" xfId="18609" xr:uid="{00000000-0005-0000-0000-0000250F0000}"/>
    <cellStyle name="Input 158 3 3" xfId="14319" xr:uid="{00000000-0005-0000-0000-0000260F0000}"/>
    <cellStyle name="Input 158 4" xfId="7898" xr:uid="{00000000-0005-0000-0000-0000270F0000}"/>
    <cellStyle name="Input 158 4 2" xfId="16531" xr:uid="{00000000-0005-0000-0000-0000280F0000}"/>
    <cellStyle name="Input 158 5" xfId="12141" xr:uid="{00000000-0005-0000-0000-0000290F0000}"/>
    <cellStyle name="Input 159" xfId="2765" xr:uid="{00000000-0005-0000-0000-00002A0F0000}"/>
    <cellStyle name="Input 159 2" xfId="4177" xr:uid="{00000000-0005-0000-0000-00002B0F0000}"/>
    <cellStyle name="Input 159 2 2" xfId="6912" xr:uid="{00000000-0005-0000-0000-00002C0F0000}"/>
    <cellStyle name="Input 159 2 2 2" xfId="11208" xr:uid="{00000000-0005-0000-0000-00002D0F0000}"/>
    <cellStyle name="Input 159 2 2 2 2" xfId="19837" xr:uid="{00000000-0005-0000-0000-00002E0F0000}"/>
    <cellStyle name="Input 159 2 2 3" xfId="15547" xr:uid="{00000000-0005-0000-0000-00002F0F0000}"/>
    <cellStyle name="Input 159 2 3" xfId="9063" xr:uid="{00000000-0005-0000-0000-0000300F0000}"/>
    <cellStyle name="Input 159 2 3 2" xfId="17692" xr:uid="{00000000-0005-0000-0000-0000310F0000}"/>
    <cellStyle name="Input 159 2 4" xfId="13401" xr:uid="{00000000-0005-0000-0000-0000320F0000}"/>
    <cellStyle name="Input 159 3" xfId="5857" xr:uid="{00000000-0005-0000-0000-0000330F0000}"/>
    <cellStyle name="Input 159 3 2" xfId="10153" xr:uid="{00000000-0005-0000-0000-0000340F0000}"/>
    <cellStyle name="Input 159 3 2 2" xfId="18782" xr:uid="{00000000-0005-0000-0000-0000350F0000}"/>
    <cellStyle name="Input 159 3 3" xfId="14492" xr:uid="{00000000-0005-0000-0000-0000360F0000}"/>
    <cellStyle name="Input 159 4" xfId="7704" xr:uid="{00000000-0005-0000-0000-0000370F0000}"/>
    <cellStyle name="Input 159 4 2" xfId="16338" xr:uid="{00000000-0005-0000-0000-0000380F0000}"/>
    <cellStyle name="Input 159 5" xfId="12323" xr:uid="{00000000-0005-0000-0000-0000390F0000}"/>
    <cellStyle name="Input 16" xfId="1260" xr:uid="{00000000-0005-0000-0000-00003A0F0000}"/>
    <cellStyle name="Input 16 2" xfId="2515" xr:uid="{00000000-0005-0000-0000-00003B0F0000}"/>
    <cellStyle name="Input 16 2 2" xfId="4114" xr:uid="{00000000-0005-0000-0000-00003C0F0000}"/>
    <cellStyle name="Input 16 2 2 2" xfId="6856" xr:uid="{00000000-0005-0000-0000-00003D0F0000}"/>
    <cellStyle name="Input 16 2 2 2 2" xfId="11152" xr:uid="{00000000-0005-0000-0000-00003E0F0000}"/>
    <cellStyle name="Input 16 2 2 2 2 2" xfId="19781" xr:uid="{00000000-0005-0000-0000-00003F0F0000}"/>
    <cellStyle name="Input 16 2 2 2 3" xfId="15491" xr:uid="{00000000-0005-0000-0000-0000400F0000}"/>
    <cellStyle name="Input 16 2 2 3" xfId="9007" xr:uid="{00000000-0005-0000-0000-0000410F0000}"/>
    <cellStyle name="Input 16 2 2 3 2" xfId="17636" xr:uid="{00000000-0005-0000-0000-0000420F0000}"/>
    <cellStyle name="Input 16 2 2 4" xfId="13338" xr:uid="{00000000-0005-0000-0000-0000430F0000}"/>
    <cellStyle name="Input 16 2 3" xfId="5801" xr:uid="{00000000-0005-0000-0000-0000440F0000}"/>
    <cellStyle name="Input 16 2 3 2" xfId="10097" xr:uid="{00000000-0005-0000-0000-0000450F0000}"/>
    <cellStyle name="Input 16 2 3 2 2" xfId="18726" xr:uid="{00000000-0005-0000-0000-0000460F0000}"/>
    <cellStyle name="Input 16 2 3 3" xfId="14436" xr:uid="{00000000-0005-0000-0000-0000470F0000}"/>
    <cellStyle name="Input 16 2 4" xfId="8122" xr:uid="{00000000-0005-0000-0000-0000480F0000}"/>
    <cellStyle name="Input 16 2 4 2" xfId="16754" xr:uid="{00000000-0005-0000-0000-0000490F0000}"/>
    <cellStyle name="Input 16 2 5" xfId="12260" xr:uid="{00000000-0005-0000-0000-00004A0F0000}"/>
    <cellStyle name="Input 160" xfId="2788" xr:uid="{00000000-0005-0000-0000-00004B0F0000}"/>
    <cellStyle name="Input 160 2" xfId="4187" xr:uid="{00000000-0005-0000-0000-00004C0F0000}"/>
    <cellStyle name="Input 160 2 2" xfId="6922" xr:uid="{00000000-0005-0000-0000-00004D0F0000}"/>
    <cellStyle name="Input 160 2 2 2" xfId="11218" xr:uid="{00000000-0005-0000-0000-00004E0F0000}"/>
    <cellStyle name="Input 160 2 2 2 2" xfId="19847" xr:uid="{00000000-0005-0000-0000-00004F0F0000}"/>
    <cellStyle name="Input 160 2 2 3" xfId="15557" xr:uid="{00000000-0005-0000-0000-0000500F0000}"/>
    <cellStyle name="Input 160 2 3" xfId="9073" xr:uid="{00000000-0005-0000-0000-0000510F0000}"/>
    <cellStyle name="Input 160 2 3 2" xfId="17702" xr:uid="{00000000-0005-0000-0000-0000520F0000}"/>
    <cellStyle name="Input 160 2 4" xfId="13411" xr:uid="{00000000-0005-0000-0000-0000530F0000}"/>
    <cellStyle name="Input 160 3" xfId="5867" xr:uid="{00000000-0005-0000-0000-0000540F0000}"/>
    <cellStyle name="Input 160 3 2" xfId="10163" xr:uid="{00000000-0005-0000-0000-0000550F0000}"/>
    <cellStyle name="Input 160 3 2 2" xfId="18792" xr:uid="{00000000-0005-0000-0000-0000560F0000}"/>
    <cellStyle name="Input 160 3 3" xfId="14502" xr:uid="{00000000-0005-0000-0000-0000570F0000}"/>
    <cellStyle name="Input 160 4" xfId="7709" xr:uid="{00000000-0005-0000-0000-0000580F0000}"/>
    <cellStyle name="Input 160 4 2" xfId="16343" xr:uid="{00000000-0005-0000-0000-0000590F0000}"/>
    <cellStyle name="Input 160 5" xfId="12333" xr:uid="{00000000-0005-0000-0000-00005A0F0000}"/>
    <cellStyle name="Input 161" xfId="2798" xr:uid="{00000000-0005-0000-0000-00005B0F0000}"/>
    <cellStyle name="Input 161 2" xfId="4188" xr:uid="{00000000-0005-0000-0000-00005C0F0000}"/>
    <cellStyle name="Input 161 2 2" xfId="6923" xr:uid="{00000000-0005-0000-0000-00005D0F0000}"/>
    <cellStyle name="Input 161 2 2 2" xfId="11219" xr:uid="{00000000-0005-0000-0000-00005E0F0000}"/>
    <cellStyle name="Input 161 2 2 2 2" xfId="19848" xr:uid="{00000000-0005-0000-0000-00005F0F0000}"/>
    <cellStyle name="Input 161 2 2 3" xfId="15558" xr:uid="{00000000-0005-0000-0000-0000600F0000}"/>
    <cellStyle name="Input 161 2 3" xfId="9074" xr:uid="{00000000-0005-0000-0000-0000610F0000}"/>
    <cellStyle name="Input 161 2 3 2" xfId="17703" xr:uid="{00000000-0005-0000-0000-0000620F0000}"/>
    <cellStyle name="Input 161 2 4" xfId="13412" xr:uid="{00000000-0005-0000-0000-0000630F0000}"/>
    <cellStyle name="Input 161 3" xfId="5868" xr:uid="{00000000-0005-0000-0000-0000640F0000}"/>
    <cellStyle name="Input 161 3 2" xfId="10164" xr:uid="{00000000-0005-0000-0000-0000650F0000}"/>
    <cellStyle name="Input 161 3 2 2" xfId="18793" xr:uid="{00000000-0005-0000-0000-0000660F0000}"/>
    <cellStyle name="Input 161 3 3" xfId="14503" xr:uid="{00000000-0005-0000-0000-0000670F0000}"/>
    <cellStyle name="Input 161 4" xfId="8218" xr:uid="{00000000-0005-0000-0000-0000680F0000}"/>
    <cellStyle name="Input 161 4 2" xfId="16847" xr:uid="{00000000-0005-0000-0000-0000690F0000}"/>
    <cellStyle name="Input 161 5" xfId="12334" xr:uid="{00000000-0005-0000-0000-00006A0F0000}"/>
    <cellStyle name="Input 162" xfId="2780" xr:uid="{00000000-0005-0000-0000-00006B0F0000}"/>
    <cellStyle name="Input 162 2" xfId="4186" xr:uid="{00000000-0005-0000-0000-00006C0F0000}"/>
    <cellStyle name="Input 162 2 2" xfId="6921" xr:uid="{00000000-0005-0000-0000-00006D0F0000}"/>
    <cellStyle name="Input 162 2 2 2" xfId="11217" xr:uid="{00000000-0005-0000-0000-00006E0F0000}"/>
    <cellStyle name="Input 162 2 2 2 2" xfId="19846" xr:uid="{00000000-0005-0000-0000-00006F0F0000}"/>
    <cellStyle name="Input 162 2 2 3" xfId="15556" xr:uid="{00000000-0005-0000-0000-0000700F0000}"/>
    <cellStyle name="Input 162 2 3" xfId="9072" xr:uid="{00000000-0005-0000-0000-0000710F0000}"/>
    <cellStyle name="Input 162 2 3 2" xfId="17701" xr:uid="{00000000-0005-0000-0000-0000720F0000}"/>
    <cellStyle name="Input 162 2 4" xfId="13410" xr:uid="{00000000-0005-0000-0000-0000730F0000}"/>
    <cellStyle name="Input 162 3" xfId="5866" xr:uid="{00000000-0005-0000-0000-0000740F0000}"/>
    <cellStyle name="Input 162 3 2" xfId="10162" xr:uid="{00000000-0005-0000-0000-0000750F0000}"/>
    <cellStyle name="Input 162 3 2 2" xfId="18791" xr:uid="{00000000-0005-0000-0000-0000760F0000}"/>
    <cellStyle name="Input 162 3 3" xfId="14501" xr:uid="{00000000-0005-0000-0000-0000770F0000}"/>
    <cellStyle name="Input 162 4" xfId="7658" xr:uid="{00000000-0005-0000-0000-0000780F0000}"/>
    <cellStyle name="Input 162 4 2" xfId="16292" xr:uid="{00000000-0005-0000-0000-0000790F0000}"/>
    <cellStyle name="Input 162 5" xfId="12332" xr:uid="{00000000-0005-0000-0000-00007A0F0000}"/>
    <cellStyle name="Input 163" xfId="2800" xr:uid="{00000000-0005-0000-0000-00007B0F0000}"/>
    <cellStyle name="Input 163 2" xfId="4189" xr:uid="{00000000-0005-0000-0000-00007C0F0000}"/>
    <cellStyle name="Input 163 2 2" xfId="6924" xr:uid="{00000000-0005-0000-0000-00007D0F0000}"/>
    <cellStyle name="Input 163 2 2 2" xfId="11220" xr:uid="{00000000-0005-0000-0000-00007E0F0000}"/>
    <cellStyle name="Input 163 2 2 2 2" xfId="19849" xr:uid="{00000000-0005-0000-0000-00007F0F0000}"/>
    <cellStyle name="Input 163 2 2 3" xfId="15559" xr:uid="{00000000-0005-0000-0000-0000800F0000}"/>
    <cellStyle name="Input 163 2 3" xfId="9075" xr:uid="{00000000-0005-0000-0000-0000810F0000}"/>
    <cellStyle name="Input 163 2 3 2" xfId="17704" xr:uid="{00000000-0005-0000-0000-0000820F0000}"/>
    <cellStyle name="Input 163 2 4" xfId="13413" xr:uid="{00000000-0005-0000-0000-0000830F0000}"/>
    <cellStyle name="Input 163 3" xfId="5869" xr:uid="{00000000-0005-0000-0000-0000840F0000}"/>
    <cellStyle name="Input 163 3 2" xfId="10165" xr:uid="{00000000-0005-0000-0000-0000850F0000}"/>
    <cellStyle name="Input 163 3 2 2" xfId="18794" xr:uid="{00000000-0005-0000-0000-0000860F0000}"/>
    <cellStyle name="Input 163 3 3" xfId="14504" xr:uid="{00000000-0005-0000-0000-0000870F0000}"/>
    <cellStyle name="Input 163 4" xfId="8037" xr:uid="{00000000-0005-0000-0000-0000880F0000}"/>
    <cellStyle name="Input 163 4 2" xfId="16670" xr:uid="{00000000-0005-0000-0000-0000890F0000}"/>
    <cellStyle name="Input 163 5" xfId="12335" xr:uid="{00000000-0005-0000-0000-00008A0F0000}"/>
    <cellStyle name="Input 164" xfId="2778" xr:uid="{00000000-0005-0000-0000-00008B0F0000}"/>
    <cellStyle name="Input 164 2" xfId="4185" xr:uid="{00000000-0005-0000-0000-00008C0F0000}"/>
    <cellStyle name="Input 164 2 2" xfId="6920" xr:uid="{00000000-0005-0000-0000-00008D0F0000}"/>
    <cellStyle name="Input 164 2 2 2" xfId="11216" xr:uid="{00000000-0005-0000-0000-00008E0F0000}"/>
    <cellStyle name="Input 164 2 2 2 2" xfId="19845" xr:uid="{00000000-0005-0000-0000-00008F0F0000}"/>
    <cellStyle name="Input 164 2 2 3" xfId="15555" xr:uid="{00000000-0005-0000-0000-0000900F0000}"/>
    <cellStyle name="Input 164 2 3" xfId="9071" xr:uid="{00000000-0005-0000-0000-0000910F0000}"/>
    <cellStyle name="Input 164 2 3 2" xfId="17700" xr:uid="{00000000-0005-0000-0000-0000920F0000}"/>
    <cellStyle name="Input 164 2 4" xfId="13409" xr:uid="{00000000-0005-0000-0000-0000930F0000}"/>
    <cellStyle name="Input 164 3" xfId="5865" xr:uid="{00000000-0005-0000-0000-0000940F0000}"/>
    <cellStyle name="Input 164 3 2" xfId="10161" xr:uid="{00000000-0005-0000-0000-0000950F0000}"/>
    <cellStyle name="Input 164 3 2 2" xfId="18790" xr:uid="{00000000-0005-0000-0000-0000960F0000}"/>
    <cellStyle name="Input 164 3 3" xfId="14500" xr:uid="{00000000-0005-0000-0000-0000970F0000}"/>
    <cellStyle name="Input 164 4" xfId="8158" xr:uid="{00000000-0005-0000-0000-0000980F0000}"/>
    <cellStyle name="Input 164 4 2" xfId="16789" xr:uid="{00000000-0005-0000-0000-0000990F0000}"/>
    <cellStyle name="Input 164 5" xfId="12331" xr:uid="{00000000-0005-0000-0000-00009A0F0000}"/>
    <cellStyle name="Input 165" xfId="2802" xr:uid="{00000000-0005-0000-0000-00009B0F0000}"/>
    <cellStyle name="Input 165 2" xfId="4190" xr:uid="{00000000-0005-0000-0000-00009C0F0000}"/>
    <cellStyle name="Input 165 2 2" xfId="6925" xr:uid="{00000000-0005-0000-0000-00009D0F0000}"/>
    <cellStyle name="Input 165 2 2 2" xfId="11221" xr:uid="{00000000-0005-0000-0000-00009E0F0000}"/>
    <cellStyle name="Input 165 2 2 2 2" xfId="19850" xr:uid="{00000000-0005-0000-0000-00009F0F0000}"/>
    <cellStyle name="Input 165 2 2 3" xfId="15560" xr:uid="{00000000-0005-0000-0000-0000A00F0000}"/>
    <cellStyle name="Input 165 2 3" xfId="9076" xr:uid="{00000000-0005-0000-0000-0000A10F0000}"/>
    <cellStyle name="Input 165 2 3 2" xfId="17705" xr:uid="{00000000-0005-0000-0000-0000A20F0000}"/>
    <cellStyle name="Input 165 2 4" xfId="13414" xr:uid="{00000000-0005-0000-0000-0000A30F0000}"/>
    <cellStyle name="Input 165 3" xfId="5870" xr:uid="{00000000-0005-0000-0000-0000A40F0000}"/>
    <cellStyle name="Input 165 3 2" xfId="10166" xr:uid="{00000000-0005-0000-0000-0000A50F0000}"/>
    <cellStyle name="Input 165 3 2 2" xfId="18795" xr:uid="{00000000-0005-0000-0000-0000A60F0000}"/>
    <cellStyle name="Input 165 3 3" xfId="14505" xr:uid="{00000000-0005-0000-0000-0000A70F0000}"/>
    <cellStyle name="Input 165 4" xfId="7711" xr:uid="{00000000-0005-0000-0000-0000A80F0000}"/>
    <cellStyle name="Input 165 4 2" xfId="16345" xr:uid="{00000000-0005-0000-0000-0000A90F0000}"/>
    <cellStyle name="Input 165 5" xfId="12336" xr:uid="{00000000-0005-0000-0000-0000AA0F0000}"/>
    <cellStyle name="Input 166" xfId="2776" xr:uid="{00000000-0005-0000-0000-0000AB0F0000}"/>
    <cellStyle name="Input 166 2" xfId="4184" xr:uid="{00000000-0005-0000-0000-0000AC0F0000}"/>
    <cellStyle name="Input 166 2 2" xfId="6919" xr:uid="{00000000-0005-0000-0000-0000AD0F0000}"/>
    <cellStyle name="Input 166 2 2 2" xfId="11215" xr:uid="{00000000-0005-0000-0000-0000AE0F0000}"/>
    <cellStyle name="Input 166 2 2 2 2" xfId="19844" xr:uid="{00000000-0005-0000-0000-0000AF0F0000}"/>
    <cellStyle name="Input 166 2 2 3" xfId="15554" xr:uid="{00000000-0005-0000-0000-0000B00F0000}"/>
    <cellStyle name="Input 166 2 3" xfId="9070" xr:uid="{00000000-0005-0000-0000-0000B10F0000}"/>
    <cellStyle name="Input 166 2 3 2" xfId="17699" xr:uid="{00000000-0005-0000-0000-0000B20F0000}"/>
    <cellStyle name="Input 166 2 4" xfId="13408" xr:uid="{00000000-0005-0000-0000-0000B30F0000}"/>
    <cellStyle name="Input 166 3" xfId="5864" xr:uid="{00000000-0005-0000-0000-0000B40F0000}"/>
    <cellStyle name="Input 166 3 2" xfId="10160" xr:uid="{00000000-0005-0000-0000-0000B50F0000}"/>
    <cellStyle name="Input 166 3 2 2" xfId="18789" xr:uid="{00000000-0005-0000-0000-0000B60F0000}"/>
    <cellStyle name="Input 166 3 3" xfId="14499" xr:uid="{00000000-0005-0000-0000-0000B70F0000}"/>
    <cellStyle name="Input 166 4" xfId="8011" xr:uid="{00000000-0005-0000-0000-0000B80F0000}"/>
    <cellStyle name="Input 166 4 2" xfId="16644" xr:uid="{00000000-0005-0000-0000-0000B90F0000}"/>
    <cellStyle name="Input 166 5" xfId="12330" xr:uid="{00000000-0005-0000-0000-0000BA0F0000}"/>
    <cellStyle name="Input 167" xfId="2803" xr:uid="{00000000-0005-0000-0000-0000BB0F0000}"/>
    <cellStyle name="Input 167 2" xfId="4191" xr:uid="{00000000-0005-0000-0000-0000BC0F0000}"/>
    <cellStyle name="Input 167 2 2" xfId="6926" xr:uid="{00000000-0005-0000-0000-0000BD0F0000}"/>
    <cellStyle name="Input 167 2 2 2" xfId="11222" xr:uid="{00000000-0005-0000-0000-0000BE0F0000}"/>
    <cellStyle name="Input 167 2 2 2 2" xfId="19851" xr:uid="{00000000-0005-0000-0000-0000BF0F0000}"/>
    <cellStyle name="Input 167 2 2 3" xfId="15561" xr:uid="{00000000-0005-0000-0000-0000C00F0000}"/>
    <cellStyle name="Input 167 2 3" xfId="9077" xr:uid="{00000000-0005-0000-0000-0000C10F0000}"/>
    <cellStyle name="Input 167 2 3 2" xfId="17706" xr:uid="{00000000-0005-0000-0000-0000C20F0000}"/>
    <cellStyle name="Input 167 2 4" xfId="13415" xr:uid="{00000000-0005-0000-0000-0000C30F0000}"/>
    <cellStyle name="Input 167 3" xfId="5871" xr:uid="{00000000-0005-0000-0000-0000C40F0000}"/>
    <cellStyle name="Input 167 3 2" xfId="10167" xr:uid="{00000000-0005-0000-0000-0000C50F0000}"/>
    <cellStyle name="Input 167 3 2 2" xfId="18796" xr:uid="{00000000-0005-0000-0000-0000C60F0000}"/>
    <cellStyle name="Input 167 3 3" xfId="14506" xr:uid="{00000000-0005-0000-0000-0000C70F0000}"/>
    <cellStyle name="Input 167 4" xfId="7710" xr:uid="{00000000-0005-0000-0000-0000C80F0000}"/>
    <cellStyle name="Input 167 4 2" xfId="16344" xr:uid="{00000000-0005-0000-0000-0000C90F0000}"/>
    <cellStyle name="Input 167 5" xfId="12337" xr:uid="{00000000-0005-0000-0000-0000CA0F0000}"/>
    <cellStyle name="Input 168" xfId="2775" xr:uid="{00000000-0005-0000-0000-0000CB0F0000}"/>
    <cellStyle name="Input 168 2" xfId="4183" xr:uid="{00000000-0005-0000-0000-0000CC0F0000}"/>
    <cellStyle name="Input 168 2 2" xfId="6918" xr:uid="{00000000-0005-0000-0000-0000CD0F0000}"/>
    <cellStyle name="Input 168 2 2 2" xfId="11214" xr:uid="{00000000-0005-0000-0000-0000CE0F0000}"/>
    <cellStyle name="Input 168 2 2 2 2" xfId="19843" xr:uid="{00000000-0005-0000-0000-0000CF0F0000}"/>
    <cellStyle name="Input 168 2 2 3" xfId="15553" xr:uid="{00000000-0005-0000-0000-0000D00F0000}"/>
    <cellStyle name="Input 168 2 3" xfId="9069" xr:uid="{00000000-0005-0000-0000-0000D10F0000}"/>
    <cellStyle name="Input 168 2 3 2" xfId="17698" xr:uid="{00000000-0005-0000-0000-0000D20F0000}"/>
    <cellStyle name="Input 168 2 4" xfId="13407" xr:uid="{00000000-0005-0000-0000-0000D30F0000}"/>
    <cellStyle name="Input 168 3" xfId="5863" xr:uid="{00000000-0005-0000-0000-0000D40F0000}"/>
    <cellStyle name="Input 168 3 2" xfId="10159" xr:uid="{00000000-0005-0000-0000-0000D50F0000}"/>
    <cellStyle name="Input 168 3 2 2" xfId="18788" xr:uid="{00000000-0005-0000-0000-0000D60F0000}"/>
    <cellStyle name="Input 168 3 3" xfId="14498" xr:uid="{00000000-0005-0000-0000-0000D70F0000}"/>
    <cellStyle name="Input 168 4" xfId="7707" xr:uid="{00000000-0005-0000-0000-0000D80F0000}"/>
    <cellStyle name="Input 168 4 2" xfId="16341" xr:uid="{00000000-0005-0000-0000-0000D90F0000}"/>
    <cellStyle name="Input 168 5" xfId="12329" xr:uid="{00000000-0005-0000-0000-0000DA0F0000}"/>
    <cellStyle name="Input 169" xfId="2804" xr:uid="{00000000-0005-0000-0000-0000DB0F0000}"/>
    <cellStyle name="Input 169 2" xfId="4192" xr:uid="{00000000-0005-0000-0000-0000DC0F0000}"/>
    <cellStyle name="Input 169 2 2" xfId="6927" xr:uid="{00000000-0005-0000-0000-0000DD0F0000}"/>
    <cellStyle name="Input 169 2 2 2" xfId="11223" xr:uid="{00000000-0005-0000-0000-0000DE0F0000}"/>
    <cellStyle name="Input 169 2 2 2 2" xfId="19852" xr:uid="{00000000-0005-0000-0000-0000DF0F0000}"/>
    <cellStyle name="Input 169 2 2 3" xfId="15562" xr:uid="{00000000-0005-0000-0000-0000E00F0000}"/>
    <cellStyle name="Input 169 2 3" xfId="9078" xr:uid="{00000000-0005-0000-0000-0000E10F0000}"/>
    <cellStyle name="Input 169 2 3 2" xfId="17707" xr:uid="{00000000-0005-0000-0000-0000E20F0000}"/>
    <cellStyle name="Input 169 2 4" xfId="13416" xr:uid="{00000000-0005-0000-0000-0000E30F0000}"/>
    <cellStyle name="Input 169 3" xfId="5872" xr:uid="{00000000-0005-0000-0000-0000E40F0000}"/>
    <cellStyle name="Input 169 3 2" xfId="10168" xr:uid="{00000000-0005-0000-0000-0000E50F0000}"/>
    <cellStyle name="Input 169 3 2 2" xfId="18797" xr:uid="{00000000-0005-0000-0000-0000E60F0000}"/>
    <cellStyle name="Input 169 3 3" xfId="14507" xr:uid="{00000000-0005-0000-0000-0000E70F0000}"/>
    <cellStyle name="Input 169 4" xfId="8012" xr:uid="{00000000-0005-0000-0000-0000E80F0000}"/>
    <cellStyle name="Input 169 4 2" xfId="16645" xr:uid="{00000000-0005-0000-0000-0000E90F0000}"/>
    <cellStyle name="Input 169 5" xfId="12338" xr:uid="{00000000-0005-0000-0000-0000EA0F0000}"/>
    <cellStyle name="Input 17" xfId="1264" xr:uid="{00000000-0005-0000-0000-0000EB0F0000}"/>
    <cellStyle name="Input 17 2" xfId="2519" xr:uid="{00000000-0005-0000-0000-0000EC0F0000}"/>
    <cellStyle name="Input 17 2 2" xfId="4115" xr:uid="{00000000-0005-0000-0000-0000ED0F0000}"/>
    <cellStyle name="Input 17 2 2 2" xfId="6857" xr:uid="{00000000-0005-0000-0000-0000EE0F0000}"/>
    <cellStyle name="Input 17 2 2 2 2" xfId="11153" xr:uid="{00000000-0005-0000-0000-0000EF0F0000}"/>
    <cellStyle name="Input 17 2 2 2 2 2" xfId="19782" xr:uid="{00000000-0005-0000-0000-0000F00F0000}"/>
    <cellStyle name="Input 17 2 2 2 3" xfId="15492" xr:uid="{00000000-0005-0000-0000-0000F10F0000}"/>
    <cellStyle name="Input 17 2 2 3" xfId="9008" xr:uid="{00000000-0005-0000-0000-0000F20F0000}"/>
    <cellStyle name="Input 17 2 2 3 2" xfId="17637" xr:uid="{00000000-0005-0000-0000-0000F30F0000}"/>
    <cellStyle name="Input 17 2 2 4" xfId="13339" xr:uid="{00000000-0005-0000-0000-0000F40F0000}"/>
    <cellStyle name="Input 17 2 3" xfId="5802" xr:uid="{00000000-0005-0000-0000-0000F50F0000}"/>
    <cellStyle name="Input 17 2 3 2" xfId="10098" xr:uid="{00000000-0005-0000-0000-0000F60F0000}"/>
    <cellStyle name="Input 17 2 3 2 2" xfId="18727" xr:uid="{00000000-0005-0000-0000-0000F70F0000}"/>
    <cellStyle name="Input 17 2 3 3" xfId="14437" xr:uid="{00000000-0005-0000-0000-0000F80F0000}"/>
    <cellStyle name="Input 17 2 4" xfId="8121" xr:uid="{00000000-0005-0000-0000-0000F90F0000}"/>
    <cellStyle name="Input 17 2 4 2" xfId="16753" xr:uid="{00000000-0005-0000-0000-0000FA0F0000}"/>
    <cellStyle name="Input 17 2 5" xfId="12261" xr:uid="{00000000-0005-0000-0000-0000FB0F0000}"/>
    <cellStyle name="Input 170" xfId="2774" xr:uid="{00000000-0005-0000-0000-0000FC0F0000}"/>
    <cellStyle name="Input 170 2" xfId="4182" xr:uid="{00000000-0005-0000-0000-0000FD0F0000}"/>
    <cellStyle name="Input 170 2 2" xfId="6917" xr:uid="{00000000-0005-0000-0000-0000FE0F0000}"/>
    <cellStyle name="Input 170 2 2 2" xfId="11213" xr:uid="{00000000-0005-0000-0000-0000FF0F0000}"/>
    <cellStyle name="Input 170 2 2 2 2" xfId="19842" xr:uid="{00000000-0005-0000-0000-000000100000}"/>
    <cellStyle name="Input 170 2 2 3" xfId="15552" xr:uid="{00000000-0005-0000-0000-000001100000}"/>
    <cellStyle name="Input 170 2 3" xfId="9068" xr:uid="{00000000-0005-0000-0000-000002100000}"/>
    <cellStyle name="Input 170 2 3 2" xfId="17697" xr:uid="{00000000-0005-0000-0000-000003100000}"/>
    <cellStyle name="Input 170 2 4" xfId="13406" xr:uid="{00000000-0005-0000-0000-000004100000}"/>
    <cellStyle name="Input 170 3" xfId="5862" xr:uid="{00000000-0005-0000-0000-000005100000}"/>
    <cellStyle name="Input 170 3 2" xfId="10158" xr:uid="{00000000-0005-0000-0000-000006100000}"/>
    <cellStyle name="Input 170 3 2 2" xfId="18787" xr:uid="{00000000-0005-0000-0000-000007100000}"/>
    <cellStyle name="Input 170 3 3" xfId="14497" xr:uid="{00000000-0005-0000-0000-000008100000}"/>
    <cellStyle name="Input 170 4" xfId="7708" xr:uid="{00000000-0005-0000-0000-000009100000}"/>
    <cellStyle name="Input 170 4 2" xfId="16342" xr:uid="{00000000-0005-0000-0000-00000A100000}"/>
    <cellStyle name="Input 170 5" xfId="12328" xr:uid="{00000000-0005-0000-0000-00000B100000}"/>
    <cellStyle name="Input 171" xfId="2805" xr:uid="{00000000-0005-0000-0000-00000C100000}"/>
    <cellStyle name="Input 171 2" xfId="4193" xr:uid="{00000000-0005-0000-0000-00000D100000}"/>
    <cellStyle name="Input 171 2 2" xfId="6928" xr:uid="{00000000-0005-0000-0000-00000E100000}"/>
    <cellStyle name="Input 171 2 2 2" xfId="11224" xr:uid="{00000000-0005-0000-0000-00000F100000}"/>
    <cellStyle name="Input 171 2 2 2 2" xfId="19853" xr:uid="{00000000-0005-0000-0000-000010100000}"/>
    <cellStyle name="Input 171 2 2 3" xfId="15563" xr:uid="{00000000-0005-0000-0000-000011100000}"/>
    <cellStyle name="Input 171 2 3" xfId="9079" xr:uid="{00000000-0005-0000-0000-000012100000}"/>
    <cellStyle name="Input 171 2 3 2" xfId="17708" xr:uid="{00000000-0005-0000-0000-000013100000}"/>
    <cellStyle name="Input 171 2 4" xfId="13417" xr:uid="{00000000-0005-0000-0000-000014100000}"/>
    <cellStyle name="Input 171 3" xfId="5873" xr:uid="{00000000-0005-0000-0000-000015100000}"/>
    <cellStyle name="Input 171 3 2" xfId="10169" xr:uid="{00000000-0005-0000-0000-000016100000}"/>
    <cellStyle name="Input 171 3 2 2" xfId="18798" xr:uid="{00000000-0005-0000-0000-000017100000}"/>
    <cellStyle name="Input 171 3 3" xfId="14508" xr:uid="{00000000-0005-0000-0000-000018100000}"/>
    <cellStyle name="Input 171 4" xfId="8219" xr:uid="{00000000-0005-0000-0000-000019100000}"/>
    <cellStyle name="Input 171 4 2" xfId="16848" xr:uid="{00000000-0005-0000-0000-00001A100000}"/>
    <cellStyle name="Input 171 5" xfId="12339" xr:uid="{00000000-0005-0000-0000-00001B100000}"/>
    <cellStyle name="Input 172" xfId="2773" xr:uid="{00000000-0005-0000-0000-00001C100000}"/>
    <cellStyle name="Input 172 2" xfId="4181" xr:uid="{00000000-0005-0000-0000-00001D100000}"/>
    <cellStyle name="Input 172 2 2" xfId="6916" xr:uid="{00000000-0005-0000-0000-00001E100000}"/>
    <cellStyle name="Input 172 2 2 2" xfId="11212" xr:uid="{00000000-0005-0000-0000-00001F100000}"/>
    <cellStyle name="Input 172 2 2 2 2" xfId="19841" xr:uid="{00000000-0005-0000-0000-000020100000}"/>
    <cellStyle name="Input 172 2 2 3" xfId="15551" xr:uid="{00000000-0005-0000-0000-000021100000}"/>
    <cellStyle name="Input 172 2 3" xfId="9067" xr:uid="{00000000-0005-0000-0000-000022100000}"/>
    <cellStyle name="Input 172 2 3 2" xfId="17696" xr:uid="{00000000-0005-0000-0000-000023100000}"/>
    <cellStyle name="Input 172 2 4" xfId="13405" xr:uid="{00000000-0005-0000-0000-000024100000}"/>
    <cellStyle name="Input 172 3" xfId="5861" xr:uid="{00000000-0005-0000-0000-000025100000}"/>
    <cellStyle name="Input 172 3 2" xfId="10157" xr:uid="{00000000-0005-0000-0000-000026100000}"/>
    <cellStyle name="Input 172 3 2 2" xfId="18786" xr:uid="{00000000-0005-0000-0000-000027100000}"/>
    <cellStyle name="Input 172 3 3" xfId="14496" xr:uid="{00000000-0005-0000-0000-000028100000}"/>
    <cellStyle name="Input 172 4" xfId="8010" xr:uid="{00000000-0005-0000-0000-000029100000}"/>
    <cellStyle name="Input 172 4 2" xfId="16643" xr:uid="{00000000-0005-0000-0000-00002A100000}"/>
    <cellStyle name="Input 172 5" xfId="12327" xr:uid="{00000000-0005-0000-0000-00002B100000}"/>
    <cellStyle name="Input 173" xfId="2806" xr:uid="{00000000-0005-0000-0000-00002C100000}"/>
    <cellStyle name="Input 173 2" xfId="4194" xr:uid="{00000000-0005-0000-0000-00002D100000}"/>
    <cellStyle name="Input 173 2 2" xfId="6929" xr:uid="{00000000-0005-0000-0000-00002E100000}"/>
    <cellStyle name="Input 173 2 2 2" xfId="11225" xr:uid="{00000000-0005-0000-0000-00002F100000}"/>
    <cellStyle name="Input 173 2 2 2 2" xfId="19854" xr:uid="{00000000-0005-0000-0000-000030100000}"/>
    <cellStyle name="Input 173 2 2 3" xfId="15564" xr:uid="{00000000-0005-0000-0000-000031100000}"/>
    <cellStyle name="Input 173 2 3" xfId="9080" xr:uid="{00000000-0005-0000-0000-000032100000}"/>
    <cellStyle name="Input 173 2 3 2" xfId="17709" xr:uid="{00000000-0005-0000-0000-000033100000}"/>
    <cellStyle name="Input 173 2 4" xfId="13418" xr:uid="{00000000-0005-0000-0000-000034100000}"/>
    <cellStyle name="Input 173 3" xfId="5874" xr:uid="{00000000-0005-0000-0000-000035100000}"/>
    <cellStyle name="Input 173 3 2" xfId="10170" xr:uid="{00000000-0005-0000-0000-000036100000}"/>
    <cellStyle name="Input 173 3 2 2" xfId="18799" xr:uid="{00000000-0005-0000-0000-000037100000}"/>
    <cellStyle name="Input 173 3 3" xfId="14509" xr:uid="{00000000-0005-0000-0000-000038100000}"/>
    <cellStyle name="Input 173 4" xfId="8157" xr:uid="{00000000-0005-0000-0000-000039100000}"/>
    <cellStyle name="Input 173 4 2" xfId="16788" xr:uid="{00000000-0005-0000-0000-00003A100000}"/>
    <cellStyle name="Input 173 5" xfId="12340" xr:uid="{00000000-0005-0000-0000-00003B100000}"/>
    <cellStyle name="Input 174" xfId="2772" xr:uid="{00000000-0005-0000-0000-00003C100000}"/>
    <cellStyle name="Input 174 2" xfId="4180" xr:uid="{00000000-0005-0000-0000-00003D100000}"/>
    <cellStyle name="Input 174 2 2" xfId="6915" xr:uid="{00000000-0005-0000-0000-00003E100000}"/>
    <cellStyle name="Input 174 2 2 2" xfId="11211" xr:uid="{00000000-0005-0000-0000-00003F100000}"/>
    <cellStyle name="Input 174 2 2 2 2" xfId="19840" xr:uid="{00000000-0005-0000-0000-000040100000}"/>
    <cellStyle name="Input 174 2 2 3" xfId="15550" xr:uid="{00000000-0005-0000-0000-000041100000}"/>
    <cellStyle name="Input 174 2 3" xfId="9066" xr:uid="{00000000-0005-0000-0000-000042100000}"/>
    <cellStyle name="Input 174 2 3 2" xfId="17695" xr:uid="{00000000-0005-0000-0000-000043100000}"/>
    <cellStyle name="Input 174 2 4" xfId="13404" xr:uid="{00000000-0005-0000-0000-000044100000}"/>
    <cellStyle name="Input 174 3" xfId="5860" xr:uid="{00000000-0005-0000-0000-000045100000}"/>
    <cellStyle name="Input 174 3 2" xfId="10156" xr:uid="{00000000-0005-0000-0000-000046100000}"/>
    <cellStyle name="Input 174 3 2 2" xfId="18785" xr:uid="{00000000-0005-0000-0000-000047100000}"/>
    <cellStyle name="Input 174 3 3" xfId="14495" xr:uid="{00000000-0005-0000-0000-000048100000}"/>
    <cellStyle name="Input 174 4" xfId="7705" xr:uid="{00000000-0005-0000-0000-000049100000}"/>
    <cellStyle name="Input 174 4 2" xfId="16339" xr:uid="{00000000-0005-0000-0000-00004A100000}"/>
    <cellStyle name="Input 174 5" xfId="12326" xr:uid="{00000000-0005-0000-0000-00004B100000}"/>
    <cellStyle name="Input 175" xfId="2807" xr:uid="{00000000-0005-0000-0000-00004C100000}"/>
    <cellStyle name="Input 175 2" xfId="4195" xr:uid="{00000000-0005-0000-0000-00004D100000}"/>
    <cellStyle name="Input 175 2 2" xfId="6930" xr:uid="{00000000-0005-0000-0000-00004E100000}"/>
    <cellStyle name="Input 175 2 2 2" xfId="11226" xr:uid="{00000000-0005-0000-0000-00004F100000}"/>
    <cellStyle name="Input 175 2 2 2 2" xfId="19855" xr:uid="{00000000-0005-0000-0000-000050100000}"/>
    <cellStyle name="Input 175 2 2 3" xfId="15565" xr:uid="{00000000-0005-0000-0000-000051100000}"/>
    <cellStyle name="Input 175 2 3" xfId="9081" xr:uid="{00000000-0005-0000-0000-000052100000}"/>
    <cellStyle name="Input 175 2 3 2" xfId="17710" xr:uid="{00000000-0005-0000-0000-000053100000}"/>
    <cellStyle name="Input 175 2 4" xfId="13419" xr:uid="{00000000-0005-0000-0000-000054100000}"/>
    <cellStyle name="Input 175 3" xfId="5875" xr:uid="{00000000-0005-0000-0000-000055100000}"/>
    <cellStyle name="Input 175 3 2" xfId="10171" xr:uid="{00000000-0005-0000-0000-000056100000}"/>
    <cellStyle name="Input 175 3 2 2" xfId="18800" xr:uid="{00000000-0005-0000-0000-000057100000}"/>
    <cellStyle name="Input 175 3 3" xfId="14510" xr:uid="{00000000-0005-0000-0000-000058100000}"/>
    <cellStyle name="Input 175 4" xfId="8036" xr:uid="{00000000-0005-0000-0000-000059100000}"/>
    <cellStyle name="Input 175 4 2" xfId="16669" xr:uid="{00000000-0005-0000-0000-00005A100000}"/>
    <cellStyle name="Input 175 5" xfId="12341" xr:uid="{00000000-0005-0000-0000-00005B100000}"/>
    <cellStyle name="Input 176" xfId="2771" xr:uid="{00000000-0005-0000-0000-00005C100000}"/>
    <cellStyle name="Input 176 2" xfId="4179" xr:uid="{00000000-0005-0000-0000-00005D100000}"/>
    <cellStyle name="Input 176 2 2" xfId="6914" xr:uid="{00000000-0005-0000-0000-00005E100000}"/>
    <cellStyle name="Input 176 2 2 2" xfId="11210" xr:uid="{00000000-0005-0000-0000-00005F100000}"/>
    <cellStyle name="Input 176 2 2 2 2" xfId="19839" xr:uid="{00000000-0005-0000-0000-000060100000}"/>
    <cellStyle name="Input 176 2 2 3" xfId="15549" xr:uid="{00000000-0005-0000-0000-000061100000}"/>
    <cellStyle name="Input 176 2 3" xfId="9065" xr:uid="{00000000-0005-0000-0000-000062100000}"/>
    <cellStyle name="Input 176 2 3 2" xfId="17694" xr:uid="{00000000-0005-0000-0000-000063100000}"/>
    <cellStyle name="Input 176 2 4" xfId="13403" xr:uid="{00000000-0005-0000-0000-000064100000}"/>
    <cellStyle name="Input 176 3" xfId="5859" xr:uid="{00000000-0005-0000-0000-000065100000}"/>
    <cellStyle name="Input 176 3 2" xfId="10155" xr:uid="{00000000-0005-0000-0000-000066100000}"/>
    <cellStyle name="Input 176 3 2 2" xfId="18784" xr:uid="{00000000-0005-0000-0000-000067100000}"/>
    <cellStyle name="Input 176 3 3" xfId="14494" xr:uid="{00000000-0005-0000-0000-000068100000}"/>
    <cellStyle name="Input 176 4" xfId="7706" xr:uid="{00000000-0005-0000-0000-000069100000}"/>
    <cellStyle name="Input 176 4 2" xfId="16340" xr:uid="{00000000-0005-0000-0000-00006A100000}"/>
    <cellStyle name="Input 176 5" xfId="12325" xr:uid="{00000000-0005-0000-0000-00006B100000}"/>
    <cellStyle name="Input 177" xfId="2808" xr:uid="{00000000-0005-0000-0000-00006C100000}"/>
    <cellStyle name="Input 177 2" xfId="4196" xr:uid="{00000000-0005-0000-0000-00006D100000}"/>
    <cellStyle name="Input 177 2 2" xfId="6931" xr:uid="{00000000-0005-0000-0000-00006E100000}"/>
    <cellStyle name="Input 177 2 2 2" xfId="11227" xr:uid="{00000000-0005-0000-0000-00006F100000}"/>
    <cellStyle name="Input 177 2 2 2 2" xfId="19856" xr:uid="{00000000-0005-0000-0000-000070100000}"/>
    <cellStyle name="Input 177 2 2 3" xfId="15566" xr:uid="{00000000-0005-0000-0000-000071100000}"/>
    <cellStyle name="Input 177 2 3" xfId="9082" xr:uid="{00000000-0005-0000-0000-000072100000}"/>
    <cellStyle name="Input 177 2 3 2" xfId="17711" xr:uid="{00000000-0005-0000-0000-000073100000}"/>
    <cellStyle name="Input 177 2 4" xfId="13420" xr:uid="{00000000-0005-0000-0000-000074100000}"/>
    <cellStyle name="Input 177 3" xfId="5876" xr:uid="{00000000-0005-0000-0000-000075100000}"/>
    <cellStyle name="Input 177 3 2" xfId="10172" xr:uid="{00000000-0005-0000-0000-000076100000}"/>
    <cellStyle name="Input 177 3 2 2" xfId="18801" xr:uid="{00000000-0005-0000-0000-000077100000}"/>
    <cellStyle name="Input 177 3 3" xfId="14511" xr:uid="{00000000-0005-0000-0000-000078100000}"/>
    <cellStyle name="Input 177 4" xfId="7659" xr:uid="{00000000-0005-0000-0000-000079100000}"/>
    <cellStyle name="Input 177 4 2" xfId="16293" xr:uid="{00000000-0005-0000-0000-00007A100000}"/>
    <cellStyle name="Input 177 5" xfId="12342" xr:uid="{00000000-0005-0000-0000-00007B100000}"/>
    <cellStyle name="Input 178" xfId="2770" xr:uid="{00000000-0005-0000-0000-00007C100000}"/>
    <cellStyle name="Input 178 2" xfId="4178" xr:uid="{00000000-0005-0000-0000-00007D100000}"/>
    <cellStyle name="Input 178 2 2" xfId="6913" xr:uid="{00000000-0005-0000-0000-00007E100000}"/>
    <cellStyle name="Input 178 2 2 2" xfId="11209" xr:uid="{00000000-0005-0000-0000-00007F100000}"/>
    <cellStyle name="Input 178 2 2 2 2" xfId="19838" xr:uid="{00000000-0005-0000-0000-000080100000}"/>
    <cellStyle name="Input 178 2 2 3" xfId="15548" xr:uid="{00000000-0005-0000-0000-000081100000}"/>
    <cellStyle name="Input 178 2 3" xfId="9064" xr:uid="{00000000-0005-0000-0000-000082100000}"/>
    <cellStyle name="Input 178 2 3 2" xfId="17693" xr:uid="{00000000-0005-0000-0000-000083100000}"/>
    <cellStyle name="Input 178 2 4" xfId="13402" xr:uid="{00000000-0005-0000-0000-000084100000}"/>
    <cellStyle name="Input 178 3" xfId="5858" xr:uid="{00000000-0005-0000-0000-000085100000}"/>
    <cellStyle name="Input 178 3 2" xfId="10154" xr:uid="{00000000-0005-0000-0000-000086100000}"/>
    <cellStyle name="Input 178 3 2 2" xfId="18783" xr:uid="{00000000-0005-0000-0000-000087100000}"/>
    <cellStyle name="Input 178 3 3" xfId="14493" xr:uid="{00000000-0005-0000-0000-000088100000}"/>
    <cellStyle name="Input 178 4" xfId="7657" xr:uid="{00000000-0005-0000-0000-000089100000}"/>
    <cellStyle name="Input 178 4 2" xfId="16291" xr:uid="{00000000-0005-0000-0000-00008A100000}"/>
    <cellStyle name="Input 178 5" xfId="12324" xr:uid="{00000000-0005-0000-0000-00008B100000}"/>
    <cellStyle name="Input 179" xfId="2851" xr:uid="{00000000-0005-0000-0000-00008C100000}"/>
    <cellStyle name="Input 179 2" xfId="4199" xr:uid="{00000000-0005-0000-0000-00008D100000}"/>
    <cellStyle name="Input 179 2 2" xfId="6934" xr:uid="{00000000-0005-0000-0000-00008E100000}"/>
    <cellStyle name="Input 179 2 2 2" xfId="11230" xr:uid="{00000000-0005-0000-0000-00008F100000}"/>
    <cellStyle name="Input 179 2 2 2 2" xfId="19859" xr:uid="{00000000-0005-0000-0000-000090100000}"/>
    <cellStyle name="Input 179 2 2 3" xfId="15569" xr:uid="{00000000-0005-0000-0000-000091100000}"/>
    <cellStyle name="Input 179 2 3" xfId="9085" xr:uid="{00000000-0005-0000-0000-000092100000}"/>
    <cellStyle name="Input 179 2 3 2" xfId="17714" xr:uid="{00000000-0005-0000-0000-000093100000}"/>
    <cellStyle name="Input 179 2 4" xfId="13423" xr:uid="{00000000-0005-0000-0000-000094100000}"/>
    <cellStyle name="Input 179 3" xfId="5879" xr:uid="{00000000-0005-0000-0000-000095100000}"/>
    <cellStyle name="Input 179 3 2" xfId="10175" xr:uid="{00000000-0005-0000-0000-000096100000}"/>
    <cellStyle name="Input 179 3 2 2" xfId="18804" xr:uid="{00000000-0005-0000-0000-000097100000}"/>
    <cellStyle name="Input 179 3 3" xfId="14514" xr:uid="{00000000-0005-0000-0000-000098100000}"/>
    <cellStyle name="Input 179 4" xfId="8061" xr:uid="{00000000-0005-0000-0000-000099100000}"/>
    <cellStyle name="Input 179 4 2" xfId="16693" xr:uid="{00000000-0005-0000-0000-00009A100000}"/>
    <cellStyle name="Input 179 5" xfId="12345" xr:uid="{00000000-0005-0000-0000-00009B100000}"/>
    <cellStyle name="Input 18" xfId="1273" xr:uid="{00000000-0005-0000-0000-00009C100000}"/>
    <cellStyle name="Input 18 2" xfId="2523" xr:uid="{00000000-0005-0000-0000-00009D100000}"/>
    <cellStyle name="Input 18 2 2" xfId="4118" xr:uid="{00000000-0005-0000-0000-00009E100000}"/>
    <cellStyle name="Input 18 2 2 2" xfId="6860" xr:uid="{00000000-0005-0000-0000-00009F100000}"/>
    <cellStyle name="Input 18 2 2 2 2" xfId="11156" xr:uid="{00000000-0005-0000-0000-0000A0100000}"/>
    <cellStyle name="Input 18 2 2 2 2 2" xfId="19785" xr:uid="{00000000-0005-0000-0000-0000A1100000}"/>
    <cellStyle name="Input 18 2 2 2 3" xfId="15495" xr:uid="{00000000-0005-0000-0000-0000A2100000}"/>
    <cellStyle name="Input 18 2 2 3" xfId="9011" xr:uid="{00000000-0005-0000-0000-0000A3100000}"/>
    <cellStyle name="Input 18 2 2 3 2" xfId="17640" xr:uid="{00000000-0005-0000-0000-0000A4100000}"/>
    <cellStyle name="Input 18 2 2 4" xfId="13342" xr:uid="{00000000-0005-0000-0000-0000A5100000}"/>
    <cellStyle name="Input 18 2 3" xfId="5805" xr:uid="{00000000-0005-0000-0000-0000A6100000}"/>
    <cellStyle name="Input 18 2 3 2" xfId="10101" xr:uid="{00000000-0005-0000-0000-0000A7100000}"/>
    <cellStyle name="Input 18 2 3 2 2" xfId="18730" xr:uid="{00000000-0005-0000-0000-0000A8100000}"/>
    <cellStyle name="Input 18 2 3 3" xfId="14440" xr:uid="{00000000-0005-0000-0000-0000A9100000}"/>
    <cellStyle name="Input 18 2 4" xfId="8120" xr:uid="{00000000-0005-0000-0000-0000AA100000}"/>
    <cellStyle name="Input 18 2 4 2" xfId="16752" xr:uid="{00000000-0005-0000-0000-0000AB100000}"/>
    <cellStyle name="Input 18 2 5" xfId="12264" xr:uid="{00000000-0005-0000-0000-0000AC100000}"/>
    <cellStyle name="Input 180" xfId="2857" xr:uid="{00000000-0005-0000-0000-0000AD100000}"/>
    <cellStyle name="Input 180 2" xfId="4200" xr:uid="{00000000-0005-0000-0000-0000AE100000}"/>
    <cellStyle name="Input 180 2 2" xfId="6935" xr:uid="{00000000-0005-0000-0000-0000AF100000}"/>
    <cellStyle name="Input 180 2 2 2" xfId="11231" xr:uid="{00000000-0005-0000-0000-0000B0100000}"/>
    <cellStyle name="Input 180 2 2 2 2" xfId="19860" xr:uid="{00000000-0005-0000-0000-0000B1100000}"/>
    <cellStyle name="Input 180 2 2 3" xfId="15570" xr:uid="{00000000-0005-0000-0000-0000B2100000}"/>
    <cellStyle name="Input 180 2 3" xfId="9086" xr:uid="{00000000-0005-0000-0000-0000B3100000}"/>
    <cellStyle name="Input 180 2 3 2" xfId="17715" xr:uid="{00000000-0005-0000-0000-0000B4100000}"/>
    <cellStyle name="Input 180 2 4" xfId="13424" xr:uid="{00000000-0005-0000-0000-0000B5100000}"/>
    <cellStyle name="Input 180 3" xfId="5880" xr:uid="{00000000-0005-0000-0000-0000B6100000}"/>
    <cellStyle name="Input 180 3 2" xfId="10176" xr:uid="{00000000-0005-0000-0000-0000B7100000}"/>
    <cellStyle name="Input 180 3 2 2" xfId="18805" xr:uid="{00000000-0005-0000-0000-0000B8100000}"/>
    <cellStyle name="Input 180 3 3" xfId="14515" xr:uid="{00000000-0005-0000-0000-0000B9100000}"/>
    <cellStyle name="Input 180 4" xfId="7714" xr:uid="{00000000-0005-0000-0000-0000BA100000}"/>
    <cellStyle name="Input 180 4 2" xfId="16348" xr:uid="{00000000-0005-0000-0000-0000BB100000}"/>
    <cellStyle name="Input 180 5" xfId="12346" xr:uid="{00000000-0005-0000-0000-0000BC100000}"/>
    <cellStyle name="Input 181" xfId="2848" xr:uid="{00000000-0005-0000-0000-0000BD100000}"/>
    <cellStyle name="Input 181 2" xfId="4198" xr:uid="{00000000-0005-0000-0000-0000BE100000}"/>
    <cellStyle name="Input 181 2 2" xfId="6933" xr:uid="{00000000-0005-0000-0000-0000BF100000}"/>
    <cellStyle name="Input 181 2 2 2" xfId="11229" xr:uid="{00000000-0005-0000-0000-0000C0100000}"/>
    <cellStyle name="Input 181 2 2 2 2" xfId="19858" xr:uid="{00000000-0005-0000-0000-0000C1100000}"/>
    <cellStyle name="Input 181 2 2 3" xfId="15568" xr:uid="{00000000-0005-0000-0000-0000C2100000}"/>
    <cellStyle name="Input 181 2 3" xfId="9084" xr:uid="{00000000-0005-0000-0000-0000C3100000}"/>
    <cellStyle name="Input 181 2 3 2" xfId="17713" xr:uid="{00000000-0005-0000-0000-0000C4100000}"/>
    <cellStyle name="Input 181 2 4" xfId="13422" xr:uid="{00000000-0005-0000-0000-0000C5100000}"/>
    <cellStyle name="Input 181 3" xfId="5878" xr:uid="{00000000-0005-0000-0000-0000C6100000}"/>
    <cellStyle name="Input 181 3 2" xfId="10174" xr:uid="{00000000-0005-0000-0000-0000C7100000}"/>
    <cellStyle name="Input 181 3 2 2" xfId="18803" xr:uid="{00000000-0005-0000-0000-0000C8100000}"/>
    <cellStyle name="Input 181 3 3" xfId="14513" xr:uid="{00000000-0005-0000-0000-0000C9100000}"/>
    <cellStyle name="Input 181 4" xfId="7713" xr:uid="{00000000-0005-0000-0000-0000CA100000}"/>
    <cellStyle name="Input 181 4 2" xfId="16347" xr:uid="{00000000-0005-0000-0000-0000CB100000}"/>
    <cellStyle name="Input 181 5" xfId="12344" xr:uid="{00000000-0005-0000-0000-0000CC100000}"/>
    <cellStyle name="Input 182" xfId="2858" xr:uid="{00000000-0005-0000-0000-0000CD100000}"/>
    <cellStyle name="Input 182 2" xfId="4201" xr:uid="{00000000-0005-0000-0000-0000CE100000}"/>
    <cellStyle name="Input 182 2 2" xfId="6936" xr:uid="{00000000-0005-0000-0000-0000CF100000}"/>
    <cellStyle name="Input 182 2 2 2" xfId="11232" xr:uid="{00000000-0005-0000-0000-0000D0100000}"/>
    <cellStyle name="Input 182 2 2 2 2" xfId="19861" xr:uid="{00000000-0005-0000-0000-0000D1100000}"/>
    <cellStyle name="Input 182 2 2 3" xfId="15571" xr:uid="{00000000-0005-0000-0000-0000D2100000}"/>
    <cellStyle name="Input 182 2 3" xfId="9087" xr:uid="{00000000-0005-0000-0000-0000D3100000}"/>
    <cellStyle name="Input 182 2 3 2" xfId="17716" xr:uid="{00000000-0005-0000-0000-0000D4100000}"/>
    <cellStyle name="Input 182 2 4" xfId="13425" xr:uid="{00000000-0005-0000-0000-0000D5100000}"/>
    <cellStyle name="Input 182 3" xfId="5881" xr:uid="{00000000-0005-0000-0000-0000D6100000}"/>
    <cellStyle name="Input 182 3 2" xfId="10177" xr:uid="{00000000-0005-0000-0000-0000D7100000}"/>
    <cellStyle name="Input 182 3 2 2" xfId="18806" xr:uid="{00000000-0005-0000-0000-0000D8100000}"/>
    <cellStyle name="Input 182 3 3" xfId="14516" xr:uid="{00000000-0005-0000-0000-0000D9100000}"/>
    <cellStyle name="Input 182 4" xfId="7715" xr:uid="{00000000-0005-0000-0000-0000DA100000}"/>
    <cellStyle name="Input 182 4 2" xfId="16349" xr:uid="{00000000-0005-0000-0000-0000DB100000}"/>
    <cellStyle name="Input 182 5" xfId="12347" xr:uid="{00000000-0005-0000-0000-0000DC100000}"/>
    <cellStyle name="Input 183" xfId="2847" xr:uid="{00000000-0005-0000-0000-0000DD100000}"/>
    <cellStyle name="Input 183 2" xfId="4197" xr:uid="{00000000-0005-0000-0000-0000DE100000}"/>
    <cellStyle name="Input 183 2 2" xfId="6932" xr:uid="{00000000-0005-0000-0000-0000DF100000}"/>
    <cellStyle name="Input 183 2 2 2" xfId="11228" xr:uid="{00000000-0005-0000-0000-0000E0100000}"/>
    <cellStyle name="Input 183 2 2 2 2" xfId="19857" xr:uid="{00000000-0005-0000-0000-0000E1100000}"/>
    <cellStyle name="Input 183 2 2 3" xfId="15567" xr:uid="{00000000-0005-0000-0000-0000E2100000}"/>
    <cellStyle name="Input 183 2 3" xfId="9083" xr:uid="{00000000-0005-0000-0000-0000E3100000}"/>
    <cellStyle name="Input 183 2 3 2" xfId="17712" xr:uid="{00000000-0005-0000-0000-0000E4100000}"/>
    <cellStyle name="Input 183 2 4" xfId="13421" xr:uid="{00000000-0005-0000-0000-0000E5100000}"/>
    <cellStyle name="Input 183 3" xfId="5877" xr:uid="{00000000-0005-0000-0000-0000E6100000}"/>
    <cellStyle name="Input 183 3 2" xfId="10173" xr:uid="{00000000-0005-0000-0000-0000E7100000}"/>
    <cellStyle name="Input 183 3 2 2" xfId="18802" xr:uid="{00000000-0005-0000-0000-0000E8100000}"/>
    <cellStyle name="Input 183 3 3" xfId="14512" xr:uid="{00000000-0005-0000-0000-0000E9100000}"/>
    <cellStyle name="Input 183 4" xfId="7712" xr:uid="{00000000-0005-0000-0000-0000EA100000}"/>
    <cellStyle name="Input 183 4 2" xfId="16346" xr:uid="{00000000-0005-0000-0000-0000EB100000}"/>
    <cellStyle name="Input 183 5" xfId="12343" xr:uid="{00000000-0005-0000-0000-0000EC100000}"/>
    <cellStyle name="Input 184" xfId="2859" xr:uid="{00000000-0005-0000-0000-0000ED100000}"/>
    <cellStyle name="Input 184 2" xfId="4202" xr:uid="{00000000-0005-0000-0000-0000EE100000}"/>
    <cellStyle name="Input 184 2 2" xfId="6937" xr:uid="{00000000-0005-0000-0000-0000EF100000}"/>
    <cellStyle name="Input 184 2 2 2" xfId="11233" xr:uid="{00000000-0005-0000-0000-0000F0100000}"/>
    <cellStyle name="Input 184 2 2 2 2" xfId="19862" xr:uid="{00000000-0005-0000-0000-0000F1100000}"/>
    <cellStyle name="Input 184 2 2 3" xfId="15572" xr:uid="{00000000-0005-0000-0000-0000F2100000}"/>
    <cellStyle name="Input 184 2 3" xfId="9088" xr:uid="{00000000-0005-0000-0000-0000F3100000}"/>
    <cellStyle name="Input 184 2 3 2" xfId="17717" xr:uid="{00000000-0005-0000-0000-0000F4100000}"/>
    <cellStyle name="Input 184 2 4" xfId="13426" xr:uid="{00000000-0005-0000-0000-0000F5100000}"/>
    <cellStyle name="Input 184 3" xfId="5882" xr:uid="{00000000-0005-0000-0000-0000F6100000}"/>
    <cellStyle name="Input 184 3 2" xfId="10178" xr:uid="{00000000-0005-0000-0000-0000F7100000}"/>
    <cellStyle name="Input 184 3 2 2" xfId="18807" xr:uid="{00000000-0005-0000-0000-0000F8100000}"/>
    <cellStyle name="Input 184 3 3" xfId="14517" xr:uid="{00000000-0005-0000-0000-0000F9100000}"/>
    <cellStyle name="Input 184 4" xfId="7660" xr:uid="{00000000-0005-0000-0000-0000FA100000}"/>
    <cellStyle name="Input 184 4 2" xfId="16294" xr:uid="{00000000-0005-0000-0000-0000FB100000}"/>
    <cellStyle name="Input 184 5" xfId="12348" xr:uid="{00000000-0005-0000-0000-0000FC100000}"/>
    <cellStyle name="Input 185" xfId="2890" xr:uid="{00000000-0005-0000-0000-0000FD100000}"/>
    <cellStyle name="Input 185 2" xfId="4212" xr:uid="{00000000-0005-0000-0000-0000FE100000}"/>
    <cellStyle name="Input 185 2 2" xfId="6947" xr:uid="{00000000-0005-0000-0000-0000FF100000}"/>
    <cellStyle name="Input 185 2 2 2" xfId="11243" xr:uid="{00000000-0005-0000-0000-000000110000}"/>
    <cellStyle name="Input 185 2 2 2 2" xfId="19872" xr:uid="{00000000-0005-0000-0000-000001110000}"/>
    <cellStyle name="Input 185 2 2 3" xfId="15582" xr:uid="{00000000-0005-0000-0000-000002110000}"/>
    <cellStyle name="Input 185 2 3" xfId="9098" xr:uid="{00000000-0005-0000-0000-000003110000}"/>
    <cellStyle name="Input 185 2 3 2" xfId="17727" xr:uid="{00000000-0005-0000-0000-000004110000}"/>
    <cellStyle name="Input 185 2 4" xfId="13436" xr:uid="{00000000-0005-0000-0000-000005110000}"/>
    <cellStyle name="Input 185 3" xfId="5892" xr:uid="{00000000-0005-0000-0000-000006110000}"/>
    <cellStyle name="Input 185 3 2" xfId="10188" xr:uid="{00000000-0005-0000-0000-000007110000}"/>
    <cellStyle name="Input 185 3 2 2" xfId="18817" xr:uid="{00000000-0005-0000-0000-000008110000}"/>
    <cellStyle name="Input 185 3 3" xfId="14527" xr:uid="{00000000-0005-0000-0000-000009110000}"/>
    <cellStyle name="Input 185 4" xfId="8191" xr:uid="{00000000-0005-0000-0000-00000A110000}"/>
    <cellStyle name="Input 185 4 2" xfId="16820" xr:uid="{00000000-0005-0000-0000-00000B110000}"/>
    <cellStyle name="Input 185 5" xfId="12358" xr:uid="{00000000-0005-0000-0000-00000C110000}"/>
    <cellStyle name="Input 186" xfId="2900" xr:uid="{00000000-0005-0000-0000-00000D110000}"/>
    <cellStyle name="Input 186 2" xfId="4213" xr:uid="{00000000-0005-0000-0000-00000E110000}"/>
    <cellStyle name="Input 186 2 2" xfId="6948" xr:uid="{00000000-0005-0000-0000-00000F110000}"/>
    <cellStyle name="Input 186 2 2 2" xfId="11244" xr:uid="{00000000-0005-0000-0000-000010110000}"/>
    <cellStyle name="Input 186 2 2 2 2" xfId="19873" xr:uid="{00000000-0005-0000-0000-000011110000}"/>
    <cellStyle name="Input 186 2 2 3" xfId="15583" xr:uid="{00000000-0005-0000-0000-000012110000}"/>
    <cellStyle name="Input 186 2 3" xfId="9099" xr:uid="{00000000-0005-0000-0000-000013110000}"/>
    <cellStyle name="Input 186 2 3 2" xfId="17728" xr:uid="{00000000-0005-0000-0000-000014110000}"/>
    <cellStyle name="Input 186 2 4" xfId="13437" xr:uid="{00000000-0005-0000-0000-000015110000}"/>
    <cellStyle name="Input 186 3" xfId="5893" xr:uid="{00000000-0005-0000-0000-000016110000}"/>
    <cellStyle name="Input 186 3 2" xfId="10189" xr:uid="{00000000-0005-0000-0000-000017110000}"/>
    <cellStyle name="Input 186 3 2 2" xfId="18818" xr:uid="{00000000-0005-0000-0000-000018110000}"/>
    <cellStyle name="Input 186 3 3" xfId="14528" xr:uid="{00000000-0005-0000-0000-000019110000}"/>
    <cellStyle name="Input 186 4" xfId="8207" xr:uid="{00000000-0005-0000-0000-00001A110000}"/>
    <cellStyle name="Input 186 4 2" xfId="16836" xr:uid="{00000000-0005-0000-0000-00001B110000}"/>
    <cellStyle name="Input 186 5" xfId="12359" xr:uid="{00000000-0005-0000-0000-00001C110000}"/>
    <cellStyle name="Input 187" xfId="2880" xr:uid="{00000000-0005-0000-0000-00001D110000}"/>
    <cellStyle name="Input 187 2" xfId="4211" xr:uid="{00000000-0005-0000-0000-00001E110000}"/>
    <cellStyle name="Input 187 2 2" xfId="6946" xr:uid="{00000000-0005-0000-0000-00001F110000}"/>
    <cellStyle name="Input 187 2 2 2" xfId="11242" xr:uid="{00000000-0005-0000-0000-000020110000}"/>
    <cellStyle name="Input 187 2 2 2 2" xfId="19871" xr:uid="{00000000-0005-0000-0000-000021110000}"/>
    <cellStyle name="Input 187 2 2 3" xfId="15581" xr:uid="{00000000-0005-0000-0000-000022110000}"/>
    <cellStyle name="Input 187 2 3" xfId="9097" xr:uid="{00000000-0005-0000-0000-000023110000}"/>
    <cellStyle name="Input 187 2 3 2" xfId="17726" xr:uid="{00000000-0005-0000-0000-000024110000}"/>
    <cellStyle name="Input 187 2 4" xfId="13435" xr:uid="{00000000-0005-0000-0000-000025110000}"/>
    <cellStyle name="Input 187 3" xfId="5891" xr:uid="{00000000-0005-0000-0000-000026110000}"/>
    <cellStyle name="Input 187 3 2" xfId="10187" xr:uid="{00000000-0005-0000-0000-000027110000}"/>
    <cellStyle name="Input 187 3 2 2" xfId="18816" xr:uid="{00000000-0005-0000-0000-000028110000}"/>
    <cellStyle name="Input 187 3 3" xfId="14526" xr:uid="{00000000-0005-0000-0000-000029110000}"/>
    <cellStyle name="Input 187 4" xfId="7663" xr:uid="{00000000-0005-0000-0000-00002A110000}"/>
    <cellStyle name="Input 187 4 2" xfId="16297" xr:uid="{00000000-0005-0000-0000-00002B110000}"/>
    <cellStyle name="Input 187 5" xfId="12357" xr:uid="{00000000-0005-0000-0000-00002C110000}"/>
    <cellStyle name="Input 188" xfId="2901" xr:uid="{00000000-0005-0000-0000-00002D110000}"/>
    <cellStyle name="Input 188 2" xfId="4214" xr:uid="{00000000-0005-0000-0000-00002E110000}"/>
    <cellStyle name="Input 188 2 2" xfId="6949" xr:uid="{00000000-0005-0000-0000-00002F110000}"/>
    <cellStyle name="Input 188 2 2 2" xfId="11245" xr:uid="{00000000-0005-0000-0000-000030110000}"/>
    <cellStyle name="Input 188 2 2 2 2" xfId="19874" xr:uid="{00000000-0005-0000-0000-000031110000}"/>
    <cellStyle name="Input 188 2 2 3" xfId="15584" xr:uid="{00000000-0005-0000-0000-000032110000}"/>
    <cellStyle name="Input 188 2 3" xfId="9100" xr:uid="{00000000-0005-0000-0000-000033110000}"/>
    <cellStyle name="Input 188 2 3 2" xfId="17729" xr:uid="{00000000-0005-0000-0000-000034110000}"/>
    <cellStyle name="Input 188 2 4" xfId="13438" xr:uid="{00000000-0005-0000-0000-000035110000}"/>
    <cellStyle name="Input 188 3" xfId="5894" xr:uid="{00000000-0005-0000-0000-000036110000}"/>
    <cellStyle name="Input 188 3 2" xfId="10190" xr:uid="{00000000-0005-0000-0000-000037110000}"/>
    <cellStyle name="Input 188 3 2 2" xfId="18819" xr:uid="{00000000-0005-0000-0000-000038110000}"/>
    <cellStyle name="Input 188 3 3" xfId="14529" xr:uid="{00000000-0005-0000-0000-000039110000}"/>
    <cellStyle name="Input 188 4" xfId="8290" xr:uid="{00000000-0005-0000-0000-00003A110000}"/>
    <cellStyle name="Input 188 4 2" xfId="16919" xr:uid="{00000000-0005-0000-0000-00003B110000}"/>
    <cellStyle name="Input 188 5" xfId="12360" xr:uid="{00000000-0005-0000-0000-00003C110000}"/>
    <cellStyle name="Input 189" xfId="2879" xr:uid="{00000000-0005-0000-0000-00003D110000}"/>
    <cellStyle name="Input 189 2" xfId="4210" xr:uid="{00000000-0005-0000-0000-00003E110000}"/>
    <cellStyle name="Input 189 2 2" xfId="6945" xr:uid="{00000000-0005-0000-0000-00003F110000}"/>
    <cellStyle name="Input 189 2 2 2" xfId="11241" xr:uid="{00000000-0005-0000-0000-000040110000}"/>
    <cellStyle name="Input 189 2 2 2 2" xfId="19870" xr:uid="{00000000-0005-0000-0000-000041110000}"/>
    <cellStyle name="Input 189 2 2 3" xfId="15580" xr:uid="{00000000-0005-0000-0000-000042110000}"/>
    <cellStyle name="Input 189 2 3" xfId="9096" xr:uid="{00000000-0005-0000-0000-000043110000}"/>
    <cellStyle name="Input 189 2 3 2" xfId="17725" xr:uid="{00000000-0005-0000-0000-000044110000}"/>
    <cellStyle name="Input 189 2 4" xfId="13434" xr:uid="{00000000-0005-0000-0000-000045110000}"/>
    <cellStyle name="Input 189 3" xfId="5890" xr:uid="{00000000-0005-0000-0000-000046110000}"/>
    <cellStyle name="Input 189 3 2" xfId="10186" xr:uid="{00000000-0005-0000-0000-000047110000}"/>
    <cellStyle name="Input 189 3 2 2" xfId="18815" xr:uid="{00000000-0005-0000-0000-000048110000}"/>
    <cellStyle name="Input 189 3 3" xfId="14525" xr:uid="{00000000-0005-0000-0000-000049110000}"/>
    <cellStyle name="Input 189 4" xfId="7662" xr:uid="{00000000-0005-0000-0000-00004A110000}"/>
    <cellStyle name="Input 189 4 2" xfId="16296" xr:uid="{00000000-0005-0000-0000-00004B110000}"/>
    <cellStyle name="Input 189 5" xfId="12356" xr:uid="{00000000-0005-0000-0000-00004C110000}"/>
    <cellStyle name="Input 19" xfId="1278" xr:uid="{00000000-0005-0000-0000-00004D110000}"/>
    <cellStyle name="Input 19 2" xfId="2525" xr:uid="{00000000-0005-0000-0000-00004E110000}"/>
    <cellStyle name="Input 19 2 2" xfId="4119" xr:uid="{00000000-0005-0000-0000-00004F110000}"/>
    <cellStyle name="Input 19 2 2 2" xfId="6861" xr:uid="{00000000-0005-0000-0000-000050110000}"/>
    <cellStyle name="Input 19 2 2 2 2" xfId="11157" xr:uid="{00000000-0005-0000-0000-000051110000}"/>
    <cellStyle name="Input 19 2 2 2 2 2" xfId="19786" xr:uid="{00000000-0005-0000-0000-000052110000}"/>
    <cellStyle name="Input 19 2 2 2 3" xfId="15496" xr:uid="{00000000-0005-0000-0000-000053110000}"/>
    <cellStyle name="Input 19 2 2 3" xfId="9012" xr:uid="{00000000-0005-0000-0000-000054110000}"/>
    <cellStyle name="Input 19 2 2 3 2" xfId="17641" xr:uid="{00000000-0005-0000-0000-000055110000}"/>
    <cellStyle name="Input 19 2 2 4" xfId="13343" xr:uid="{00000000-0005-0000-0000-000056110000}"/>
    <cellStyle name="Input 19 2 3" xfId="5806" xr:uid="{00000000-0005-0000-0000-000057110000}"/>
    <cellStyle name="Input 19 2 3 2" xfId="10102" xr:uid="{00000000-0005-0000-0000-000058110000}"/>
    <cellStyle name="Input 19 2 3 2 2" xfId="18731" xr:uid="{00000000-0005-0000-0000-000059110000}"/>
    <cellStyle name="Input 19 2 3 3" xfId="14441" xr:uid="{00000000-0005-0000-0000-00005A110000}"/>
    <cellStyle name="Input 19 2 4" xfId="8164" xr:uid="{00000000-0005-0000-0000-00005B110000}"/>
    <cellStyle name="Input 19 2 4 2" xfId="16794" xr:uid="{00000000-0005-0000-0000-00005C110000}"/>
    <cellStyle name="Input 19 2 5" xfId="12265" xr:uid="{00000000-0005-0000-0000-00005D110000}"/>
    <cellStyle name="Input 190" xfId="2903" xr:uid="{00000000-0005-0000-0000-00005E110000}"/>
    <cellStyle name="Input 190 2" xfId="4215" xr:uid="{00000000-0005-0000-0000-00005F110000}"/>
    <cellStyle name="Input 190 2 2" xfId="6950" xr:uid="{00000000-0005-0000-0000-000060110000}"/>
    <cellStyle name="Input 190 2 2 2" xfId="11246" xr:uid="{00000000-0005-0000-0000-000061110000}"/>
    <cellStyle name="Input 190 2 2 2 2" xfId="19875" xr:uid="{00000000-0005-0000-0000-000062110000}"/>
    <cellStyle name="Input 190 2 2 3" xfId="15585" xr:uid="{00000000-0005-0000-0000-000063110000}"/>
    <cellStyle name="Input 190 2 3" xfId="9101" xr:uid="{00000000-0005-0000-0000-000064110000}"/>
    <cellStyle name="Input 190 2 3 2" xfId="17730" xr:uid="{00000000-0005-0000-0000-000065110000}"/>
    <cellStyle name="Input 190 2 4" xfId="13439" xr:uid="{00000000-0005-0000-0000-000066110000}"/>
    <cellStyle name="Input 190 3" xfId="5895" xr:uid="{00000000-0005-0000-0000-000067110000}"/>
    <cellStyle name="Input 190 3 2" xfId="10191" xr:uid="{00000000-0005-0000-0000-000068110000}"/>
    <cellStyle name="Input 190 3 2 2" xfId="18820" xr:uid="{00000000-0005-0000-0000-000069110000}"/>
    <cellStyle name="Input 190 3 3" xfId="14530" xr:uid="{00000000-0005-0000-0000-00006A110000}"/>
    <cellStyle name="Input 190 4" xfId="7970" xr:uid="{00000000-0005-0000-0000-00006B110000}"/>
    <cellStyle name="Input 190 4 2" xfId="16603" xr:uid="{00000000-0005-0000-0000-00006C110000}"/>
    <cellStyle name="Input 190 5" xfId="12361" xr:uid="{00000000-0005-0000-0000-00006D110000}"/>
    <cellStyle name="Input 191" xfId="2878" xr:uid="{00000000-0005-0000-0000-00006E110000}"/>
    <cellStyle name="Input 191 2" xfId="4209" xr:uid="{00000000-0005-0000-0000-00006F110000}"/>
    <cellStyle name="Input 191 2 2" xfId="6944" xr:uid="{00000000-0005-0000-0000-000070110000}"/>
    <cellStyle name="Input 191 2 2 2" xfId="11240" xr:uid="{00000000-0005-0000-0000-000071110000}"/>
    <cellStyle name="Input 191 2 2 2 2" xfId="19869" xr:uid="{00000000-0005-0000-0000-000072110000}"/>
    <cellStyle name="Input 191 2 2 3" xfId="15579" xr:uid="{00000000-0005-0000-0000-000073110000}"/>
    <cellStyle name="Input 191 2 3" xfId="9095" xr:uid="{00000000-0005-0000-0000-000074110000}"/>
    <cellStyle name="Input 191 2 3 2" xfId="17724" xr:uid="{00000000-0005-0000-0000-000075110000}"/>
    <cellStyle name="Input 191 2 4" xfId="13433" xr:uid="{00000000-0005-0000-0000-000076110000}"/>
    <cellStyle name="Input 191 3" xfId="5889" xr:uid="{00000000-0005-0000-0000-000077110000}"/>
    <cellStyle name="Input 191 3 2" xfId="10185" xr:uid="{00000000-0005-0000-0000-000078110000}"/>
    <cellStyle name="Input 191 3 2 2" xfId="18814" xr:uid="{00000000-0005-0000-0000-000079110000}"/>
    <cellStyle name="Input 191 3 3" xfId="14524" xr:uid="{00000000-0005-0000-0000-00007A110000}"/>
    <cellStyle name="Input 191 4" xfId="7971" xr:uid="{00000000-0005-0000-0000-00007B110000}"/>
    <cellStyle name="Input 191 4 2" xfId="16604" xr:uid="{00000000-0005-0000-0000-00007C110000}"/>
    <cellStyle name="Input 191 5" xfId="12355" xr:uid="{00000000-0005-0000-0000-00007D110000}"/>
    <cellStyle name="Input 192" xfId="2904" xr:uid="{00000000-0005-0000-0000-00007E110000}"/>
    <cellStyle name="Input 192 2" xfId="4216" xr:uid="{00000000-0005-0000-0000-00007F110000}"/>
    <cellStyle name="Input 192 2 2" xfId="6951" xr:uid="{00000000-0005-0000-0000-000080110000}"/>
    <cellStyle name="Input 192 2 2 2" xfId="11247" xr:uid="{00000000-0005-0000-0000-000081110000}"/>
    <cellStyle name="Input 192 2 2 2 2" xfId="19876" xr:uid="{00000000-0005-0000-0000-000082110000}"/>
    <cellStyle name="Input 192 2 2 3" xfId="15586" xr:uid="{00000000-0005-0000-0000-000083110000}"/>
    <cellStyle name="Input 192 2 3" xfId="9102" xr:uid="{00000000-0005-0000-0000-000084110000}"/>
    <cellStyle name="Input 192 2 3 2" xfId="17731" xr:uid="{00000000-0005-0000-0000-000085110000}"/>
    <cellStyle name="Input 192 2 4" xfId="13440" xr:uid="{00000000-0005-0000-0000-000086110000}"/>
    <cellStyle name="Input 192 3" xfId="5896" xr:uid="{00000000-0005-0000-0000-000087110000}"/>
    <cellStyle name="Input 192 3 2" xfId="10192" xr:uid="{00000000-0005-0000-0000-000088110000}"/>
    <cellStyle name="Input 192 3 2 2" xfId="18821" xr:uid="{00000000-0005-0000-0000-000089110000}"/>
    <cellStyle name="Input 192 3 3" xfId="14531" xr:uid="{00000000-0005-0000-0000-00008A110000}"/>
    <cellStyle name="Input 192 4" xfId="7664" xr:uid="{00000000-0005-0000-0000-00008B110000}"/>
    <cellStyle name="Input 192 4 2" xfId="16298" xr:uid="{00000000-0005-0000-0000-00008C110000}"/>
    <cellStyle name="Input 192 5" xfId="12362" xr:uid="{00000000-0005-0000-0000-00008D110000}"/>
    <cellStyle name="Input 193" xfId="2877" xr:uid="{00000000-0005-0000-0000-00008E110000}"/>
    <cellStyle name="Input 193 2" xfId="4208" xr:uid="{00000000-0005-0000-0000-00008F110000}"/>
    <cellStyle name="Input 193 2 2" xfId="6943" xr:uid="{00000000-0005-0000-0000-000090110000}"/>
    <cellStyle name="Input 193 2 2 2" xfId="11239" xr:uid="{00000000-0005-0000-0000-000091110000}"/>
    <cellStyle name="Input 193 2 2 2 2" xfId="19868" xr:uid="{00000000-0005-0000-0000-000092110000}"/>
    <cellStyle name="Input 193 2 2 3" xfId="15578" xr:uid="{00000000-0005-0000-0000-000093110000}"/>
    <cellStyle name="Input 193 2 3" xfId="9094" xr:uid="{00000000-0005-0000-0000-000094110000}"/>
    <cellStyle name="Input 193 2 3 2" xfId="17723" xr:uid="{00000000-0005-0000-0000-000095110000}"/>
    <cellStyle name="Input 193 2 4" xfId="13432" xr:uid="{00000000-0005-0000-0000-000096110000}"/>
    <cellStyle name="Input 193 3" xfId="5888" xr:uid="{00000000-0005-0000-0000-000097110000}"/>
    <cellStyle name="Input 193 3 2" xfId="10184" xr:uid="{00000000-0005-0000-0000-000098110000}"/>
    <cellStyle name="Input 193 3 2 2" xfId="18813" xr:uid="{00000000-0005-0000-0000-000099110000}"/>
    <cellStyle name="Input 193 3 3" xfId="14523" xr:uid="{00000000-0005-0000-0000-00009A110000}"/>
    <cellStyle name="Input 193 4" xfId="8192" xr:uid="{00000000-0005-0000-0000-00009B110000}"/>
    <cellStyle name="Input 193 4 2" xfId="16821" xr:uid="{00000000-0005-0000-0000-00009C110000}"/>
    <cellStyle name="Input 193 5" xfId="12354" xr:uid="{00000000-0005-0000-0000-00009D110000}"/>
    <cellStyle name="Input 194" xfId="2906" xr:uid="{00000000-0005-0000-0000-00009E110000}"/>
    <cellStyle name="Input 194 2" xfId="4217" xr:uid="{00000000-0005-0000-0000-00009F110000}"/>
    <cellStyle name="Input 194 2 2" xfId="6952" xr:uid="{00000000-0005-0000-0000-0000A0110000}"/>
    <cellStyle name="Input 194 2 2 2" xfId="11248" xr:uid="{00000000-0005-0000-0000-0000A1110000}"/>
    <cellStyle name="Input 194 2 2 2 2" xfId="19877" xr:uid="{00000000-0005-0000-0000-0000A2110000}"/>
    <cellStyle name="Input 194 2 2 3" xfId="15587" xr:uid="{00000000-0005-0000-0000-0000A3110000}"/>
    <cellStyle name="Input 194 2 3" xfId="9103" xr:uid="{00000000-0005-0000-0000-0000A4110000}"/>
    <cellStyle name="Input 194 2 3 2" xfId="17732" xr:uid="{00000000-0005-0000-0000-0000A5110000}"/>
    <cellStyle name="Input 194 2 4" xfId="13441" xr:uid="{00000000-0005-0000-0000-0000A6110000}"/>
    <cellStyle name="Input 194 3" xfId="5897" xr:uid="{00000000-0005-0000-0000-0000A7110000}"/>
    <cellStyle name="Input 194 3 2" xfId="10193" xr:uid="{00000000-0005-0000-0000-0000A8110000}"/>
    <cellStyle name="Input 194 3 2 2" xfId="18822" xr:uid="{00000000-0005-0000-0000-0000A9110000}"/>
    <cellStyle name="Input 194 3 3" xfId="14532" xr:uid="{00000000-0005-0000-0000-0000AA110000}"/>
    <cellStyle name="Input 194 4" xfId="7665" xr:uid="{00000000-0005-0000-0000-0000AB110000}"/>
    <cellStyle name="Input 194 4 2" xfId="16299" xr:uid="{00000000-0005-0000-0000-0000AC110000}"/>
    <cellStyle name="Input 194 5" xfId="12363" xr:uid="{00000000-0005-0000-0000-0000AD110000}"/>
    <cellStyle name="Input 195" xfId="2876" xr:uid="{00000000-0005-0000-0000-0000AE110000}"/>
    <cellStyle name="Input 195 2" xfId="4207" xr:uid="{00000000-0005-0000-0000-0000AF110000}"/>
    <cellStyle name="Input 195 2 2" xfId="6942" xr:uid="{00000000-0005-0000-0000-0000B0110000}"/>
    <cellStyle name="Input 195 2 2 2" xfId="11238" xr:uid="{00000000-0005-0000-0000-0000B1110000}"/>
    <cellStyle name="Input 195 2 2 2 2" xfId="19867" xr:uid="{00000000-0005-0000-0000-0000B2110000}"/>
    <cellStyle name="Input 195 2 2 3" xfId="15577" xr:uid="{00000000-0005-0000-0000-0000B3110000}"/>
    <cellStyle name="Input 195 2 3" xfId="9093" xr:uid="{00000000-0005-0000-0000-0000B4110000}"/>
    <cellStyle name="Input 195 2 3 2" xfId="17722" xr:uid="{00000000-0005-0000-0000-0000B5110000}"/>
    <cellStyle name="Input 195 2 4" xfId="13431" xr:uid="{00000000-0005-0000-0000-0000B6110000}"/>
    <cellStyle name="Input 195 3" xfId="5887" xr:uid="{00000000-0005-0000-0000-0000B7110000}"/>
    <cellStyle name="Input 195 3 2" xfId="10183" xr:uid="{00000000-0005-0000-0000-0000B8110000}"/>
    <cellStyle name="Input 195 3 2 2" xfId="18812" xr:uid="{00000000-0005-0000-0000-0000B9110000}"/>
    <cellStyle name="Input 195 3 3" xfId="14522" xr:uid="{00000000-0005-0000-0000-0000BA110000}"/>
    <cellStyle name="Input 195 4" xfId="8291" xr:uid="{00000000-0005-0000-0000-0000BB110000}"/>
    <cellStyle name="Input 195 4 2" xfId="16920" xr:uid="{00000000-0005-0000-0000-0000BC110000}"/>
    <cellStyle name="Input 195 5" xfId="12353" xr:uid="{00000000-0005-0000-0000-0000BD110000}"/>
    <cellStyle name="Input 196" xfId="2907" xr:uid="{00000000-0005-0000-0000-0000BE110000}"/>
    <cellStyle name="Input 196 2" xfId="4218" xr:uid="{00000000-0005-0000-0000-0000BF110000}"/>
    <cellStyle name="Input 196 2 2" xfId="6953" xr:uid="{00000000-0005-0000-0000-0000C0110000}"/>
    <cellStyle name="Input 196 2 2 2" xfId="11249" xr:uid="{00000000-0005-0000-0000-0000C1110000}"/>
    <cellStyle name="Input 196 2 2 2 2" xfId="19878" xr:uid="{00000000-0005-0000-0000-0000C2110000}"/>
    <cellStyle name="Input 196 2 2 3" xfId="15588" xr:uid="{00000000-0005-0000-0000-0000C3110000}"/>
    <cellStyle name="Input 196 2 3" xfId="9104" xr:uid="{00000000-0005-0000-0000-0000C4110000}"/>
    <cellStyle name="Input 196 2 3 2" xfId="17733" xr:uid="{00000000-0005-0000-0000-0000C5110000}"/>
    <cellStyle name="Input 196 2 4" xfId="13442" xr:uid="{00000000-0005-0000-0000-0000C6110000}"/>
    <cellStyle name="Input 196 3" xfId="5898" xr:uid="{00000000-0005-0000-0000-0000C7110000}"/>
    <cellStyle name="Input 196 3 2" xfId="10194" xr:uid="{00000000-0005-0000-0000-0000C8110000}"/>
    <cellStyle name="Input 196 3 2 2" xfId="18823" xr:uid="{00000000-0005-0000-0000-0000C9110000}"/>
    <cellStyle name="Input 196 3 3" xfId="14533" xr:uid="{00000000-0005-0000-0000-0000CA110000}"/>
    <cellStyle name="Input 196 4" xfId="8209" xr:uid="{00000000-0005-0000-0000-0000CB110000}"/>
    <cellStyle name="Input 196 4 2" xfId="16838" xr:uid="{00000000-0005-0000-0000-0000CC110000}"/>
    <cellStyle name="Input 196 5" xfId="12364" xr:uid="{00000000-0005-0000-0000-0000CD110000}"/>
    <cellStyle name="Input 197" xfId="2875" xr:uid="{00000000-0005-0000-0000-0000CE110000}"/>
    <cellStyle name="Input 197 2" xfId="4206" xr:uid="{00000000-0005-0000-0000-0000CF110000}"/>
    <cellStyle name="Input 197 2 2" xfId="6941" xr:uid="{00000000-0005-0000-0000-0000D0110000}"/>
    <cellStyle name="Input 197 2 2 2" xfId="11237" xr:uid="{00000000-0005-0000-0000-0000D1110000}"/>
    <cellStyle name="Input 197 2 2 2 2" xfId="19866" xr:uid="{00000000-0005-0000-0000-0000D2110000}"/>
    <cellStyle name="Input 197 2 2 3" xfId="15576" xr:uid="{00000000-0005-0000-0000-0000D3110000}"/>
    <cellStyle name="Input 197 2 3" xfId="9092" xr:uid="{00000000-0005-0000-0000-0000D4110000}"/>
    <cellStyle name="Input 197 2 3 2" xfId="17721" xr:uid="{00000000-0005-0000-0000-0000D5110000}"/>
    <cellStyle name="Input 197 2 4" xfId="13430" xr:uid="{00000000-0005-0000-0000-0000D6110000}"/>
    <cellStyle name="Input 197 3" xfId="5886" xr:uid="{00000000-0005-0000-0000-0000D7110000}"/>
    <cellStyle name="Input 197 3 2" xfId="10182" xr:uid="{00000000-0005-0000-0000-0000D8110000}"/>
    <cellStyle name="Input 197 3 2 2" xfId="18811" xr:uid="{00000000-0005-0000-0000-0000D9110000}"/>
    <cellStyle name="Input 197 3 3" xfId="14521" xr:uid="{00000000-0005-0000-0000-0000DA110000}"/>
    <cellStyle name="Input 197 4" xfId="8206" xr:uid="{00000000-0005-0000-0000-0000DB110000}"/>
    <cellStyle name="Input 197 4 2" xfId="16835" xr:uid="{00000000-0005-0000-0000-0000DC110000}"/>
    <cellStyle name="Input 197 5" xfId="12352" xr:uid="{00000000-0005-0000-0000-0000DD110000}"/>
    <cellStyle name="Input 198" xfId="2908" xr:uid="{00000000-0005-0000-0000-0000DE110000}"/>
    <cellStyle name="Input 198 2" xfId="4219" xr:uid="{00000000-0005-0000-0000-0000DF110000}"/>
    <cellStyle name="Input 198 2 2" xfId="6954" xr:uid="{00000000-0005-0000-0000-0000E0110000}"/>
    <cellStyle name="Input 198 2 2 2" xfId="11250" xr:uid="{00000000-0005-0000-0000-0000E1110000}"/>
    <cellStyle name="Input 198 2 2 2 2" xfId="19879" xr:uid="{00000000-0005-0000-0000-0000E2110000}"/>
    <cellStyle name="Input 198 2 2 3" xfId="15589" xr:uid="{00000000-0005-0000-0000-0000E3110000}"/>
    <cellStyle name="Input 198 2 3" xfId="9105" xr:uid="{00000000-0005-0000-0000-0000E4110000}"/>
    <cellStyle name="Input 198 2 3 2" xfId="17734" xr:uid="{00000000-0005-0000-0000-0000E5110000}"/>
    <cellStyle name="Input 198 2 4" xfId="13443" xr:uid="{00000000-0005-0000-0000-0000E6110000}"/>
    <cellStyle name="Input 198 3" xfId="5899" xr:uid="{00000000-0005-0000-0000-0000E7110000}"/>
    <cellStyle name="Input 198 3 2" xfId="10195" xr:uid="{00000000-0005-0000-0000-0000E8110000}"/>
    <cellStyle name="Input 198 3 2 2" xfId="18824" xr:uid="{00000000-0005-0000-0000-0000E9110000}"/>
    <cellStyle name="Input 198 3 3" xfId="14534" xr:uid="{00000000-0005-0000-0000-0000EA110000}"/>
    <cellStyle name="Input 198 4" xfId="8289" xr:uid="{00000000-0005-0000-0000-0000EB110000}"/>
    <cellStyle name="Input 198 4 2" xfId="16918" xr:uid="{00000000-0005-0000-0000-0000EC110000}"/>
    <cellStyle name="Input 198 5" xfId="12365" xr:uid="{00000000-0005-0000-0000-0000ED110000}"/>
    <cellStyle name="Input 199" xfId="2874" xr:uid="{00000000-0005-0000-0000-0000EE110000}"/>
    <cellStyle name="Input 199 2" xfId="4205" xr:uid="{00000000-0005-0000-0000-0000EF110000}"/>
    <cellStyle name="Input 199 2 2" xfId="6940" xr:uid="{00000000-0005-0000-0000-0000F0110000}"/>
    <cellStyle name="Input 199 2 2 2" xfId="11236" xr:uid="{00000000-0005-0000-0000-0000F1110000}"/>
    <cellStyle name="Input 199 2 2 2 2" xfId="19865" xr:uid="{00000000-0005-0000-0000-0000F2110000}"/>
    <cellStyle name="Input 199 2 2 3" xfId="15575" xr:uid="{00000000-0005-0000-0000-0000F3110000}"/>
    <cellStyle name="Input 199 2 3" xfId="9091" xr:uid="{00000000-0005-0000-0000-0000F4110000}"/>
    <cellStyle name="Input 199 2 3 2" xfId="17720" xr:uid="{00000000-0005-0000-0000-0000F5110000}"/>
    <cellStyle name="Input 199 2 4" xfId="13429" xr:uid="{00000000-0005-0000-0000-0000F6110000}"/>
    <cellStyle name="Input 199 3" xfId="5885" xr:uid="{00000000-0005-0000-0000-0000F7110000}"/>
    <cellStyle name="Input 199 3 2" xfId="10181" xr:uid="{00000000-0005-0000-0000-0000F8110000}"/>
    <cellStyle name="Input 199 3 2 2" xfId="18810" xr:uid="{00000000-0005-0000-0000-0000F9110000}"/>
    <cellStyle name="Input 199 3 3" xfId="14520" xr:uid="{00000000-0005-0000-0000-0000FA110000}"/>
    <cellStyle name="Input 199 4" xfId="8304" xr:uid="{00000000-0005-0000-0000-0000FB110000}"/>
    <cellStyle name="Input 199 4 2" xfId="16933" xr:uid="{00000000-0005-0000-0000-0000FC110000}"/>
    <cellStyle name="Input 199 5" xfId="12351" xr:uid="{00000000-0005-0000-0000-0000FD110000}"/>
    <cellStyle name="Input 2" xfId="719" xr:uid="{00000000-0005-0000-0000-0000FE110000}"/>
    <cellStyle name="Input 2 2" xfId="2156" xr:uid="{00000000-0005-0000-0000-0000FF110000}"/>
    <cellStyle name="Input 2 2 2" xfId="4046" xr:uid="{00000000-0005-0000-0000-000000120000}"/>
    <cellStyle name="Input 2 2 2 2" xfId="6788" xr:uid="{00000000-0005-0000-0000-000001120000}"/>
    <cellStyle name="Input 2 2 2 2 2" xfId="11084" xr:uid="{00000000-0005-0000-0000-000002120000}"/>
    <cellStyle name="Input 2 2 2 2 2 2" xfId="19713" xr:uid="{00000000-0005-0000-0000-000003120000}"/>
    <cellStyle name="Input 2 2 2 2 3" xfId="15423" xr:uid="{00000000-0005-0000-0000-000004120000}"/>
    <cellStyle name="Input 2 2 2 3" xfId="8939" xr:uid="{00000000-0005-0000-0000-000005120000}"/>
    <cellStyle name="Input 2 2 2 3 2" xfId="17568" xr:uid="{00000000-0005-0000-0000-000006120000}"/>
    <cellStyle name="Input 2 2 2 4" xfId="13270" xr:uid="{00000000-0005-0000-0000-000007120000}"/>
    <cellStyle name="Input 2 2 3" xfId="5733" xr:uid="{00000000-0005-0000-0000-000008120000}"/>
    <cellStyle name="Input 2 2 3 2" xfId="10029" xr:uid="{00000000-0005-0000-0000-000009120000}"/>
    <cellStyle name="Input 2 2 3 2 2" xfId="18658" xr:uid="{00000000-0005-0000-0000-00000A120000}"/>
    <cellStyle name="Input 2 2 3 3" xfId="14368" xr:uid="{00000000-0005-0000-0000-00000B120000}"/>
    <cellStyle name="Input 2 2 4" xfId="8195" xr:uid="{00000000-0005-0000-0000-00000C120000}"/>
    <cellStyle name="Input 2 2 4 2" xfId="16824" xr:uid="{00000000-0005-0000-0000-00000D120000}"/>
    <cellStyle name="Input 2 2 5" xfId="12192" xr:uid="{00000000-0005-0000-0000-00000E120000}"/>
    <cellStyle name="Input 20" xfId="1270" xr:uid="{00000000-0005-0000-0000-00000F120000}"/>
    <cellStyle name="Input 20 2" xfId="2522" xr:uid="{00000000-0005-0000-0000-000010120000}"/>
    <cellStyle name="Input 20 2 2" xfId="4117" xr:uid="{00000000-0005-0000-0000-000011120000}"/>
    <cellStyle name="Input 20 2 2 2" xfId="6859" xr:uid="{00000000-0005-0000-0000-000012120000}"/>
    <cellStyle name="Input 20 2 2 2 2" xfId="11155" xr:uid="{00000000-0005-0000-0000-000013120000}"/>
    <cellStyle name="Input 20 2 2 2 2 2" xfId="19784" xr:uid="{00000000-0005-0000-0000-000014120000}"/>
    <cellStyle name="Input 20 2 2 2 3" xfId="15494" xr:uid="{00000000-0005-0000-0000-000015120000}"/>
    <cellStyle name="Input 20 2 2 3" xfId="9010" xr:uid="{00000000-0005-0000-0000-000016120000}"/>
    <cellStyle name="Input 20 2 2 3 2" xfId="17639" xr:uid="{00000000-0005-0000-0000-000017120000}"/>
    <cellStyle name="Input 20 2 2 4" xfId="13341" xr:uid="{00000000-0005-0000-0000-000018120000}"/>
    <cellStyle name="Input 20 2 3" xfId="5804" xr:uid="{00000000-0005-0000-0000-000019120000}"/>
    <cellStyle name="Input 20 2 3 2" xfId="10100" xr:uid="{00000000-0005-0000-0000-00001A120000}"/>
    <cellStyle name="Input 20 2 3 2 2" xfId="18729" xr:uid="{00000000-0005-0000-0000-00001B120000}"/>
    <cellStyle name="Input 20 2 3 3" xfId="14439" xr:uid="{00000000-0005-0000-0000-00001C120000}"/>
    <cellStyle name="Input 20 2 4" xfId="8172" xr:uid="{00000000-0005-0000-0000-00001D120000}"/>
    <cellStyle name="Input 20 2 4 2" xfId="16802" xr:uid="{00000000-0005-0000-0000-00001E120000}"/>
    <cellStyle name="Input 20 2 5" xfId="12263" xr:uid="{00000000-0005-0000-0000-00001F120000}"/>
    <cellStyle name="Input 200" xfId="2909" xr:uid="{00000000-0005-0000-0000-000020120000}"/>
    <cellStyle name="Input 200 2" xfId="4220" xr:uid="{00000000-0005-0000-0000-000021120000}"/>
    <cellStyle name="Input 200 2 2" xfId="6955" xr:uid="{00000000-0005-0000-0000-000022120000}"/>
    <cellStyle name="Input 200 2 2 2" xfId="11251" xr:uid="{00000000-0005-0000-0000-000023120000}"/>
    <cellStyle name="Input 200 2 2 2 2" xfId="19880" xr:uid="{00000000-0005-0000-0000-000024120000}"/>
    <cellStyle name="Input 200 2 2 3" xfId="15590" xr:uid="{00000000-0005-0000-0000-000025120000}"/>
    <cellStyle name="Input 200 2 3" xfId="9106" xr:uid="{00000000-0005-0000-0000-000026120000}"/>
    <cellStyle name="Input 200 2 3 2" xfId="17735" xr:uid="{00000000-0005-0000-0000-000027120000}"/>
    <cellStyle name="Input 200 2 4" xfId="13444" xr:uid="{00000000-0005-0000-0000-000028120000}"/>
    <cellStyle name="Input 200 3" xfId="5900" xr:uid="{00000000-0005-0000-0000-000029120000}"/>
    <cellStyle name="Input 200 3 2" xfId="10196" xr:uid="{00000000-0005-0000-0000-00002A120000}"/>
    <cellStyle name="Input 200 3 2 2" xfId="18825" xr:uid="{00000000-0005-0000-0000-00002B120000}"/>
    <cellStyle name="Input 200 3 3" xfId="14535" xr:uid="{00000000-0005-0000-0000-00002C120000}"/>
    <cellStyle name="Input 200 4" xfId="8190" xr:uid="{00000000-0005-0000-0000-00002D120000}"/>
    <cellStyle name="Input 200 4 2" xfId="16819" xr:uid="{00000000-0005-0000-0000-00002E120000}"/>
    <cellStyle name="Input 200 5" xfId="12366" xr:uid="{00000000-0005-0000-0000-00002F120000}"/>
    <cellStyle name="Input 201" xfId="2873" xr:uid="{00000000-0005-0000-0000-000030120000}"/>
    <cellStyle name="Input 201 2" xfId="4204" xr:uid="{00000000-0005-0000-0000-000031120000}"/>
    <cellStyle name="Input 201 2 2" xfId="6939" xr:uid="{00000000-0005-0000-0000-000032120000}"/>
    <cellStyle name="Input 201 2 2 2" xfId="11235" xr:uid="{00000000-0005-0000-0000-000033120000}"/>
    <cellStyle name="Input 201 2 2 2 2" xfId="19864" xr:uid="{00000000-0005-0000-0000-000034120000}"/>
    <cellStyle name="Input 201 2 2 3" xfId="15574" xr:uid="{00000000-0005-0000-0000-000035120000}"/>
    <cellStyle name="Input 201 2 3" xfId="9090" xr:uid="{00000000-0005-0000-0000-000036120000}"/>
    <cellStyle name="Input 201 2 3 2" xfId="17719" xr:uid="{00000000-0005-0000-0000-000037120000}"/>
    <cellStyle name="Input 201 2 4" xfId="13428" xr:uid="{00000000-0005-0000-0000-000038120000}"/>
    <cellStyle name="Input 201 3" xfId="5884" xr:uid="{00000000-0005-0000-0000-000039120000}"/>
    <cellStyle name="Input 201 3 2" xfId="10180" xr:uid="{00000000-0005-0000-0000-00003A120000}"/>
    <cellStyle name="Input 201 3 2 2" xfId="18809" xr:uid="{00000000-0005-0000-0000-00003B120000}"/>
    <cellStyle name="Input 201 3 3" xfId="14519" xr:uid="{00000000-0005-0000-0000-00003C120000}"/>
    <cellStyle name="Input 201 4" xfId="8210" xr:uid="{00000000-0005-0000-0000-00003D120000}"/>
    <cellStyle name="Input 201 4 2" xfId="16839" xr:uid="{00000000-0005-0000-0000-00003E120000}"/>
    <cellStyle name="Input 201 5" xfId="12350" xr:uid="{00000000-0005-0000-0000-00003F120000}"/>
    <cellStyle name="Input 202" xfId="2910" xr:uid="{00000000-0005-0000-0000-000040120000}"/>
    <cellStyle name="Input 202 2" xfId="4221" xr:uid="{00000000-0005-0000-0000-000041120000}"/>
    <cellStyle name="Input 202 2 2" xfId="6956" xr:uid="{00000000-0005-0000-0000-000042120000}"/>
    <cellStyle name="Input 202 2 2 2" xfId="11252" xr:uid="{00000000-0005-0000-0000-000043120000}"/>
    <cellStyle name="Input 202 2 2 2 2" xfId="19881" xr:uid="{00000000-0005-0000-0000-000044120000}"/>
    <cellStyle name="Input 202 2 2 3" xfId="15591" xr:uid="{00000000-0005-0000-0000-000045120000}"/>
    <cellStyle name="Input 202 2 3" xfId="9107" xr:uid="{00000000-0005-0000-0000-000046120000}"/>
    <cellStyle name="Input 202 2 3 2" xfId="17736" xr:uid="{00000000-0005-0000-0000-000047120000}"/>
    <cellStyle name="Input 202 2 4" xfId="13445" xr:uid="{00000000-0005-0000-0000-000048120000}"/>
    <cellStyle name="Input 202 3" xfId="5901" xr:uid="{00000000-0005-0000-0000-000049120000}"/>
    <cellStyle name="Input 202 3 2" xfId="10197" xr:uid="{00000000-0005-0000-0000-00004A120000}"/>
    <cellStyle name="Input 202 3 2 2" xfId="18826" xr:uid="{00000000-0005-0000-0000-00004B120000}"/>
    <cellStyle name="Input 202 3 3" xfId="14536" xr:uid="{00000000-0005-0000-0000-00004C120000}"/>
    <cellStyle name="Input 202 4" xfId="7666" xr:uid="{00000000-0005-0000-0000-00004D120000}"/>
    <cellStyle name="Input 202 4 2" xfId="16300" xr:uid="{00000000-0005-0000-0000-00004E120000}"/>
    <cellStyle name="Input 202 5" xfId="12367" xr:uid="{00000000-0005-0000-0000-00004F120000}"/>
    <cellStyle name="Input 203" xfId="2872" xr:uid="{00000000-0005-0000-0000-000050120000}"/>
    <cellStyle name="Input 203 2" xfId="4203" xr:uid="{00000000-0005-0000-0000-000051120000}"/>
    <cellStyle name="Input 203 2 2" xfId="6938" xr:uid="{00000000-0005-0000-0000-000052120000}"/>
    <cellStyle name="Input 203 2 2 2" xfId="11234" xr:uid="{00000000-0005-0000-0000-000053120000}"/>
    <cellStyle name="Input 203 2 2 2 2" xfId="19863" xr:uid="{00000000-0005-0000-0000-000054120000}"/>
    <cellStyle name="Input 203 2 2 3" xfId="15573" xr:uid="{00000000-0005-0000-0000-000055120000}"/>
    <cellStyle name="Input 203 2 3" xfId="9089" xr:uid="{00000000-0005-0000-0000-000056120000}"/>
    <cellStyle name="Input 203 2 3 2" xfId="17718" xr:uid="{00000000-0005-0000-0000-000057120000}"/>
    <cellStyle name="Input 203 2 4" xfId="13427" xr:uid="{00000000-0005-0000-0000-000058120000}"/>
    <cellStyle name="Input 203 3" xfId="5883" xr:uid="{00000000-0005-0000-0000-000059120000}"/>
    <cellStyle name="Input 203 3 2" xfId="10179" xr:uid="{00000000-0005-0000-0000-00005A120000}"/>
    <cellStyle name="Input 203 3 2 2" xfId="18808" xr:uid="{00000000-0005-0000-0000-00005B120000}"/>
    <cellStyle name="Input 203 3 3" xfId="14518" xr:uid="{00000000-0005-0000-0000-00005C120000}"/>
    <cellStyle name="Input 203 4" xfId="7661" xr:uid="{00000000-0005-0000-0000-00005D120000}"/>
    <cellStyle name="Input 203 4 2" xfId="16295" xr:uid="{00000000-0005-0000-0000-00005E120000}"/>
    <cellStyle name="Input 203 5" xfId="12349" xr:uid="{00000000-0005-0000-0000-00005F120000}"/>
    <cellStyle name="Input 204" xfId="2951" xr:uid="{00000000-0005-0000-0000-000060120000}"/>
    <cellStyle name="Input 204 2" xfId="4223" xr:uid="{00000000-0005-0000-0000-000061120000}"/>
    <cellStyle name="Input 204 2 2" xfId="6958" xr:uid="{00000000-0005-0000-0000-000062120000}"/>
    <cellStyle name="Input 204 2 2 2" xfId="11254" xr:uid="{00000000-0005-0000-0000-000063120000}"/>
    <cellStyle name="Input 204 2 2 2 2" xfId="19883" xr:uid="{00000000-0005-0000-0000-000064120000}"/>
    <cellStyle name="Input 204 2 2 3" xfId="15593" xr:uid="{00000000-0005-0000-0000-000065120000}"/>
    <cellStyle name="Input 204 2 3" xfId="9109" xr:uid="{00000000-0005-0000-0000-000066120000}"/>
    <cellStyle name="Input 204 2 3 2" xfId="17738" xr:uid="{00000000-0005-0000-0000-000067120000}"/>
    <cellStyle name="Input 204 2 4" xfId="13447" xr:uid="{00000000-0005-0000-0000-000068120000}"/>
    <cellStyle name="Input 204 3" xfId="5903" xr:uid="{00000000-0005-0000-0000-000069120000}"/>
    <cellStyle name="Input 204 3 2" xfId="10199" xr:uid="{00000000-0005-0000-0000-00006A120000}"/>
    <cellStyle name="Input 204 3 2 2" xfId="18828" xr:uid="{00000000-0005-0000-0000-00006B120000}"/>
    <cellStyle name="Input 204 3 3" xfId="14538" xr:uid="{00000000-0005-0000-0000-00006C120000}"/>
    <cellStyle name="Input 204 4" xfId="7956" xr:uid="{00000000-0005-0000-0000-00006D120000}"/>
    <cellStyle name="Input 204 4 2" xfId="16589" xr:uid="{00000000-0005-0000-0000-00006E120000}"/>
    <cellStyle name="Input 204 5" xfId="12369" xr:uid="{00000000-0005-0000-0000-00006F120000}"/>
    <cellStyle name="Input 205" xfId="2955" xr:uid="{00000000-0005-0000-0000-000070120000}"/>
    <cellStyle name="Input 205 2" xfId="4224" xr:uid="{00000000-0005-0000-0000-000071120000}"/>
    <cellStyle name="Input 205 2 2" xfId="6959" xr:uid="{00000000-0005-0000-0000-000072120000}"/>
    <cellStyle name="Input 205 2 2 2" xfId="11255" xr:uid="{00000000-0005-0000-0000-000073120000}"/>
    <cellStyle name="Input 205 2 2 2 2" xfId="19884" xr:uid="{00000000-0005-0000-0000-000074120000}"/>
    <cellStyle name="Input 205 2 2 3" xfId="15594" xr:uid="{00000000-0005-0000-0000-000075120000}"/>
    <cellStyle name="Input 205 2 3" xfId="9110" xr:uid="{00000000-0005-0000-0000-000076120000}"/>
    <cellStyle name="Input 205 2 3 2" xfId="17739" xr:uid="{00000000-0005-0000-0000-000077120000}"/>
    <cellStyle name="Input 205 2 4" xfId="13448" xr:uid="{00000000-0005-0000-0000-000078120000}"/>
    <cellStyle name="Input 205 3" xfId="5904" xr:uid="{00000000-0005-0000-0000-000079120000}"/>
    <cellStyle name="Input 205 3 2" xfId="10200" xr:uid="{00000000-0005-0000-0000-00007A120000}"/>
    <cellStyle name="Input 205 3 2 2" xfId="18829" xr:uid="{00000000-0005-0000-0000-00007B120000}"/>
    <cellStyle name="Input 205 3 3" xfId="14539" xr:uid="{00000000-0005-0000-0000-00007C120000}"/>
    <cellStyle name="Input 205 4" xfId="7975" xr:uid="{00000000-0005-0000-0000-00007D120000}"/>
    <cellStyle name="Input 205 4 2" xfId="16608" xr:uid="{00000000-0005-0000-0000-00007E120000}"/>
    <cellStyle name="Input 205 5" xfId="12370" xr:uid="{00000000-0005-0000-0000-00007F120000}"/>
    <cellStyle name="Input 206" xfId="2949" xr:uid="{00000000-0005-0000-0000-000080120000}"/>
    <cellStyle name="Input 206 2" xfId="4222" xr:uid="{00000000-0005-0000-0000-000081120000}"/>
    <cellStyle name="Input 206 2 2" xfId="6957" xr:uid="{00000000-0005-0000-0000-000082120000}"/>
    <cellStyle name="Input 206 2 2 2" xfId="11253" xr:uid="{00000000-0005-0000-0000-000083120000}"/>
    <cellStyle name="Input 206 2 2 2 2" xfId="19882" xr:uid="{00000000-0005-0000-0000-000084120000}"/>
    <cellStyle name="Input 206 2 2 3" xfId="15592" xr:uid="{00000000-0005-0000-0000-000085120000}"/>
    <cellStyle name="Input 206 2 3" xfId="9108" xr:uid="{00000000-0005-0000-0000-000086120000}"/>
    <cellStyle name="Input 206 2 3 2" xfId="17737" xr:uid="{00000000-0005-0000-0000-000087120000}"/>
    <cellStyle name="Input 206 2 4" xfId="13446" xr:uid="{00000000-0005-0000-0000-000088120000}"/>
    <cellStyle name="Input 206 3" xfId="5902" xr:uid="{00000000-0005-0000-0000-000089120000}"/>
    <cellStyle name="Input 206 3 2" xfId="10198" xr:uid="{00000000-0005-0000-0000-00008A120000}"/>
    <cellStyle name="Input 206 3 2 2" xfId="18827" xr:uid="{00000000-0005-0000-0000-00008B120000}"/>
    <cellStyle name="Input 206 3 3" xfId="14537" xr:uid="{00000000-0005-0000-0000-00008C120000}"/>
    <cellStyle name="Input 206 4" xfId="8188" xr:uid="{00000000-0005-0000-0000-00008D120000}"/>
    <cellStyle name="Input 206 4 2" xfId="16818" xr:uid="{00000000-0005-0000-0000-00008E120000}"/>
    <cellStyle name="Input 206 5" xfId="12368" xr:uid="{00000000-0005-0000-0000-00008F120000}"/>
    <cellStyle name="Input 207" xfId="2978" xr:uid="{00000000-0005-0000-0000-000090120000}"/>
    <cellStyle name="Input 207 2" xfId="4233" xr:uid="{00000000-0005-0000-0000-000091120000}"/>
    <cellStyle name="Input 207 2 2" xfId="6968" xr:uid="{00000000-0005-0000-0000-000092120000}"/>
    <cellStyle name="Input 207 2 2 2" xfId="11264" xr:uid="{00000000-0005-0000-0000-000093120000}"/>
    <cellStyle name="Input 207 2 2 2 2" xfId="19893" xr:uid="{00000000-0005-0000-0000-000094120000}"/>
    <cellStyle name="Input 207 2 2 3" xfId="15603" xr:uid="{00000000-0005-0000-0000-000095120000}"/>
    <cellStyle name="Input 207 2 3" xfId="9119" xr:uid="{00000000-0005-0000-0000-000096120000}"/>
    <cellStyle name="Input 207 2 3 2" xfId="17748" xr:uid="{00000000-0005-0000-0000-000097120000}"/>
    <cellStyle name="Input 207 2 4" xfId="13457" xr:uid="{00000000-0005-0000-0000-000098120000}"/>
    <cellStyle name="Input 207 3" xfId="5913" xr:uid="{00000000-0005-0000-0000-000099120000}"/>
    <cellStyle name="Input 207 3 2" xfId="10209" xr:uid="{00000000-0005-0000-0000-00009A120000}"/>
    <cellStyle name="Input 207 3 2 2" xfId="18838" xr:uid="{00000000-0005-0000-0000-00009B120000}"/>
    <cellStyle name="Input 207 3 3" xfId="14548" xr:uid="{00000000-0005-0000-0000-00009C120000}"/>
    <cellStyle name="Input 207 4" xfId="7840" xr:uid="{00000000-0005-0000-0000-00009D120000}"/>
    <cellStyle name="Input 207 4 2" xfId="16474" xr:uid="{00000000-0005-0000-0000-00009E120000}"/>
    <cellStyle name="Input 207 5" xfId="12379" xr:uid="{00000000-0005-0000-0000-00009F120000}"/>
    <cellStyle name="Input 208" xfId="2988" xr:uid="{00000000-0005-0000-0000-0000A0120000}"/>
    <cellStyle name="Input 208 2" xfId="4234" xr:uid="{00000000-0005-0000-0000-0000A1120000}"/>
    <cellStyle name="Input 208 2 2" xfId="6969" xr:uid="{00000000-0005-0000-0000-0000A2120000}"/>
    <cellStyle name="Input 208 2 2 2" xfId="11265" xr:uid="{00000000-0005-0000-0000-0000A3120000}"/>
    <cellStyle name="Input 208 2 2 2 2" xfId="19894" xr:uid="{00000000-0005-0000-0000-0000A4120000}"/>
    <cellStyle name="Input 208 2 2 3" xfId="15604" xr:uid="{00000000-0005-0000-0000-0000A5120000}"/>
    <cellStyle name="Input 208 2 3" xfId="9120" xr:uid="{00000000-0005-0000-0000-0000A6120000}"/>
    <cellStyle name="Input 208 2 3 2" xfId="17749" xr:uid="{00000000-0005-0000-0000-0000A7120000}"/>
    <cellStyle name="Input 208 2 4" xfId="13458" xr:uid="{00000000-0005-0000-0000-0000A8120000}"/>
    <cellStyle name="Input 208 3" xfId="5914" xr:uid="{00000000-0005-0000-0000-0000A9120000}"/>
    <cellStyle name="Input 208 3 2" xfId="10210" xr:uid="{00000000-0005-0000-0000-0000AA120000}"/>
    <cellStyle name="Input 208 3 2 2" xfId="18839" xr:uid="{00000000-0005-0000-0000-0000AB120000}"/>
    <cellStyle name="Input 208 3 3" xfId="14549" xr:uid="{00000000-0005-0000-0000-0000AC120000}"/>
    <cellStyle name="Input 208 4" xfId="8073" xr:uid="{00000000-0005-0000-0000-0000AD120000}"/>
    <cellStyle name="Input 208 4 2" xfId="16705" xr:uid="{00000000-0005-0000-0000-0000AE120000}"/>
    <cellStyle name="Input 208 5" xfId="12380" xr:uid="{00000000-0005-0000-0000-0000AF120000}"/>
    <cellStyle name="Input 209" xfId="2970" xr:uid="{00000000-0005-0000-0000-0000B0120000}"/>
    <cellStyle name="Input 209 2" xfId="4232" xr:uid="{00000000-0005-0000-0000-0000B1120000}"/>
    <cellStyle name="Input 209 2 2" xfId="6967" xr:uid="{00000000-0005-0000-0000-0000B2120000}"/>
    <cellStyle name="Input 209 2 2 2" xfId="11263" xr:uid="{00000000-0005-0000-0000-0000B3120000}"/>
    <cellStyle name="Input 209 2 2 2 2" xfId="19892" xr:uid="{00000000-0005-0000-0000-0000B4120000}"/>
    <cellStyle name="Input 209 2 2 3" xfId="15602" xr:uid="{00000000-0005-0000-0000-0000B5120000}"/>
    <cellStyle name="Input 209 2 3" xfId="9118" xr:uid="{00000000-0005-0000-0000-0000B6120000}"/>
    <cellStyle name="Input 209 2 3 2" xfId="17747" xr:uid="{00000000-0005-0000-0000-0000B7120000}"/>
    <cellStyle name="Input 209 2 4" xfId="13456" xr:uid="{00000000-0005-0000-0000-0000B8120000}"/>
    <cellStyle name="Input 209 3" xfId="5912" xr:uid="{00000000-0005-0000-0000-0000B9120000}"/>
    <cellStyle name="Input 209 3 2" xfId="10208" xr:uid="{00000000-0005-0000-0000-0000BA120000}"/>
    <cellStyle name="Input 209 3 2 2" xfId="18837" xr:uid="{00000000-0005-0000-0000-0000BB120000}"/>
    <cellStyle name="Input 209 3 3" xfId="14547" xr:uid="{00000000-0005-0000-0000-0000BC120000}"/>
    <cellStyle name="Input 209 4" xfId="7667" xr:uid="{00000000-0005-0000-0000-0000BD120000}"/>
    <cellStyle name="Input 209 4 2" xfId="16301" xr:uid="{00000000-0005-0000-0000-0000BE120000}"/>
    <cellStyle name="Input 209 5" xfId="12378" xr:uid="{00000000-0005-0000-0000-0000BF120000}"/>
    <cellStyle name="Input 21" xfId="1279" xr:uid="{00000000-0005-0000-0000-0000C0120000}"/>
    <cellStyle name="Input 21 2" xfId="2526" xr:uid="{00000000-0005-0000-0000-0000C1120000}"/>
    <cellStyle name="Input 21 2 2" xfId="4120" xr:uid="{00000000-0005-0000-0000-0000C2120000}"/>
    <cellStyle name="Input 21 2 2 2" xfId="6862" xr:uid="{00000000-0005-0000-0000-0000C3120000}"/>
    <cellStyle name="Input 21 2 2 2 2" xfId="11158" xr:uid="{00000000-0005-0000-0000-0000C4120000}"/>
    <cellStyle name="Input 21 2 2 2 2 2" xfId="19787" xr:uid="{00000000-0005-0000-0000-0000C5120000}"/>
    <cellStyle name="Input 21 2 2 2 3" xfId="15497" xr:uid="{00000000-0005-0000-0000-0000C6120000}"/>
    <cellStyle name="Input 21 2 2 3" xfId="9013" xr:uid="{00000000-0005-0000-0000-0000C7120000}"/>
    <cellStyle name="Input 21 2 2 3 2" xfId="17642" xr:uid="{00000000-0005-0000-0000-0000C8120000}"/>
    <cellStyle name="Input 21 2 2 4" xfId="13344" xr:uid="{00000000-0005-0000-0000-0000C9120000}"/>
    <cellStyle name="Input 21 2 3" xfId="5807" xr:uid="{00000000-0005-0000-0000-0000CA120000}"/>
    <cellStyle name="Input 21 2 3 2" xfId="10103" xr:uid="{00000000-0005-0000-0000-0000CB120000}"/>
    <cellStyle name="Input 21 2 3 2 2" xfId="18732" xr:uid="{00000000-0005-0000-0000-0000CC120000}"/>
    <cellStyle name="Input 21 2 3 3" xfId="14442" xr:uid="{00000000-0005-0000-0000-0000CD120000}"/>
    <cellStyle name="Input 21 2 4" xfId="8171" xr:uid="{00000000-0005-0000-0000-0000CE120000}"/>
    <cellStyle name="Input 21 2 4 2" xfId="16801" xr:uid="{00000000-0005-0000-0000-0000CF120000}"/>
    <cellStyle name="Input 21 2 5" xfId="12266" xr:uid="{00000000-0005-0000-0000-0000D0120000}"/>
    <cellStyle name="Input 210" xfId="2990" xr:uid="{00000000-0005-0000-0000-0000D1120000}"/>
    <cellStyle name="Input 210 2" xfId="4235" xr:uid="{00000000-0005-0000-0000-0000D2120000}"/>
    <cellStyle name="Input 210 2 2" xfId="6970" xr:uid="{00000000-0005-0000-0000-0000D3120000}"/>
    <cellStyle name="Input 210 2 2 2" xfId="11266" xr:uid="{00000000-0005-0000-0000-0000D4120000}"/>
    <cellStyle name="Input 210 2 2 2 2" xfId="19895" xr:uid="{00000000-0005-0000-0000-0000D5120000}"/>
    <cellStyle name="Input 210 2 2 3" xfId="15605" xr:uid="{00000000-0005-0000-0000-0000D6120000}"/>
    <cellStyle name="Input 210 2 3" xfId="9121" xr:uid="{00000000-0005-0000-0000-0000D7120000}"/>
    <cellStyle name="Input 210 2 3 2" xfId="17750" xr:uid="{00000000-0005-0000-0000-0000D8120000}"/>
    <cellStyle name="Input 210 2 4" xfId="13459" xr:uid="{00000000-0005-0000-0000-0000D9120000}"/>
    <cellStyle name="Input 210 3" xfId="5915" xr:uid="{00000000-0005-0000-0000-0000DA120000}"/>
    <cellStyle name="Input 210 3 2" xfId="10211" xr:uid="{00000000-0005-0000-0000-0000DB120000}"/>
    <cellStyle name="Input 210 3 2 2" xfId="18840" xr:uid="{00000000-0005-0000-0000-0000DC120000}"/>
    <cellStyle name="Input 210 3 3" xfId="14550" xr:uid="{00000000-0005-0000-0000-0000DD120000}"/>
    <cellStyle name="Input 210 4" xfId="8060" xr:uid="{00000000-0005-0000-0000-0000DE120000}"/>
    <cellStyle name="Input 210 4 2" xfId="16692" xr:uid="{00000000-0005-0000-0000-0000DF120000}"/>
    <cellStyle name="Input 210 5" xfId="12381" xr:uid="{00000000-0005-0000-0000-0000E0120000}"/>
    <cellStyle name="Input 211" xfId="2968" xr:uid="{00000000-0005-0000-0000-0000E1120000}"/>
    <cellStyle name="Input 211 2" xfId="4231" xr:uid="{00000000-0005-0000-0000-0000E2120000}"/>
    <cellStyle name="Input 211 2 2" xfId="6966" xr:uid="{00000000-0005-0000-0000-0000E3120000}"/>
    <cellStyle name="Input 211 2 2 2" xfId="11262" xr:uid="{00000000-0005-0000-0000-0000E4120000}"/>
    <cellStyle name="Input 211 2 2 2 2" xfId="19891" xr:uid="{00000000-0005-0000-0000-0000E5120000}"/>
    <cellStyle name="Input 211 2 2 3" xfId="15601" xr:uid="{00000000-0005-0000-0000-0000E6120000}"/>
    <cellStyle name="Input 211 2 3" xfId="9117" xr:uid="{00000000-0005-0000-0000-0000E7120000}"/>
    <cellStyle name="Input 211 2 3 2" xfId="17746" xr:uid="{00000000-0005-0000-0000-0000E8120000}"/>
    <cellStyle name="Input 211 2 4" xfId="13455" xr:uid="{00000000-0005-0000-0000-0000E9120000}"/>
    <cellStyle name="Input 211 3" xfId="5911" xr:uid="{00000000-0005-0000-0000-0000EA120000}"/>
    <cellStyle name="Input 211 3 2" xfId="10207" xr:uid="{00000000-0005-0000-0000-0000EB120000}"/>
    <cellStyle name="Input 211 3 2 2" xfId="18836" xr:uid="{00000000-0005-0000-0000-0000EC120000}"/>
    <cellStyle name="Input 211 3 3" xfId="14546" xr:uid="{00000000-0005-0000-0000-0000ED120000}"/>
    <cellStyle name="Input 211 4" xfId="7842" xr:uid="{00000000-0005-0000-0000-0000EE120000}"/>
    <cellStyle name="Input 211 4 2" xfId="16476" xr:uid="{00000000-0005-0000-0000-0000EF120000}"/>
    <cellStyle name="Input 211 5" xfId="12377" xr:uid="{00000000-0005-0000-0000-0000F0120000}"/>
    <cellStyle name="Input 212" xfId="2992" xr:uid="{00000000-0005-0000-0000-0000F1120000}"/>
    <cellStyle name="Input 212 2" xfId="4236" xr:uid="{00000000-0005-0000-0000-0000F2120000}"/>
    <cellStyle name="Input 212 2 2" xfId="6971" xr:uid="{00000000-0005-0000-0000-0000F3120000}"/>
    <cellStyle name="Input 212 2 2 2" xfId="11267" xr:uid="{00000000-0005-0000-0000-0000F4120000}"/>
    <cellStyle name="Input 212 2 2 2 2" xfId="19896" xr:uid="{00000000-0005-0000-0000-0000F5120000}"/>
    <cellStyle name="Input 212 2 2 3" xfId="15606" xr:uid="{00000000-0005-0000-0000-0000F6120000}"/>
    <cellStyle name="Input 212 2 3" xfId="9122" xr:uid="{00000000-0005-0000-0000-0000F7120000}"/>
    <cellStyle name="Input 212 2 3 2" xfId="17751" xr:uid="{00000000-0005-0000-0000-0000F8120000}"/>
    <cellStyle name="Input 212 2 4" xfId="13460" xr:uid="{00000000-0005-0000-0000-0000F9120000}"/>
    <cellStyle name="Input 212 3" xfId="5916" xr:uid="{00000000-0005-0000-0000-0000FA120000}"/>
    <cellStyle name="Input 212 3 2" xfId="10212" xr:uid="{00000000-0005-0000-0000-0000FB120000}"/>
    <cellStyle name="Input 212 3 2 2" xfId="18841" xr:uid="{00000000-0005-0000-0000-0000FC120000}"/>
    <cellStyle name="Input 212 3 3" xfId="14551" xr:uid="{00000000-0005-0000-0000-0000FD120000}"/>
    <cellStyle name="Input 212 4" xfId="8052" xr:uid="{00000000-0005-0000-0000-0000FE120000}"/>
    <cellStyle name="Input 212 4 2" xfId="16684" xr:uid="{00000000-0005-0000-0000-0000FF120000}"/>
    <cellStyle name="Input 212 5" xfId="12382" xr:uid="{00000000-0005-0000-0000-000000130000}"/>
    <cellStyle name="Input 213" xfId="2967" xr:uid="{00000000-0005-0000-0000-000001130000}"/>
    <cellStyle name="Input 213 2" xfId="4230" xr:uid="{00000000-0005-0000-0000-000002130000}"/>
    <cellStyle name="Input 213 2 2" xfId="6965" xr:uid="{00000000-0005-0000-0000-000003130000}"/>
    <cellStyle name="Input 213 2 2 2" xfId="11261" xr:uid="{00000000-0005-0000-0000-000004130000}"/>
    <cellStyle name="Input 213 2 2 2 2" xfId="19890" xr:uid="{00000000-0005-0000-0000-000005130000}"/>
    <cellStyle name="Input 213 2 2 3" xfId="15600" xr:uid="{00000000-0005-0000-0000-000006130000}"/>
    <cellStyle name="Input 213 2 3" xfId="9116" xr:uid="{00000000-0005-0000-0000-000007130000}"/>
    <cellStyle name="Input 213 2 3 2" xfId="17745" xr:uid="{00000000-0005-0000-0000-000008130000}"/>
    <cellStyle name="Input 213 2 4" xfId="13454" xr:uid="{00000000-0005-0000-0000-000009130000}"/>
    <cellStyle name="Input 213 3" xfId="5910" xr:uid="{00000000-0005-0000-0000-00000A130000}"/>
    <cellStyle name="Input 213 3 2" xfId="10206" xr:uid="{00000000-0005-0000-0000-00000B130000}"/>
    <cellStyle name="Input 213 3 2 2" xfId="18835" xr:uid="{00000000-0005-0000-0000-00000C130000}"/>
    <cellStyle name="Input 213 3 3" xfId="14545" xr:uid="{00000000-0005-0000-0000-00000D130000}"/>
    <cellStyle name="Input 213 4" xfId="7668" xr:uid="{00000000-0005-0000-0000-00000E130000}"/>
    <cellStyle name="Input 213 4 2" xfId="16302" xr:uid="{00000000-0005-0000-0000-00000F130000}"/>
    <cellStyle name="Input 213 5" xfId="12376" xr:uid="{00000000-0005-0000-0000-000010130000}"/>
    <cellStyle name="Input 214" xfId="2993" xr:uid="{00000000-0005-0000-0000-000011130000}"/>
    <cellStyle name="Input 214 2" xfId="4237" xr:uid="{00000000-0005-0000-0000-000012130000}"/>
    <cellStyle name="Input 214 2 2" xfId="6972" xr:uid="{00000000-0005-0000-0000-000013130000}"/>
    <cellStyle name="Input 214 2 2 2" xfId="11268" xr:uid="{00000000-0005-0000-0000-000014130000}"/>
    <cellStyle name="Input 214 2 2 2 2" xfId="19897" xr:uid="{00000000-0005-0000-0000-000015130000}"/>
    <cellStyle name="Input 214 2 2 3" xfId="15607" xr:uid="{00000000-0005-0000-0000-000016130000}"/>
    <cellStyle name="Input 214 2 3" xfId="9123" xr:uid="{00000000-0005-0000-0000-000017130000}"/>
    <cellStyle name="Input 214 2 3 2" xfId="17752" xr:uid="{00000000-0005-0000-0000-000018130000}"/>
    <cellStyle name="Input 214 2 4" xfId="13461" xr:uid="{00000000-0005-0000-0000-000019130000}"/>
    <cellStyle name="Input 214 3" xfId="5917" xr:uid="{00000000-0005-0000-0000-00001A130000}"/>
    <cellStyle name="Input 214 3 2" xfId="10213" xr:uid="{00000000-0005-0000-0000-00001B130000}"/>
    <cellStyle name="Input 214 3 2 2" xfId="18842" xr:uid="{00000000-0005-0000-0000-00001C130000}"/>
    <cellStyle name="Input 214 3 3" xfId="14552" xr:uid="{00000000-0005-0000-0000-00001D130000}"/>
    <cellStyle name="Input 214 4" xfId="7839" xr:uid="{00000000-0005-0000-0000-00001E130000}"/>
    <cellStyle name="Input 214 4 2" xfId="16473" xr:uid="{00000000-0005-0000-0000-00001F130000}"/>
    <cellStyle name="Input 214 5" xfId="12383" xr:uid="{00000000-0005-0000-0000-000020130000}"/>
    <cellStyle name="Input 215" xfId="2966" xr:uid="{00000000-0005-0000-0000-000021130000}"/>
    <cellStyle name="Input 215 2" xfId="4229" xr:uid="{00000000-0005-0000-0000-000022130000}"/>
    <cellStyle name="Input 215 2 2" xfId="6964" xr:uid="{00000000-0005-0000-0000-000023130000}"/>
    <cellStyle name="Input 215 2 2 2" xfId="11260" xr:uid="{00000000-0005-0000-0000-000024130000}"/>
    <cellStyle name="Input 215 2 2 2 2" xfId="19889" xr:uid="{00000000-0005-0000-0000-000025130000}"/>
    <cellStyle name="Input 215 2 2 3" xfId="15599" xr:uid="{00000000-0005-0000-0000-000026130000}"/>
    <cellStyle name="Input 215 2 3" xfId="9115" xr:uid="{00000000-0005-0000-0000-000027130000}"/>
    <cellStyle name="Input 215 2 3 2" xfId="17744" xr:uid="{00000000-0005-0000-0000-000028130000}"/>
    <cellStyle name="Input 215 2 4" xfId="13453" xr:uid="{00000000-0005-0000-0000-000029130000}"/>
    <cellStyle name="Input 215 3" xfId="5909" xr:uid="{00000000-0005-0000-0000-00002A130000}"/>
    <cellStyle name="Input 215 3 2" xfId="10205" xr:uid="{00000000-0005-0000-0000-00002B130000}"/>
    <cellStyle name="Input 215 3 2 2" xfId="18834" xr:uid="{00000000-0005-0000-0000-00002C130000}"/>
    <cellStyle name="Input 215 3 3" xfId="14544" xr:uid="{00000000-0005-0000-0000-00002D130000}"/>
    <cellStyle name="Input 215 4" xfId="7773" xr:uid="{00000000-0005-0000-0000-00002E130000}"/>
    <cellStyle name="Input 215 4 2" xfId="16407" xr:uid="{00000000-0005-0000-0000-00002F130000}"/>
    <cellStyle name="Input 215 5" xfId="12375" xr:uid="{00000000-0005-0000-0000-000030130000}"/>
    <cellStyle name="Input 216" xfId="2994" xr:uid="{00000000-0005-0000-0000-000031130000}"/>
    <cellStyle name="Input 216 2" xfId="4238" xr:uid="{00000000-0005-0000-0000-000032130000}"/>
    <cellStyle name="Input 216 2 2" xfId="6973" xr:uid="{00000000-0005-0000-0000-000033130000}"/>
    <cellStyle name="Input 216 2 2 2" xfId="11269" xr:uid="{00000000-0005-0000-0000-000034130000}"/>
    <cellStyle name="Input 216 2 2 2 2" xfId="19898" xr:uid="{00000000-0005-0000-0000-000035130000}"/>
    <cellStyle name="Input 216 2 2 3" xfId="15608" xr:uid="{00000000-0005-0000-0000-000036130000}"/>
    <cellStyle name="Input 216 2 3" xfId="9124" xr:uid="{00000000-0005-0000-0000-000037130000}"/>
    <cellStyle name="Input 216 2 3 2" xfId="17753" xr:uid="{00000000-0005-0000-0000-000038130000}"/>
    <cellStyle name="Input 216 2 4" xfId="13462" xr:uid="{00000000-0005-0000-0000-000039130000}"/>
    <cellStyle name="Input 216 3" xfId="5918" xr:uid="{00000000-0005-0000-0000-00003A130000}"/>
    <cellStyle name="Input 216 3 2" xfId="10214" xr:uid="{00000000-0005-0000-0000-00003B130000}"/>
    <cellStyle name="Input 216 3 2 2" xfId="18843" xr:uid="{00000000-0005-0000-0000-00003C130000}"/>
    <cellStyle name="Input 216 3 3" xfId="14553" xr:uid="{00000000-0005-0000-0000-00003D130000}"/>
    <cellStyle name="Input 216 4" xfId="8038" xr:uid="{00000000-0005-0000-0000-00003E130000}"/>
    <cellStyle name="Input 216 4 2" xfId="16671" xr:uid="{00000000-0005-0000-0000-00003F130000}"/>
    <cellStyle name="Input 216 5" xfId="12384" xr:uid="{00000000-0005-0000-0000-000040130000}"/>
    <cellStyle name="Input 217" xfId="2965" xr:uid="{00000000-0005-0000-0000-000041130000}"/>
    <cellStyle name="Input 217 2" xfId="4228" xr:uid="{00000000-0005-0000-0000-000042130000}"/>
    <cellStyle name="Input 217 2 2" xfId="6963" xr:uid="{00000000-0005-0000-0000-000043130000}"/>
    <cellStyle name="Input 217 2 2 2" xfId="11259" xr:uid="{00000000-0005-0000-0000-000044130000}"/>
    <cellStyle name="Input 217 2 2 2 2" xfId="19888" xr:uid="{00000000-0005-0000-0000-000045130000}"/>
    <cellStyle name="Input 217 2 2 3" xfId="15598" xr:uid="{00000000-0005-0000-0000-000046130000}"/>
    <cellStyle name="Input 217 2 3" xfId="9114" xr:uid="{00000000-0005-0000-0000-000047130000}"/>
    <cellStyle name="Input 217 2 3 2" xfId="17743" xr:uid="{00000000-0005-0000-0000-000048130000}"/>
    <cellStyle name="Input 217 2 4" xfId="13452" xr:uid="{00000000-0005-0000-0000-000049130000}"/>
    <cellStyle name="Input 217 3" xfId="5908" xr:uid="{00000000-0005-0000-0000-00004A130000}"/>
    <cellStyle name="Input 217 3 2" xfId="10204" xr:uid="{00000000-0005-0000-0000-00004B130000}"/>
    <cellStyle name="Input 217 3 2 2" xfId="18833" xr:uid="{00000000-0005-0000-0000-00004C130000}"/>
    <cellStyle name="Input 217 3 3" xfId="14543" xr:uid="{00000000-0005-0000-0000-00004D130000}"/>
    <cellStyle name="Input 217 4" xfId="7841" xr:uid="{00000000-0005-0000-0000-00004E130000}"/>
    <cellStyle name="Input 217 4 2" xfId="16475" xr:uid="{00000000-0005-0000-0000-00004F130000}"/>
    <cellStyle name="Input 217 5" xfId="12374" xr:uid="{00000000-0005-0000-0000-000050130000}"/>
    <cellStyle name="Input 218" xfId="2995" xr:uid="{00000000-0005-0000-0000-000051130000}"/>
    <cellStyle name="Input 218 2" xfId="4239" xr:uid="{00000000-0005-0000-0000-000052130000}"/>
    <cellStyle name="Input 218 2 2" xfId="6974" xr:uid="{00000000-0005-0000-0000-000053130000}"/>
    <cellStyle name="Input 218 2 2 2" xfId="11270" xr:uid="{00000000-0005-0000-0000-000054130000}"/>
    <cellStyle name="Input 218 2 2 2 2" xfId="19899" xr:uid="{00000000-0005-0000-0000-000055130000}"/>
    <cellStyle name="Input 218 2 2 3" xfId="15609" xr:uid="{00000000-0005-0000-0000-000056130000}"/>
    <cellStyle name="Input 218 2 3" xfId="9125" xr:uid="{00000000-0005-0000-0000-000057130000}"/>
    <cellStyle name="Input 218 2 3 2" xfId="17754" xr:uid="{00000000-0005-0000-0000-000058130000}"/>
    <cellStyle name="Input 218 2 4" xfId="13463" xr:uid="{00000000-0005-0000-0000-000059130000}"/>
    <cellStyle name="Input 218 3" xfId="5919" xr:uid="{00000000-0005-0000-0000-00005A130000}"/>
    <cellStyle name="Input 218 3 2" xfId="10215" xr:uid="{00000000-0005-0000-0000-00005B130000}"/>
    <cellStyle name="Input 218 3 2 2" xfId="18844" xr:uid="{00000000-0005-0000-0000-00005C130000}"/>
    <cellStyle name="Input 218 3 3" xfId="14554" xr:uid="{00000000-0005-0000-0000-00005D130000}"/>
    <cellStyle name="Input 218 4" xfId="7669" xr:uid="{00000000-0005-0000-0000-00005E130000}"/>
    <cellStyle name="Input 218 4 2" xfId="16303" xr:uid="{00000000-0005-0000-0000-00005F130000}"/>
    <cellStyle name="Input 218 5" xfId="12385" xr:uid="{00000000-0005-0000-0000-000060130000}"/>
    <cellStyle name="Input 219" xfId="2964" xr:uid="{00000000-0005-0000-0000-000061130000}"/>
    <cellStyle name="Input 219 2" xfId="4227" xr:uid="{00000000-0005-0000-0000-000062130000}"/>
    <cellStyle name="Input 219 2 2" xfId="6962" xr:uid="{00000000-0005-0000-0000-000063130000}"/>
    <cellStyle name="Input 219 2 2 2" xfId="11258" xr:uid="{00000000-0005-0000-0000-000064130000}"/>
    <cellStyle name="Input 219 2 2 2 2" xfId="19887" xr:uid="{00000000-0005-0000-0000-000065130000}"/>
    <cellStyle name="Input 219 2 2 3" xfId="15597" xr:uid="{00000000-0005-0000-0000-000066130000}"/>
    <cellStyle name="Input 219 2 3" xfId="9113" xr:uid="{00000000-0005-0000-0000-000067130000}"/>
    <cellStyle name="Input 219 2 3 2" xfId="17742" xr:uid="{00000000-0005-0000-0000-000068130000}"/>
    <cellStyle name="Input 219 2 4" xfId="13451" xr:uid="{00000000-0005-0000-0000-000069130000}"/>
    <cellStyle name="Input 219 3" xfId="5907" xr:uid="{00000000-0005-0000-0000-00006A130000}"/>
    <cellStyle name="Input 219 3 2" xfId="10203" xr:uid="{00000000-0005-0000-0000-00006B130000}"/>
    <cellStyle name="Input 219 3 2 2" xfId="18832" xr:uid="{00000000-0005-0000-0000-00006C130000}"/>
    <cellStyle name="Input 219 3 3" xfId="14542" xr:uid="{00000000-0005-0000-0000-00006D130000}"/>
    <cellStyle name="Input 219 4" xfId="7716" xr:uid="{00000000-0005-0000-0000-00006E130000}"/>
    <cellStyle name="Input 219 4 2" xfId="16350" xr:uid="{00000000-0005-0000-0000-00006F130000}"/>
    <cellStyle name="Input 219 5" xfId="12373" xr:uid="{00000000-0005-0000-0000-000070130000}"/>
    <cellStyle name="Input 22" xfId="1269" xr:uid="{00000000-0005-0000-0000-000071130000}"/>
    <cellStyle name="Input 22 2" xfId="2521" xr:uid="{00000000-0005-0000-0000-000072130000}"/>
    <cellStyle name="Input 22 2 2" xfId="4116" xr:uid="{00000000-0005-0000-0000-000073130000}"/>
    <cellStyle name="Input 22 2 2 2" xfId="6858" xr:uid="{00000000-0005-0000-0000-000074130000}"/>
    <cellStyle name="Input 22 2 2 2 2" xfId="11154" xr:uid="{00000000-0005-0000-0000-000075130000}"/>
    <cellStyle name="Input 22 2 2 2 2 2" xfId="19783" xr:uid="{00000000-0005-0000-0000-000076130000}"/>
    <cellStyle name="Input 22 2 2 2 3" xfId="15493" xr:uid="{00000000-0005-0000-0000-000077130000}"/>
    <cellStyle name="Input 22 2 2 3" xfId="9009" xr:uid="{00000000-0005-0000-0000-000078130000}"/>
    <cellStyle name="Input 22 2 2 3 2" xfId="17638" xr:uid="{00000000-0005-0000-0000-000079130000}"/>
    <cellStyle name="Input 22 2 2 4" xfId="13340" xr:uid="{00000000-0005-0000-0000-00007A130000}"/>
    <cellStyle name="Input 22 2 3" xfId="5803" xr:uid="{00000000-0005-0000-0000-00007B130000}"/>
    <cellStyle name="Input 22 2 3 2" xfId="10099" xr:uid="{00000000-0005-0000-0000-00007C130000}"/>
    <cellStyle name="Input 22 2 3 2 2" xfId="18728" xr:uid="{00000000-0005-0000-0000-00007D130000}"/>
    <cellStyle name="Input 22 2 3 3" xfId="14438" xr:uid="{00000000-0005-0000-0000-00007E130000}"/>
    <cellStyle name="Input 22 2 4" xfId="8165" xr:uid="{00000000-0005-0000-0000-00007F130000}"/>
    <cellStyle name="Input 22 2 4 2" xfId="16795" xr:uid="{00000000-0005-0000-0000-000080130000}"/>
    <cellStyle name="Input 22 2 5" xfId="12262" xr:uid="{00000000-0005-0000-0000-000081130000}"/>
    <cellStyle name="Input 220" xfId="2996" xr:uid="{00000000-0005-0000-0000-000082130000}"/>
    <cellStyle name="Input 220 2" xfId="4240" xr:uid="{00000000-0005-0000-0000-000083130000}"/>
    <cellStyle name="Input 220 2 2" xfId="6975" xr:uid="{00000000-0005-0000-0000-000084130000}"/>
    <cellStyle name="Input 220 2 2 2" xfId="11271" xr:uid="{00000000-0005-0000-0000-000085130000}"/>
    <cellStyle name="Input 220 2 2 2 2" xfId="19900" xr:uid="{00000000-0005-0000-0000-000086130000}"/>
    <cellStyle name="Input 220 2 2 3" xfId="15610" xr:uid="{00000000-0005-0000-0000-000087130000}"/>
    <cellStyle name="Input 220 2 3" xfId="9126" xr:uid="{00000000-0005-0000-0000-000088130000}"/>
    <cellStyle name="Input 220 2 3 2" xfId="17755" xr:uid="{00000000-0005-0000-0000-000089130000}"/>
    <cellStyle name="Input 220 2 4" xfId="13464" xr:uid="{00000000-0005-0000-0000-00008A130000}"/>
    <cellStyle name="Input 220 3" xfId="5920" xr:uid="{00000000-0005-0000-0000-00008B130000}"/>
    <cellStyle name="Input 220 3 2" xfId="10216" xr:uid="{00000000-0005-0000-0000-00008C130000}"/>
    <cellStyle name="Input 220 3 2 2" xfId="18845" xr:uid="{00000000-0005-0000-0000-00008D130000}"/>
    <cellStyle name="Input 220 3 3" xfId="14555" xr:uid="{00000000-0005-0000-0000-00008E130000}"/>
    <cellStyle name="Input 220 4" xfId="7717" xr:uid="{00000000-0005-0000-0000-00008F130000}"/>
    <cellStyle name="Input 220 4 2" xfId="16351" xr:uid="{00000000-0005-0000-0000-000090130000}"/>
    <cellStyle name="Input 220 5" xfId="12386" xr:uid="{00000000-0005-0000-0000-000091130000}"/>
    <cellStyle name="Input 221" xfId="2963" xr:uid="{00000000-0005-0000-0000-000092130000}"/>
    <cellStyle name="Input 221 2" xfId="4226" xr:uid="{00000000-0005-0000-0000-000093130000}"/>
    <cellStyle name="Input 221 2 2" xfId="6961" xr:uid="{00000000-0005-0000-0000-000094130000}"/>
    <cellStyle name="Input 221 2 2 2" xfId="11257" xr:uid="{00000000-0005-0000-0000-000095130000}"/>
    <cellStyle name="Input 221 2 2 2 2" xfId="19886" xr:uid="{00000000-0005-0000-0000-000096130000}"/>
    <cellStyle name="Input 221 2 2 3" xfId="15596" xr:uid="{00000000-0005-0000-0000-000097130000}"/>
    <cellStyle name="Input 221 2 3" xfId="9112" xr:uid="{00000000-0005-0000-0000-000098130000}"/>
    <cellStyle name="Input 221 2 3 2" xfId="17741" xr:uid="{00000000-0005-0000-0000-000099130000}"/>
    <cellStyle name="Input 221 2 4" xfId="13450" xr:uid="{00000000-0005-0000-0000-00009A130000}"/>
    <cellStyle name="Input 221 3" xfId="5906" xr:uid="{00000000-0005-0000-0000-00009B130000}"/>
    <cellStyle name="Input 221 3 2" xfId="10202" xr:uid="{00000000-0005-0000-0000-00009C130000}"/>
    <cellStyle name="Input 221 3 2 2" xfId="18831" xr:uid="{00000000-0005-0000-0000-00009D130000}"/>
    <cellStyle name="Input 221 3 3" xfId="14541" xr:uid="{00000000-0005-0000-0000-00009E130000}"/>
    <cellStyle name="Input 221 4" xfId="7955" xr:uid="{00000000-0005-0000-0000-00009F130000}"/>
    <cellStyle name="Input 221 4 2" xfId="16588" xr:uid="{00000000-0005-0000-0000-0000A0130000}"/>
    <cellStyle name="Input 221 5" xfId="12372" xr:uid="{00000000-0005-0000-0000-0000A1130000}"/>
    <cellStyle name="Input 222" xfId="2997" xr:uid="{00000000-0005-0000-0000-0000A2130000}"/>
    <cellStyle name="Input 222 2" xfId="4241" xr:uid="{00000000-0005-0000-0000-0000A3130000}"/>
    <cellStyle name="Input 222 2 2" xfId="6976" xr:uid="{00000000-0005-0000-0000-0000A4130000}"/>
    <cellStyle name="Input 222 2 2 2" xfId="11272" xr:uid="{00000000-0005-0000-0000-0000A5130000}"/>
    <cellStyle name="Input 222 2 2 2 2" xfId="19901" xr:uid="{00000000-0005-0000-0000-0000A6130000}"/>
    <cellStyle name="Input 222 2 2 3" xfId="15611" xr:uid="{00000000-0005-0000-0000-0000A7130000}"/>
    <cellStyle name="Input 222 2 3" xfId="9127" xr:uid="{00000000-0005-0000-0000-0000A8130000}"/>
    <cellStyle name="Input 222 2 3 2" xfId="17756" xr:uid="{00000000-0005-0000-0000-0000A9130000}"/>
    <cellStyle name="Input 222 2 4" xfId="13465" xr:uid="{00000000-0005-0000-0000-0000AA130000}"/>
    <cellStyle name="Input 222 3" xfId="5921" xr:uid="{00000000-0005-0000-0000-0000AB130000}"/>
    <cellStyle name="Input 222 3 2" xfId="10217" xr:uid="{00000000-0005-0000-0000-0000AC130000}"/>
    <cellStyle name="Input 222 3 2 2" xfId="18846" xr:uid="{00000000-0005-0000-0000-0000AD130000}"/>
    <cellStyle name="Input 222 3 3" xfId="14556" xr:uid="{00000000-0005-0000-0000-0000AE130000}"/>
    <cellStyle name="Input 222 4" xfId="7718" xr:uid="{00000000-0005-0000-0000-0000AF130000}"/>
    <cellStyle name="Input 222 4 2" xfId="16352" xr:uid="{00000000-0005-0000-0000-0000B0130000}"/>
    <cellStyle name="Input 222 5" xfId="12387" xr:uid="{00000000-0005-0000-0000-0000B1130000}"/>
    <cellStyle name="Input 223" xfId="2962" xr:uid="{00000000-0005-0000-0000-0000B2130000}"/>
    <cellStyle name="Input 223 2" xfId="4225" xr:uid="{00000000-0005-0000-0000-0000B3130000}"/>
    <cellStyle name="Input 223 2 2" xfId="6960" xr:uid="{00000000-0005-0000-0000-0000B4130000}"/>
    <cellStyle name="Input 223 2 2 2" xfId="11256" xr:uid="{00000000-0005-0000-0000-0000B5130000}"/>
    <cellStyle name="Input 223 2 2 2 2" xfId="19885" xr:uid="{00000000-0005-0000-0000-0000B6130000}"/>
    <cellStyle name="Input 223 2 2 3" xfId="15595" xr:uid="{00000000-0005-0000-0000-0000B7130000}"/>
    <cellStyle name="Input 223 2 3" xfId="9111" xr:uid="{00000000-0005-0000-0000-0000B8130000}"/>
    <cellStyle name="Input 223 2 3 2" xfId="17740" xr:uid="{00000000-0005-0000-0000-0000B9130000}"/>
    <cellStyle name="Input 223 2 4" xfId="13449" xr:uid="{00000000-0005-0000-0000-0000BA130000}"/>
    <cellStyle name="Input 223 3" xfId="5905" xr:uid="{00000000-0005-0000-0000-0000BB130000}"/>
    <cellStyle name="Input 223 3 2" xfId="10201" xr:uid="{00000000-0005-0000-0000-0000BC130000}"/>
    <cellStyle name="Input 223 3 2 2" xfId="18830" xr:uid="{00000000-0005-0000-0000-0000BD130000}"/>
    <cellStyle name="Input 223 3 3" xfId="14540" xr:uid="{00000000-0005-0000-0000-0000BE130000}"/>
    <cellStyle name="Input 223 4" xfId="8108" xr:uid="{00000000-0005-0000-0000-0000BF130000}"/>
    <cellStyle name="Input 223 4 2" xfId="16740" xr:uid="{00000000-0005-0000-0000-0000C0130000}"/>
    <cellStyle name="Input 223 5" xfId="12371" xr:uid="{00000000-0005-0000-0000-0000C1130000}"/>
    <cellStyle name="Input 224" xfId="2998" xr:uid="{00000000-0005-0000-0000-0000C2130000}"/>
    <cellStyle name="Input 224 2" xfId="4242" xr:uid="{00000000-0005-0000-0000-0000C3130000}"/>
    <cellStyle name="Input 224 2 2" xfId="6977" xr:uid="{00000000-0005-0000-0000-0000C4130000}"/>
    <cellStyle name="Input 224 2 2 2" xfId="11273" xr:uid="{00000000-0005-0000-0000-0000C5130000}"/>
    <cellStyle name="Input 224 2 2 2 2" xfId="19902" xr:uid="{00000000-0005-0000-0000-0000C6130000}"/>
    <cellStyle name="Input 224 2 2 3" xfId="15612" xr:uid="{00000000-0005-0000-0000-0000C7130000}"/>
    <cellStyle name="Input 224 2 3" xfId="9128" xr:uid="{00000000-0005-0000-0000-0000C8130000}"/>
    <cellStyle name="Input 224 2 3 2" xfId="17757" xr:uid="{00000000-0005-0000-0000-0000C9130000}"/>
    <cellStyle name="Input 224 2 4" xfId="13466" xr:uid="{00000000-0005-0000-0000-0000CA130000}"/>
    <cellStyle name="Input 224 3" xfId="5922" xr:uid="{00000000-0005-0000-0000-0000CB130000}"/>
    <cellStyle name="Input 224 3 2" xfId="10218" xr:uid="{00000000-0005-0000-0000-0000CC130000}"/>
    <cellStyle name="Input 224 3 2 2" xfId="18847" xr:uid="{00000000-0005-0000-0000-0000CD130000}"/>
    <cellStyle name="Input 224 3 3" xfId="14557" xr:uid="{00000000-0005-0000-0000-0000CE130000}"/>
    <cellStyle name="Input 224 4" xfId="7874" xr:uid="{00000000-0005-0000-0000-0000CF130000}"/>
    <cellStyle name="Input 224 4 2" xfId="16507" xr:uid="{00000000-0005-0000-0000-0000D0130000}"/>
    <cellStyle name="Input 224 5" xfId="12388" xr:uid="{00000000-0005-0000-0000-0000D1130000}"/>
    <cellStyle name="Input 225" xfId="3037" xr:uid="{00000000-0005-0000-0000-0000D2130000}"/>
    <cellStyle name="Input 225 2" xfId="4243" xr:uid="{00000000-0005-0000-0000-0000D3130000}"/>
    <cellStyle name="Input 225 2 2" xfId="6978" xr:uid="{00000000-0005-0000-0000-0000D4130000}"/>
    <cellStyle name="Input 225 2 2 2" xfId="11274" xr:uid="{00000000-0005-0000-0000-0000D5130000}"/>
    <cellStyle name="Input 225 2 2 2 2" xfId="19903" xr:uid="{00000000-0005-0000-0000-0000D6130000}"/>
    <cellStyle name="Input 225 2 2 3" xfId="15613" xr:uid="{00000000-0005-0000-0000-0000D7130000}"/>
    <cellStyle name="Input 225 2 3" xfId="9129" xr:uid="{00000000-0005-0000-0000-0000D8130000}"/>
    <cellStyle name="Input 225 2 3 2" xfId="17758" xr:uid="{00000000-0005-0000-0000-0000D9130000}"/>
    <cellStyle name="Input 225 2 4" xfId="13467" xr:uid="{00000000-0005-0000-0000-0000DA130000}"/>
    <cellStyle name="Input 225 3" xfId="5923" xr:uid="{00000000-0005-0000-0000-0000DB130000}"/>
    <cellStyle name="Input 225 3 2" xfId="10219" xr:uid="{00000000-0005-0000-0000-0000DC130000}"/>
    <cellStyle name="Input 225 3 2 2" xfId="18848" xr:uid="{00000000-0005-0000-0000-0000DD130000}"/>
    <cellStyle name="Input 225 3 3" xfId="14558" xr:uid="{00000000-0005-0000-0000-0000DE130000}"/>
    <cellStyle name="Input 225 4" xfId="8013" xr:uid="{00000000-0005-0000-0000-0000DF130000}"/>
    <cellStyle name="Input 225 4 2" xfId="16646" xr:uid="{00000000-0005-0000-0000-0000E0130000}"/>
    <cellStyle name="Input 225 5" xfId="12389" xr:uid="{00000000-0005-0000-0000-0000E1130000}"/>
    <cellStyle name="Input 226" xfId="3369" xr:uid="{00000000-0005-0000-0000-0000E2130000}"/>
    <cellStyle name="Input 226 2" xfId="6220" xr:uid="{00000000-0005-0000-0000-0000E3130000}"/>
    <cellStyle name="Input 226 2 2" xfId="10516" xr:uid="{00000000-0005-0000-0000-0000E4130000}"/>
    <cellStyle name="Input 226 2 2 2" xfId="19145" xr:uid="{00000000-0005-0000-0000-0000E5130000}"/>
    <cellStyle name="Input 226 2 3" xfId="14855" xr:uid="{00000000-0005-0000-0000-0000E6130000}"/>
    <cellStyle name="Input 226 3" xfId="8371" xr:uid="{00000000-0005-0000-0000-0000E7130000}"/>
    <cellStyle name="Input 226 3 2" xfId="17000" xr:uid="{00000000-0005-0000-0000-0000E8130000}"/>
    <cellStyle name="Input 226 4" xfId="12686" xr:uid="{00000000-0005-0000-0000-0000E9130000}"/>
    <cellStyle name="Input 227" xfId="3044" xr:uid="{00000000-0005-0000-0000-0000EA130000}"/>
    <cellStyle name="Input 227 2" xfId="5926" xr:uid="{00000000-0005-0000-0000-0000EB130000}"/>
    <cellStyle name="Input 227 2 2" xfId="10222" xr:uid="{00000000-0005-0000-0000-0000EC130000}"/>
    <cellStyle name="Input 227 2 2 2" xfId="18851" xr:uid="{00000000-0005-0000-0000-0000ED130000}"/>
    <cellStyle name="Input 227 2 3" xfId="14561" xr:uid="{00000000-0005-0000-0000-0000EE130000}"/>
    <cellStyle name="Input 227 3" xfId="8014" xr:uid="{00000000-0005-0000-0000-0000EF130000}"/>
    <cellStyle name="Input 227 3 2" xfId="16647" xr:uid="{00000000-0005-0000-0000-0000F0130000}"/>
    <cellStyle name="Input 227 4" xfId="12392" xr:uid="{00000000-0005-0000-0000-0000F1130000}"/>
    <cellStyle name="Input 228" xfId="3041" xr:uid="{00000000-0005-0000-0000-0000F2130000}"/>
    <cellStyle name="Input 228 2" xfId="5924" xr:uid="{00000000-0005-0000-0000-0000F3130000}"/>
    <cellStyle name="Input 228 2 2" xfId="10220" xr:uid="{00000000-0005-0000-0000-0000F4130000}"/>
    <cellStyle name="Input 228 2 2 2" xfId="18849" xr:uid="{00000000-0005-0000-0000-0000F5130000}"/>
    <cellStyle name="Input 228 2 3" xfId="14559" xr:uid="{00000000-0005-0000-0000-0000F6130000}"/>
    <cellStyle name="Input 228 3" xfId="7670" xr:uid="{00000000-0005-0000-0000-0000F7130000}"/>
    <cellStyle name="Input 228 3 2" xfId="16304" xr:uid="{00000000-0005-0000-0000-0000F8130000}"/>
    <cellStyle name="Input 228 4" xfId="12390" xr:uid="{00000000-0005-0000-0000-0000F9130000}"/>
    <cellStyle name="Input 229" xfId="4865" xr:uid="{00000000-0005-0000-0000-0000FA130000}"/>
    <cellStyle name="Input 229 2" xfId="7576" xr:uid="{00000000-0005-0000-0000-0000FB130000}"/>
    <cellStyle name="Input 229 2 2" xfId="11872" xr:uid="{00000000-0005-0000-0000-0000FC130000}"/>
    <cellStyle name="Input 229 2 2 2" xfId="20501" xr:uid="{00000000-0005-0000-0000-0000FD130000}"/>
    <cellStyle name="Input 229 2 3" xfId="16211" xr:uid="{00000000-0005-0000-0000-0000FE130000}"/>
    <cellStyle name="Input 229 3" xfId="9727" xr:uid="{00000000-0005-0000-0000-0000FF130000}"/>
    <cellStyle name="Input 229 3 2" xfId="18356" xr:uid="{00000000-0005-0000-0000-000000140000}"/>
    <cellStyle name="Input 229 4" xfId="14065" xr:uid="{00000000-0005-0000-0000-000001140000}"/>
    <cellStyle name="Input 23" xfId="1300" xr:uid="{00000000-0005-0000-0000-000002140000}"/>
    <cellStyle name="Input 23 2" xfId="2532" xr:uid="{00000000-0005-0000-0000-000003140000}"/>
    <cellStyle name="Input 23 2 2" xfId="4126" xr:uid="{00000000-0005-0000-0000-000004140000}"/>
    <cellStyle name="Input 23 2 2 2" xfId="6868" xr:uid="{00000000-0005-0000-0000-000005140000}"/>
    <cellStyle name="Input 23 2 2 2 2" xfId="11164" xr:uid="{00000000-0005-0000-0000-000006140000}"/>
    <cellStyle name="Input 23 2 2 2 2 2" xfId="19793" xr:uid="{00000000-0005-0000-0000-000007140000}"/>
    <cellStyle name="Input 23 2 2 2 3" xfId="15503" xr:uid="{00000000-0005-0000-0000-000008140000}"/>
    <cellStyle name="Input 23 2 2 3" xfId="9019" xr:uid="{00000000-0005-0000-0000-000009140000}"/>
    <cellStyle name="Input 23 2 2 3 2" xfId="17648" xr:uid="{00000000-0005-0000-0000-00000A140000}"/>
    <cellStyle name="Input 23 2 2 4" xfId="13350" xr:uid="{00000000-0005-0000-0000-00000B140000}"/>
    <cellStyle name="Input 23 2 3" xfId="5813" xr:uid="{00000000-0005-0000-0000-00000C140000}"/>
    <cellStyle name="Input 23 2 3 2" xfId="10109" xr:uid="{00000000-0005-0000-0000-00000D140000}"/>
    <cellStyle name="Input 23 2 3 2 2" xfId="18738" xr:uid="{00000000-0005-0000-0000-00000E140000}"/>
    <cellStyle name="Input 23 2 3 3" xfId="14448" xr:uid="{00000000-0005-0000-0000-00000F140000}"/>
    <cellStyle name="Input 23 2 4" xfId="7982" xr:uid="{00000000-0005-0000-0000-000010140000}"/>
    <cellStyle name="Input 23 2 4 2" xfId="16615" xr:uid="{00000000-0005-0000-0000-000011140000}"/>
    <cellStyle name="Input 23 2 5" xfId="12272" xr:uid="{00000000-0005-0000-0000-000012140000}"/>
    <cellStyle name="Input 230" xfId="4903" xr:uid="{00000000-0005-0000-0000-000013140000}"/>
    <cellStyle name="Input 230 2" xfId="7577" xr:uid="{00000000-0005-0000-0000-000014140000}"/>
    <cellStyle name="Input 230 2 2" xfId="11873" xr:uid="{00000000-0005-0000-0000-000015140000}"/>
    <cellStyle name="Input 230 2 2 2" xfId="20502" xr:uid="{00000000-0005-0000-0000-000016140000}"/>
    <cellStyle name="Input 230 2 3" xfId="16212" xr:uid="{00000000-0005-0000-0000-000017140000}"/>
    <cellStyle name="Input 230 3" xfId="9728" xr:uid="{00000000-0005-0000-0000-000018140000}"/>
    <cellStyle name="Input 230 3 2" xfId="18357" xr:uid="{00000000-0005-0000-0000-000019140000}"/>
    <cellStyle name="Input 230 4" xfId="14066" xr:uid="{00000000-0005-0000-0000-00001A140000}"/>
    <cellStyle name="Input 231" xfId="4850" xr:uid="{00000000-0005-0000-0000-00001B140000}"/>
    <cellStyle name="Input 231 2" xfId="7575" xr:uid="{00000000-0005-0000-0000-00001C140000}"/>
    <cellStyle name="Input 231 2 2" xfId="11871" xr:uid="{00000000-0005-0000-0000-00001D140000}"/>
    <cellStyle name="Input 231 2 2 2" xfId="20500" xr:uid="{00000000-0005-0000-0000-00001E140000}"/>
    <cellStyle name="Input 231 2 3" xfId="16210" xr:uid="{00000000-0005-0000-0000-00001F140000}"/>
    <cellStyle name="Input 231 3" xfId="9726" xr:uid="{00000000-0005-0000-0000-000020140000}"/>
    <cellStyle name="Input 231 3 2" xfId="18355" xr:uid="{00000000-0005-0000-0000-000021140000}"/>
    <cellStyle name="Input 231 4" xfId="14064" xr:uid="{00000000-0005-0000-0000-000022140000}"/>
    <cellStyle name="Input 232" xfId="4910" xr:uid="{00000000-0005-0000-0000-000023140000}"/>
    <cellStyle name="Input 232 2" xfId="7578" xr:uid="{00000000-0005-0000-0000-000024140000}"/>
    <cellStyle name="Input 232 2 2" xfId="11874" xr:uid="{00000000-0005-0000-0000-000025140000}"/>
    <cellStyle name="Input 232 2 2 2" xfId="20503" xr:uid="{00000000-0005-0000-0000-000026140000}"/>
    <cellStyle name="Input 232 2 3" xfId="16213" xr:uid="{00000000-0005-0000-0000-000027140000}"/>
    <cellStyle name="Input 232 3" xfId="9729" xr:uid="{00000000-0005-0000-0000-000028140000}"/>
    <cellStyle name="Input 232 3 2" xfId="18358" xr:uid="{00000000-0005-0000-0000-000029140000}"/>
    <cellStyle name="Input 232 4" xfId="14067" xr:uid="{00000000-0005-0000-0000-00002A140000}"/>
    <cellStyle name="Input 233" xfId="4848" xr:uid="{00000000-0005-0000-0000-00002B140000}"/>
    <cellStyle name="Input 233 2" xfId="7574" xr:uid="{00000000-0005-0000-0000-00002C140000}"/>
    <cellStyle name="Input 233 2 2" xfId="11870" xr:uid="{00000000-0005-0000-0000-00002D140000}"/>
    <cellStyle name="Input 233 2 2 2" xfId="20499" xr:uid="{00000000-0005-0000-0000-00002E140000}"/>
    <cellStyle name="Input 233 2 3" xfId="16209" xr:uid="{00000000-0005-0000-0000-00002F140000}"/>
    <cellStyle name="Input 233 3" xfId="9725" xr:uid="{00000000-0005-0000-0000-000030140000}"/>
    <cellStyle name="Input 233 3 2" xfId="18354" xr:uid="{00000000-0005-0000-0000-000031140000}"/>
    <cellStyle name="Input 233 4" xfId="14063" xr:uid="{00000000-0005-0000-0000-000032140000}"/>
    <cellStyle name="Input 234" xfId="4912" xr:uid="{00000000-0005-0000-0000-000033140000}"/>
    <cellStyle name="Input 234 2" xfId="7579" xr:uid="{00000000-0005-0000-0000-000034140000}"/>
    <cellStyle name="Input 234 2 2" xfId="11875" xr:uid="{00000000-0005-0000-0000-000035140000}"/>
    <cellStyle name="Input 234 2 2 2" xfId="20504" xr:uid="{00000000-0005-0000-0000-000036140000}"/>
    <cellStyle name="Input 234 2 3" xfId="16214" xr:uid="{00000000-0005-0000-0000-000037140000}"/>
    <cellStyle name="Input 234 3" xfId="9730" xr:uid="{00000000-0005-0000-0000-000038140000}"/>
    <cellStyle name="Input 234 3 2" xfId="18359" xr:uid="{00000000-0005-0000-0000-000039140000}"/>
    <cellStyle name="Input 234 4" xfId="14068" xr:uid="{00000000-0005-0000-0000-00003A140000}"/>
    <cellStyle name="Input 235" xfId="4845" xr:uid="{00000000-0005-0000-0000-00003B140000}"/>
    <cellStyle name="Input 235 2" xfId="7571" xr:uid="{00000000-0005-0000-0000-00003C140000}"/>
    <cellStyle name="Input 235 2 2" xfId="11867" xr:uid="{00000000-0005-0000-0000-00003D140000}"/>
    <cellStyle name="Input 235 2 2 2" xfId="20496" xr:uid="{00000000-0005-0000-0000-00003E140000}"/>
    <cellStyle name="Input 235 2 3" xfId="16206" xr:uid="{00000000-0005-0000-0000-00003F140000}"/>
    <cellStyle name="Input 235 3" xfId="9722" xr:uid="{00000000-0005-0000-0000-000040140000}"/>
    <cellStyle name="Input 235 3 2" xfId="18351" xr:uid="{00000000-0005-0000-0000-000041140000}"/>
    <cellStyle name="Input 235 4" xfId="14060" xr:uid="{00000000-0005-0000-0000-000042140000}"/>
    <cellStyle name="Input 236" xfId="4913" xr:uid="{00000000-0005-0000-0000-000043140000}"/>
    <cellStyle name="Input 236 2" xfId="7580" xr:uid="{00000000-0005-0000-0000-000044140000}"/>
    <cellStyle name="Input 236 2 2" xfId="11876" xr:uid="{00000000-0005-0000-0000-000045140000}"/>
    <cellStyle name="Input 236 2 2 2" xfId="20505" xr:uid="{00000000-0005-0000-0000-000046140000}"/>
    <cellStyle name="Input 236 2 3" xfId="16215" xr:uid="{00000000-0005-0000-0000-000047140000}"/>
    <cellStyle name="Input 236 3" xfId="9731" xr:uid="{00000000-0005-0000-0000-000048140000}"/>
    <cellStyle name="Input 236 3 2" xfId="18360" xr:uid="{00000000-0005-0000-0000-000049140000}"/>
    <cellStyle name="Input 236 4" xfId="14069" xr:uid="{00000000-0005-0000-0000-00004A140000}"/>
    <cellStyle name="Input 237" xfId="4844" xr:uid="{00000000-0005-0000-0000-00004B140000}"/>
    <cellStyle name="Input 237 2" xfId="7570" xr:uid="{00000000-0005-0000-0000-00004C140000}"/>
    <cellStyle name="Input 237 2 2" xfId="11866" xr:uid="{00000000-0005-0000-0000-00004D140000}"/>
    <cellStyle name="Input 237 2 2 2" xfId="20495" xr:uid="{00000000-0005-0000-0000-00004E140000}"/>
    <cellStyle name="Input 237 2 3" xfId="16205" xr:uid="{00000000-0005-0000-0000-00004F140000}"/>
    <cellStyle name="Input 237 3" xfId="9721" xr:uid="{00000000-0005-0000-0000-000050140000}"/>
    <cellStyle name="Input 237 3 2" xfId="18350" xr:uid="{00000000-0005-0000-0000-000051140000}"/>
    <cellStyle name="Input 237 4" xfId="14059" xr:uid="{00000000-0005-0000-0000-000052140000}"/>
    <cellStyle name="Input 238" xfId="4916" xr:uid="{00000000-0005-0000-0000-000053140000}"/>
    <cellStyle name="Input 238 2" xfId="7582" xr:uid="{00000000-0005-0000-0000-000054140000}"/>
    <cellStyle name="Input 238 2 2" xfId="11878" xr:uid="{00000000-0005-0000-0000-000055140000}"/>
    <cellStyle name="Input 238 2 2 2" xfId="20507" xr:uid="{00000000-0005-0000-0000-000056140000}"/>
    <cellStyle name="Input 238 2 3" xfId="16217" xr:uid="{00000000-0005-0000-0000-000057140000}"/>
    <cellStyle name="Input 238 3" xfId="9733" xr:uid="{00000000-0005-0000-0000-000058140000}"/>
    <cellStyle name="Input 238 3 2" xfId="18362" xr:uid="{00000000-0005-0000-0000-000059140000}"/>
    <cellStyle name="Input 238 4" xfId="14071" xr:uid="{00000000-0005-0000-0000-00005A140000}"/>
    <cellStyle name="Input 239" xfId="4842" xr:uid="{00000000-0005-0000-0000-00005B140000}"/>
    <cellStyle name="Input 239 2" xfId="7568" xr:uid="{00000000-0005-0000-0000-00005C140000}"/>
    <cellStyle name="Input 239 2 2" xfId="11864" xr:uid="{00000000-0005-0000-0000-00005D140000}"/>
    <cellStyle name="Input 239 2 2 2" xfId="20493" xr:uid="{00000000-0005-0000-0000-00005E140000}"/>
    <cellStyle name="Input 239 2 3" xfId="16203" xr:uid="{00000000-0005-0000-0000-00005F140000}"/>
    <cellStyle name="Input 239 3" xfId="9719" xr:uid="{00000000-0005-0000-0000-000060140000}"/>
    <cellStyle name="Input 239 3 2" xfId="18348" xr:uid="{00000000-0005-0000-0000-000061140000}"/>
    <cellStyle name="Input 239 4" xfId="14057" xr:uid="{00000000-0005-0000-0000-000062140000}"/>
    <cellStyle name="Input 24" xfId="1308" xr:uid="{00000000-0005-0000-0000-000063140000}"/>
    <cellStyle name="Input 24 2" xfId="2534" xr:uid="{00000000-0005-0000-0000-000064140000}"/>
    <cellStyle name="Input 24 2 2" xfId="4127" xr:uid="{00000000-0005-0000-0000-000065140000}"/>
    <cellStyle name="Input 24 2 2 2" xfId="6869" xr:uid="{00000000-0005-0000-0000-000066140000}"/>
    <cellStyle name="Input 24 2 2 2 2" xfId="11165" xr:uid="{00000000-0005-0000-0000-000067140000}"/>
    <cellStyle name="Input 24 2 2 2 2 2" xfId="19794" xr:uid="{00000000-0005-0000-0000-000068140000}"/>
    <cellStyle name="Input 24 2 2 2 3" xfId="15504" xr:uid="{00000000-0005-0000-0000-000069140000}"/>
    <cellStyle name="Input 24 2 2 3" xfId="9020" xr:uid="{00000000-0005-0000-0000-00006A140000}"/>
    <cellStyle name="Input 24 2 2 3 2" xfId="17649" xr:uid="{00000000-0005-0000-0000-00006B140000}"/>
    <cellStyle name="Input 24 2 2 4" xfId="13351" xr:uid="{00000000-0005-0000-0000-00006C140000}"/>
    <cellStyle name="Input 24 2 3" xfId="5814" xr:uid="{00000000-0005-0000-0000-00006D140000}"/>
    <cellStyle name="Input 24 2 3 2" xfId="10110" xr:uid="{00000000-0005-0000-0000-00006E140000}"/>
    <cellStyle name="Input 24 2 3 2 2" xfId="18739" xr:uid="{00000000-0005-0000-0000-00006F140000}"/>
    <cellStyle name="Input 24 2 3 3" xfId="14449" xr:uid="{00000000-0005-0000-0000-000070140000}"/>
    <cellStyle name="Input 24 2 4" xfId="8296" xr:uid="{00000000-0005-0000-0000-000071140000}"/>
    <cellStyle name="Input 24 2 4 2" xfId="16925" xr:uid="{00000000-0005-0000-0000-000072140000}"/>
    <cellStyle name="Input 24 2 5" xfId="12273" xr:uid="{00000000-0005-0000-0000-000073140000}"/>
    <cellStyle name="Input 240" xfId="4915" xr:uid="{00000000-0005-0000-0000-000074140000}"/>
    <cellStyle name="Input 240 2" xfId="7581" xr:uid="{00000000-0005-0000-0000-000075140000}"/>
    <cellStyle name="Input 240 2 2" xfId="11877" xr:uid="{00000000-0005-0000-0000-000076140000}"/>
    <cellStyle name="Input 240 2 2 2" xfId="20506" xr:uid="{00000000-0005-0000-0000-000077140000}"/>
    <cellStyle name="Input 240 2 3" xfId="16216" xr:uid="{00000000-0005-0000-0000-000078140000}"/>
    <cellStyle name="Input 240 3" xfId="9732" xr:uid="{00000000-0005-0000-0000-000079140000}"/>
    <cellStyle name="Input 240 3 2" xfId="18361" xr:uid="{00000000-0005-0000-0000-00007A140000}"/>
    <cellStyle name="Input 240 4" xfId="14070" xr:uid="{00000000-0005-0000-0000-00007B140000}"/>
    <cellStyle name="Input 241" xfId="4847" xr:uid="{00000000-0005-0000-0000-00007C140000}"/>
    <cellStyle name="Input 241 2" xfId="7573" xr:uid="{00000000-0005-0000-0000-00007D140000}"/>
    <cellStyle name="Input 241 2 2" xfId="11869" xr:uid="{00000000-0005-0000-0000-00007E140000}"/>
    <cellStyle name="Input 241 2 2 2" xfId="20498" xr:uid="{00000000-0005-0000-0000-00007F140000}"/>
    <cellStyle name="Input 241 2 3" xfId="16208" xr:uid="{00000000-0005-0000-0000-000080140000}"/>
    <cellStyle name="Input 241 3" xfId="9724" xr:uid="{00000000-0005-0000-0000-000081140000}"/>
    <cellStyle name="Input 241 3 2" xfId="18353" xr:uid="{00000000-0005-0000-0000-000082140000}"/>
    <cellStyle name="Input 241 4" xfId="14062" xr:uid="{00000000-0005-0000-0000-000083140000}"/>
    <cellStyle name="Input 242" xfId="4919" xr:uid="{00000000-0005-0000-0000-000084140000}"/>
    <cellStyle name="Input 242 2" xfId="7583" xr:uid="{00000000-0005-0000-0000-000085140000}"/>
    <cellStyle name="Input 242 2 2" xfId="11879" xr:uid="{00000000-0005-0000-0000-000086140000}"/>
    <cellStyle name="Input 242 2 2 2" xfId="20508" xr:uid="{00000000-0005-0000-0000-000087140000}"/>
    <cellStyle name="Input 242 2 3" xfId="16218" xr:uid="{00000000-0005-0000-0000-000088140000}"/>
    <cellStyle name="Input 242 3" xfId="9734" xr:uid="{00000000-0005-0000-0000-000089140000}"/>
    <cellStyle name="Input 242 3 2" xfId="18363" xr:uid="{00000000-0005-0000-0000-00008A140000}"/>
    <cellStyle name="Input 242 4" xfId="14072" xr:uid="{00000000-0005-0000-0000-00008B140000}"/>
    <cellStyle name="Input 243" xfId="4846" xr:uid="{00000000-0005-0000-0000-00008C140000}"/>
    <cellStyle name="Input 243 2" xfId="7572" xr:uid="{00000000-0005-0000-0000-00008D140000}"/>
    <cellStyle name="Input 243 2 2" xfId="11868" xr:uid="{00000000-0005-0000-0000-00008E140000}"/>
    <cellStyle name="Input 243 2 2 2" xfId="20497" xr:uid="{00000000-0005-0000-0000-00008F140000}"/>
    <cellStyle name="Input 243 2 3" xfId="16207" xr:uid="{00000000-0005-0000-0000-000090140000}"/>
    <cellStyle name="Input 243 3" xfId="9723" xr:uid="{00000000-0005-0000-0000-000091140000}"/>
    <cellStyle name="Input 243 3 2" xfId="18352" xr:uid="{00000000-0005-0000-0000-000092140000}"/>
    <cellStyle name="Input 243 4" xfId="14061" xr:uid="{00000000-0005-0000-0000-000093140000}"/>
    <cellStyle name="Input 244" xfId="4920" xr:uid="{00000000-0005-0000-0000-000094140000}"/>
    <cellStyle name="Input 244 2" xfId="7584" xr:uid="{00000000-0005-0000-0000-000095140000}"/>
    <cellStyle name="Input 244 2 2" xfId="11880" xr:uid="{00000000-0005-0000-0000-000096140000}"/>
    <cellStyle name="Input 244 2 2 2" xfId="20509" xr:uid="{00000000-0005-0000-0000-000097140000}"/>
    <cellStyle name="Input 244 2 3" xfId="16219" xr:uid="{00000000-0005-0000-0000-000098140000}"/>
    <cellStyle name="Input 244 3" xfId="9735" xr:uid="{00000000-0005-0000-0000-000099140000}"/>
    <cellStyle name="Input 244 3 2" xfId="18364" xr:uid="{00000000-0005-0000-0000-00009A140000}"/>
    <cellStyle name="Input 244 4" xfId="14073" xr:uid="{00000000-0005-0000-0000-00009B140000}"/>
    <cellStyle name="Input 245" xfId="4843" xr:uid="{00000000-0005-0000-0000-00009C140000}"/>
    <cellStyle name="Input 245 2" xfId="7569" xr:uid="{00000000-0005-0000-0000-00009D140000}"/>
    <cellStyle name="Input 245 2 2" xfId="11865" xr:uid="{00000000-0005-0000-0000-00009E140000}"/>
    <cellStyle name="Input 245 2 2 2" xfId="20494" xr:uid="{00000000-0005-0000-0000-00009F140000}"/>
    <cellStyle name="Input 245 2 3" xfId="16204" xr:uid="{00000000-0005-0000-0000-0000A0140000}"/>
    <cellStyle name="Input 245 3" xfId="9720" xr:uid="{00000000-0005-0000-0000-0000A1140000}"/>
    <cellStyle name="Input 245 3 2" xfId="18349" xr:uid="{00000000-0005-0000-0000-0000A2140000}"/>
    <cellStyle name="Input 245 4" xfId="14058" xr:uid="{00000000-0005-0000-0000-0000A3140000}"/>
    <cellStyle name="Input 246" xfId="4921" xr:uid="{00000000-0005-0000-0000-0000A4140000}"/>
    <cellStyle name="Input 246 2" xfId="7585" xr:uid="{00000000-0005-0000-0000-0000A5140000}"/>
    <cellStyle name="Input 246 2 2" xfId="11881" xr:uid="{00000000-0005-0000-0000-0000A6140000}"/>
    <cellStyle name="Input 246 2 2 2" xfId="20510" xr:uid="{00000000-0005-0000-0000-0000A7140000}"/>
    <cellStyle name="Input 246 2 3" xfId="16220" xr:uid="{00000000-0005-0000-0000-0000A8140000}"/>
    <cellStyle name="Input 246 3" xfId="9736" xr:uid="{00000000-0005-0000-0000-0000A9140000}"/>
    <cellStyle name="Input 246 3 2" xfId="18365" xr:uid="{00000000-0005-0000-0000-0000AA140000}"/>
    <cellStyle name="Input 246 4" xfId="14074" xr:uid="{00000000-0005-0000-0000-0000AB140000}"/>
    <cellStyle name="Input 247" xfId="4978" xr:uid="{00000000-0005-0000-0000-0000AC140000}"/>
    <cellStyle name="Input 247 2" xfId="7589" xr:uid="{00000000-0005-0000-0000-0000AD140000}"/>
    <cellStyle name="Input 247 2 2" xfId="11885" xr:uid="{00000000-0005-0000-0000-0000AE140000}"/>
    <cellStyle name="Input 247 2 2 2" xfId="20514" xr:uid="{00000000-0005-0000-0000-0000AF140000}"/>
    <cellStyle name="Input 247 2 3" xfId="16224" xr:uid="{00000000-0005-0000-0000-0000B0140000}"/>
    <cellStyle name="Input 247 3" xfId="9740" xr:uid="{00000000-0005-0000-0000-0000B1140000}"/>
    <cellStyle name="Input 247 3 2" xfId="18369" xr:uid="{00000000-0005-0000-0000-0000B2140000}"/>
    <cellStyle name="Input 247 4" xfId="14078" xr:uid="{00000000-0005-0000-0000-0000B3140000}"/>
    <cellStyle name="Input 248" xfId="5009" xr:uid="{00000000-0005-0000-0000-0000B4140000}"/>
    <cellStyle name="Input 248 2" xfId="7592" xr:uid="{00000000-0005-0000-0000-0000B5140000}"/>
    <cellStyle name="Input 248 2 2" xfId="11888" xr:uid="{00000000-0005-0000-0000-0000B6140000}"/>
    <cellStyle name="Input 248 2 2 2" xfId="20517" xr:uid="{00000000-0005-0000-0000-0000B7140000}"/>
    <cellStyle name="Input 248 2 3" xfId="16227" xr:uid="{00000000-0005-0000-0000-0000B8140000}"/>
    <cellStyle name="Input 248 3" xfId="9743" xr:uid="{00000000-0005-0000-0000-0000B9140000}"/>
    <cellStyle name="Input 248 3 2" xfId="18372" xr:uid="{00000000-0005-0000-0000-0000BA140000}"/>
    <cellStyle name="Input 248 4" xfId="14081" xr:uid="{00000000-0005-0000-0000-0000BB140000}"/>
    <cellStyle name="Input 249" xfId="4975" xr:uid="{00000000-0005-0000-0000-0000BC140000}"/>
    <cellStyle name="Input 249 2" xfId="7586" xr:uid="{00000000-0005-0000-0000-0000BD140000}"/>
    <cellStyle name="Input 249 2 2" xfId="11882" xr:uid="{00000000-0005-0000-0000-0000BE140000}"/>
    <cellStyle name="Input 249 2 2 2" xfId="20511" xr:uid="{00000000-0005-0000-0000-0000BF140000}"/>
    <cellStyle name="Input 249 2 3" xfId="16221" xr:uid="{00000000-0005-0000-0000-0000C0140000}"/>
    <cellStyle name="Input 249 3" xfId="9737" xr:uid="{00000000-0005-0000-0000-0000C1140000}"/>
    <cellStyle name="Input 249 3 2" xfId="18366" xr:uid="{00000000-0005-0000-0000-0000C2140000}"/>
    <cellStyle name="Input 249 4" xfId="14075" xr:uid="{00000000-0005-0000-0000-0000C3140000}"/>
    <cellStyle name="Input 25" xfId="1293" xr:uid="{00000000-0005-0000-0000-0000C4140000}"/>
    <cellStyle name="Input 25 2" xfId="2530" xr:uid="{00000000-0005-0000-0000-0000C5140000}"/>
    <cellStyle name="Input 25 2 2" xfId="4124" xr:uid="{00000000-0005-0000-0000-0000C6140000}"/>
    <cellStyle name="Input 25 2 2 2" xfId="6866" xr:uid="{00000000-0005-0000-0000-0000C7140000}"/>
    <cellStyle name="Input 25 2 2 2 2" xfId="11162" xr:uid="{00000000-0005-0000-0000-0000C8140000}"/>
    <cellStyle name="Input 25 2 2 2 2 2" xfId="19791" xr:uid="{00000000-0005-0000-0000-0000C9140000}"/>
    <cellStyle name="Input 25 2 2 2 3" xfId="15501" xr:uid="{00000000-0005-0000-0000-0000CA140000}"/>
    <cellStyle name="Input 25 2 2 3" xfId="9017" xr:uid="{00000000-0005-0000-0000-0000CB140000}"/>
    <cellStyle name="Input 25 2 2 3 2" xfId="17646" xr:uid="{00000000-0005-0000-0000-0000CC140000}"/>
    <cellStyle name="Input 25 2 2 4" xfId="13348" xr:uid="{00000000-0005-0000-0000-0000CD140000}"/>
    <cellStyle name="Input 25 2 3" xfId="5811" xr:uid="{00000000-0005-0000-0000-0000CE140000}"/>
    <cellStyle name="Input 25 2 3 2" xfId="10107" xr:uid="{00000000-0005-0000-0000-0000CF140000}"/>
    <cellStyle name="Input 25 2 3 2 2" xfId="18736" xr:uid="{00000000-0005-0000-0000-0000D0140000}"/>
    <cellStyle name="Input 25 2 3 3" xfId="14446" xr:uid="{00000000-0005-0000-0000-0000D1140000}"/>
    <cellStyle name="Input 25 2 4" xfId="8170" xr:uid="{00000000-0005-0000-0000-0000D2140000}"/>
    <cellStyle name="Input 25 2 4 2" xfId="16800" xr:uid="{00000000-0005-0000-0000-0000D3140000}"/>
    <cellStyle name="Input 25 2 5" xfId="12270" xr:uid="{00000000-0005-0000-0000-0000D4140000}"/>
    <cellStyle name="Input 250" xfId="5010" xr:uid="{00000000-0005-0000-0000-0000D5140000}"/>
    <cellStyle name="Input 250 2" xfId="7593" xr:uid="{00000000-0005-0000-0000-0000D6140000}"/>
    <cellStyle name="Input 250 2 2" xfId="11889" xr:uid="{00000000-0005-0000-0000-0000D7140000}"/>
    <cellStyle name="Input 250 2 2 2" xfId="20518" xr:uid="{00000000-0005-0000-0000-0000D8140000}"/>
    <cellStyle name="Input 250 2 3" xfId="16228" xr:uid="{00000000-0005-0000-0000-0000D9140000}"/>
    <cellStyle name="Input 250 3" xfId="9744" xr:uid="{00000000-0005-0000-0000-0000DA140000}"/>
    <cellStyle name="Input 250 3 2" xfId="18373" xr:uid="{00000000-0005-0000-0000-0000DB140000}"/>
    <cellStyle name="Input 250 4" xfId="14082" xr:uid="{00000000-0005-0000-0000-0000DC140000}"/>
    <cellStyle name="Input 251" xfId="4976" xr:uid="{00000000-0005-0000-0000-0000DD140000}"/>
    <cellStyle name="Input 251 2" xfId="7587" xr:uid="{00000000-0005-0000-0000-0000DE140000}"/>
    <cellStyle name="Input 251 2 2" xfId="11883" xr:uid="{00000000-0005-0000-0000-0000DF140000}"/>
    <cellStyle name="Input 251 2 2 2" xfId="20512" xr:uid="{00000000-0005-0000-0000-0000E0140000}"/>
    <cellStyle name="Input 251 2 3" xfId="16222" xr:uid="{00000000-0005-0000-0000-0000E1140000}"/>
    <cellStyle name="Input 251 3" xfId="9738" xr:uid="{00000000-0005-0000-0000-0000E2140000}"/>
    <cellStyle name="Input 251 3 2" xfId="18367" xr:uid="{00000000-0005-0000-0000-0000E3140000}"/>
    <cellStyle name="Input 251 4" xfId="14076" xr:uid="{00000000-0005-0000-0000-0000E4140000}"/>
    <cellStyle name="Input 252" xfId="5008" xr:uid="{00000000-0005-0000-0000-0000E5140000}"/>
    <cellStyle name="Input 252 2" xfId="7591" xr:uid="{00000000-0005-0000-0000-0000E6140000}"/>
    <cellStyle name="Input 252 2 2" xfId="11887" xr:uid="{00000000-0005-0000-0000-0000E7140000}"/>
    <cellStyle name="Input 252 2 2 2" xfId="20516" xr:uid="{00000000-0005-0000-0000-0000E8140000}"/>
    <cellStyle name="Input 252 2 3" xfId="16226" xr:uid="{00000000-0005-0000-0000-0000E9140000}"/>
    <cellStyle name="Input 252 3" xfId="9742" xr:uid="{00000000-0005-0000-0000-0000EA140000}"/>
    <cellStyle name="Input 252 3 2" xfId="18371" xr:uid="{00000000-0005-0000-0000-0000EB140000}"/>
    <cellStyle name="Input 252 4" xfId="14080" xr:uid="{00000000-0005-0000-0000-0000EC140000}"/>
    <cellStyle name="Input 253" xfId="5021" xr:uid="{00000000-0005-0000-0000-0000ED140000}"/>
    <cellStyle name="Input 253 2" xfId="7597" xr:uid="{00000000-0005-0000-0000-0000EE140000}"/>
    <cellStyle name="Input 253 2 2" xfId="11893" xr:uid="{00000000-0005-0000-0000-0000EF140000}"/>
    <cellStyle name="Input 253 2 2 2" xfId="20522" xr:uid="{00000000-0005-0000-0000-0000F0140000}"/>
    <cellStyle name="Input 253 2 3" xfId="16232" xr:uid="{00000000-0005-0000-0000-0000F1140000}"/>
    <cellStyle name="Input 253 3" xfId="9748" xr:uid="{00000000-0005-0000-0000-0000F2140000}"/>
    <cellStyle name="Input 253 3 2" xfId="18377" xr:uid="{00000000-0005-0000-0000-0000F3140000}"/>
    <cellStyle name="Input 253 4" xfId="14087" xr:uid="{00000000-0005-0000-0000-0000F4140000}"/>
    <cellStyle name="Input 254" xfId="5028" xr:uid="{00000000-0005-0000-0000-0000F5140000}"/>
    <cellStyle name="Input 254 2" xfId="7600" xr:uid="{00000000-0005-0000-0000-0000F6140000}"/>
    <cellStyle name="Input 254 2 2" xfId="11896" xr:uid="{00000000-0005-0000-0000-0000F7140000}"/>
    <cellStyle name="Input 254 2 2 2" xfId="20525" xr:uid="{00000000-0005-0000-0000-0000F8140000}"/>
    <cellStyle name="Input 254 2 3" xfId="16235" xr:uid="{00000000-0005-0000-0000-0000F9140000}"/>
    <cellStyle name="Input 254 3" xfId="9751" xr:uid="{00000000-0005-0000-0000-0000FA140000}"/>
    <cellStyle name="Input 254 3 2" xfId="18380" xr:uid="{00000000-0005-0000-0000-0000FB140000}"/>
    <cellStyle name="Input 254 4" xfId="14090" xr:uid="{00000000-0005-0000-0000-0000FC140000}"/>
    <cellStyle name="Input 255" xfId="4977" xr:uid="{00000000-0005-0000-0000-0000FD140000}"/>
    <cellStyle name="Input 255 2" xfId="7588" xr:uid="{00000000-0005-0000-0000-0000FE140000}"/>
    <cellStyle name="Input 255 2 2" xfId="11884" xr:uid="{00000000-0005-0000-0000-0000FF140000}"/>
    <cellStyle name="Input 255 2 2 2" xfId="20513" xr:uid="{00000000-0005-0000-0000-000000150000}"/>
    <cellStyle name="Input 255 2 3" xfId="16223" xr:uid="{00000000-0005-0000-0000-000001150000}"/>
    <cellStyle name="Input 255 3" xfId="9739" xr:uid="{00000000-0005-0000-0000-000002150000}"/>
    <cellStyle name="Input 255 3 2" xfId="18368" xr:uid="{00000000-0005-0000-0000-000003150000}"/>
    <cellStyle name="Input 255 4" xfId="14077" xr:uid="{00000000-0005-0000-0000-000004150000}"/>
    <cellStyle name="Input 256" xfId="4995" xr:uid="{00000000-0005-0000-0000-000005150000}"/>
    <cellStyle name="Input 256 2" xfId="7590" xr:uid="{00000000-0005-0000-0000-000006150000}"/>
    <cellStyle name="Input 256 2 2" xfId="11886" xr:uid="{00000000-0005-0000-0000-000007150000}"/>
    <cellStyle name="Input 256 2 2 2" xfId="20515" xr:uid="{00000000-0005-0000-0000-000008150000}"/>
    <cellStyle name="Input 256 2 3" xfId="16225" xr:uid="{00000000-0005-0000-0000-000009150000}"/>
    <cellStyle name="Input 256 3" xfId="9741" xr:uid="{00000000-0005-0000-0000-00000A150000}"/>
    <cellStyle name="Input 256 3 2" xfId="18370" xr:uid="{00000000-0005-0000-0000-00000B150000}"/>
    <cellStyle name="Input 256 4" xfId="14079" xr:uid="{00000000-0005-0000-0000-00000C150000}"/>
    <cellStyle name="Input 257" xfId="5020" xr:uid="{00000000-0005-0000-0000-00000D150000}"/>
    <cellStyle name="Input 257 2" xfId="7596" xr:uid="{00000000-0005-0000-0000-00000E150000}"/>
    <cellStyle name="Input 257 2 2" xfId="11892" xr:uid="{00000000-0005-0000-0000-00000F150000}"/>
    <cellStyle name="Input 257 2 2 2" xfId="20521" xr:uid="{00000000-0005-0000-0000-000010150000}"/>
    <cellStyle name="Input 257 2 3" xfId="16231" xr:uid="{00000000-0005-0000-0000-000011150000}"/>
    <cellStyle name="Input 257 3" xfId="9747" xr:uid="{00000000-0005-0000-0000-000012150000}"/>
    <cellStyle name="Input 257 3 2" xfId="18376" xr:uid="{00000000-0005-0000-0000-000013150000}"/>
    <cellStyle name="Input 257 4" xfId="14086" xr:uid="{00000000-0005-0000-0000-000014150000}"/>
    <cellStyle name="Input 258" xfId="5026" xr:uid="{00000000-0005-0000-0000-000015150000}"/>
    <cellStyle name="Input 258 2" xfId="7599" xr:uid="{00000000-0005-0000-0000-000016150000}"/>
    <cellStyle name="Input 258 2 2" xfId="11895" xr:uid="{00000000-0005-0000-0000-000017150000}"/>
    <cellStyle name="Input 258 2 2 2" xfId="20524" xr:uid="{00000000-0005-0000-0000-000018150000}"/>
    <cellStyle name="Input 258 2 3" xfId="16234" xr:uid="{00000000-0005-0000-0000-000019150000}"/>
    <cellStyle name="Input 258 3" xfId="9750" xr:uid="{00000000-0005-0000-0000-00001A150000}"/>
    <cellStyle name="Input 258 3 2" xfId="18379" xr:uid="{00000000-0005-0000-0000-00001B150000}"/>
    <cellStyle name="Input 258 4" xfId="14089" xr:uid="{00000000-0005-0000-0000-00001C150000}"/>
    <cellStyle name="Input 259" xfId="5014" xr:uid="{00000000-0005-0000-0000-00001D150000}"/>
    <cellStyle name="Input 259 2" xfId="7595" xr:uid="{00000000-0005-0000-0000-00001E150000}"/>
    <cellStyle name="Input 259 2 2" xfId="11891" xr:uid="{00000000-0005-0000-0000-00001F150000}"/>
    <cellStyle name="Input 259 2 2 2" xfId="20520" xr:uid="{00000000-0005-0000-0000-000020150000}"/>
    <cellStyle name="Input 259 2 3" xfId="16230" xr:uid="{00000000-0005-0000-0000-000021150000}"/>
    <cellStyle name="Input 259 3" xfId="9746" xr:uid="{00000000-0005-0000-0000-000022150000}"/>
    <cellStyle name="Input 259 3 2" xfId="18375" xr:uid="{00000000-0005-0000-0000-000023150000}"/>
    <cellStyle name="Input 259 4" xfId="14084" xr:uid="{00000000-0005-0000-0000-000024150000}"/>
    <cellStyle name="Input 26" xfId="1309" xr:uid="{00000000-0005-0000-0000-000025150000}"/>
    <cellStyle name="Input 26 2" xfId="2535" xr:uid="{00000000-0005-0000-0000-000026150000}"/>
    <cellStyle name="Input 26 2 2" xfId="4128" xr:uid="{00000000-0005-0000-0000-000027150000}"/>
    <cellStyle name="Input 26 2 2 2" xfId="6870" xr:uid="{00000000-0005-0000-0000-000028150000}"/>
    <cellStyle name="Input 26 2 2 2 2" xfId="11166" xr:uid="{00000000-0005-0000-0000-000029150000}"/>
    <cellStyle name="Input 26 2 2 2 2 2" xfId="19795" xr:uid="{00000000-0005-0000-0000-00002A150000}"/>
    <cellStyle name="Input 26 2 2 2 3" xfId="15505" xr:uid="{00000000-0005-0000-0000-00002B150000}"/>
    <cellStyle name="Input 26 2 2 3" xfId="9021" xr:uid="{00000000-0005-0000-0000-00002C150000}"/>
    <cellStyle name="Input 26 2 2 3 2" xfId="17650" xr:uid="{00000000-0005-0000-0000-00002D150000}"/>
    <cellStyle name="Input 26 2 2 4" xfId="13352" xr:uid="{00000000-0005-0000-0000-00002E150000}"/>
    <cellStyle name="Input 26 2 3" xfId="5815" xr:uid="{00000000-0005-0000-0000-00002F150000}"/>
    <cellStyle name="Input 26 2 3 2" xfId="10111" xr:uid="{00000000-0005-0000-0000-000030150000}"/>
    <cellStyle name="Input 26 2 3 2 2" xfId="18740" xr:uid="{00000000-0005-0000-0000-000031150000}"/>
    <cellStyle name="Input 26 2 3 3" xfId="14450" xr:uid="{00000000-0005-0000-0000-000032150000}"/>
    <cellStyle name="Input 26 2 4" xfId="8197" xr:uid="{00000000-0005-0000-0000-000033150000}"/>
    <cellStyle name="Input 26 2 4 2" xfId="16826" xr:uid="{00000000-0005-0000-0000-000034150000}"/>
    <cellStyle name="Input 26 2 5" xfId="12274" xr:uid="{00000000-0005-0000-0000-000035150000}"/>
    <cellStyle name="Input 260" xfId="5011" xr:uid="{00000000-0005-0000-0000-000036150000}"/>
    <cellStyle name="Input 260 2" xfId="7594" xr:uid="{00000000-0005-0000-0000-000037150000}"/>
    <cellStyle name="Input 260 2 2" xfId="11890" xr:uid="{00000000-0005-0000-0000-000038150000}"/>
    <cellStyle name="Input 260 2 2 2" xfId="20519" xr:uid="{00000000-0005-0000-0000-000039150000}"/>
    <cellStyle name="Input 260 2 3" xfId="16229" xr:uid="{00000000-0005-0000-0000-00003A150000}"/>
    <cellStyle name="Input 260 3" xfId="9745" xr:uid="{00000000-0005-0000-0000-00003B150000}"/>
    <cellStyle name="Input 260 3 2" xfId="18374" xr:uid="{00000000-0005-0000-0000-00003C150000}"/>
    <cellStyle name="Input 260 4" xfId="14083" xr:uid="{00000000-0005-0000-0000-00003D150000}"/>
    <cellStyle name="Input 261" xfId="5023" xr:uid="{00000000-0005-0000-0000-00003E150000}"/>
    <cellStyle name="Input 261 2" xfId="7598" xr:uid="{00000000-0005-0000-0000-00003F150000}"/>
    <cellStyle name="Input 261 2 2" xfId="11894" xr:uid="{00000000-0005-0000-0000-000040150000}"/>
    <cellStyle name="Input 261 2 2 2" xfId="20523" xr:uid="{00000000-0005-0000-0000-000041150000}"/>
    <cellStyle name="Input 261 2 3" xfId="16233" xr:uid="{00000000-0005-0000-0000-000042150000}"/>
    <cellStyle name="Input 261 3" xfId="9749" xr:uid="{00000000-0005-0000-0000-000043150000}"/>
    <cellStyle name="Input 261 3 2" xfId="18378" xr:uid="{00000000-0005-0000-0000-000044150000}"/>
    <cellStyle name="Input 261 4" xfId="14088" xr:uid="{00000000-0005-0000-0000-000045150000}"/>
    <cellStyle name="Input 262" xfId="5015" xr:uid="{00000000-0005-0000-0000-000046150000}"/>
    <cellStyle name="Input 262 2" xfId="14085" xr:uid="{00000000-0005-0000-0000-000047150000}"/>
    <cellStyle name="Input 263" xfId="5012" xr:uid="{00000000-0005-0000-0000-000048150000}"/>
    <cellStyle name="Input 264" xfId="5074" xr:uid="{00000000-0005-0000-0000-000049150000}"/>
    <cellStyle name="Input 265" xfId="8159" xr:uid="{00000000-0005-0000-0000-00004A150000}"/>
    <cellStyle name="Input 266" xfId="20689" xr:uid="{00000000-0005-0000-0000-00004B150000}"/>
    <cellStyle name="Input 267" xfId="20674" xr:uid="{00000000-0005-0000-0000-00004C150000}"/>
    <cellStyle name="Input 268" xfId="20589" xr:uid="{00000000-0005-0000-0000-00004D150000}"/>
    <cellStyle name="Input 269" xfId="20671" xr:uid="{00000000-0005-0000-0000-00004E150000}"/>
    <cellStyle name="Input 27" xfId="1292" xr:uid="{00000000-0005-0000-0000-00004F150000}"/>
    <cellStyle name="Input 27 2" xfId="2529" xr:uid="{00000000-0005-0000-0000-000050150000}"/>
    <cellStyle name="Input 27 2 2" xfId="4123" xr:uid="{00000000-0005-0000-0000-000051150000}"/>
    <cellStyle name="Input 27 2 2 2" xfId="6865" xr:uid="{00000000-0005-0000-0000-000052150000}"/>
    <cellStyle name="Input 27 2 2 2 2" xfId="11161" xr:uid="{00000000-0005-0000-0000-000053150000}"/>
    <cellStyle name="Input 27 2 2 2 2 2" xfId="19790" xr:uid="{00000000-0005-0000-0000-000054150000}"/>
    <cellStyle name="Input 27 2 2 2 3" xfId="15500" xr:uid="{00000000-0005-0000-0000-000055150000}"/>
    <cellStyle name="Input 27 2 2 3" xfId="9016" xr:uid="{00000000-0005-0000-0000-000056150000}"/>
    <cellStyle name="Input 27 2 2 3 2" xfId="17645" xr:uid="{00000000-0005-0000-0000-000057150000}"/>
    <cellStyle name="Input 27 2 2 4" xfId="13347" xr:uid="{00000000-0005-0000-0000-000058150000}"/>
    <cellStyle name="Input 27 2 3" xfId="5810" xr:uid="{00000000-0005-0000-0000-000059150000}"/>
    <cellStyle name="Input 27 2 3 2" xfId="10106" xr:uid="{00000000-0005-0000-0000-00005A150000}"/>
    <cellStyle name="Input 27 2 3 2 2" xfId="18735" xr:uid="{00000000-0005-0000-0000-00005B150000}"/>
    <cellStyle name="Input 27 2 3 3" xfId="14445" xr:uid="{00000000-0005-0000-0000-00005C150000}"/>
    <cellStyle name="Input 27 2 4" xfId="8163" xr:uid="{00000000-0005-0000-0000-00005D150000}"/>
    <cellStyle name="Input 27 2 4 2" xfId="16793" xr:uid="{00000000-0005-0000-0000-00005E150000}"/>
    <cellStyle name="Input 27 2 5" xfId="12269" xr:uid="{00000000-0005-0000-0000-00005F150000}"/>
    <cellStyle name="Input 270" xfId="20592" xr:uid="{00000000-0005-0000-0000-000060150000}"/>
    <cellStyle name="Input 271" xfId="20667" xr:uid="{00000000-0005-0000-0000-000061150000}"/>
    <cellStyle name="Input 272" xfId="20596" xr:uid="{00000000-0005-0000-0000-000062150000}"/>
    <cellStyle name="Input 273" xfId="20664" xr:uid="{00000000-0005-0000-0000-000063150000}"/>
    <cellStyle name="Input 274" xfId="20602" xr:uid="{00000000-0005-0000-0000-000064150000}"/>
    <cellStyle name="Input 275" xfId="20657" xr:uid="{00000000-0005-0000-0000-000065150000}"/>
    <cellStyle name="Input 276" xfId="20607" xr:uid="{00000000-0005-0000-0000-000066150000}"/>
    <cellStyle name="Input 277" xfId="20654" xr:uid="{00000000-0005-0000-0000-000067150000}"/>
    <cellStyle name="Input 278" xfId="20617" xr:uid="{00000000-0005-0000-0000-000068150000}"/>
    <cellStyle name="Input 279" xfId="20652" xr:uid="{00000000-0005-0000-0000-000069150000}"/>
    <cellStyle name="Input 28" xfId="1310" xr:uid="{00000000-0005-0000-0000-00006A150000}"/>
    <cellStyle name="Input 28 2" xfId="2536" xr:uid="{00000000-0005-0000-0000-00006B150000}"/>
    <cellStyle name="Input 28 2 2" xfId="4129" xr:uid="{00000000-0005-0000-0000-00006C150000}"/>
    <cellStyle name="Input 28 2 2 2" xfId="6871" xr:uid="{00000000-0005-0000-0000-00006D150000}"/>
    <cellStyle name="Input 28 2 2 2 2" xfId="11167" xr:uid="{00000000-0005-0000-0000-00006E150000}"/>
    <cellStyle name="Input 28 2 2 2 2 2" xfId="19796" xr:uid="{00000000-0005-0000-0000-00006F150000}"/>
    <cellStyle name="Input 28 2 2 2 3" xfId="15506" xr:uid="{00000000-0005-0000-0000-000070150000}"/>
    <cellStyle name="Input 28 2 2 3" xfId="9022" xr:uid="{00000000-0005-0000-0000-000071150000}"/>
    <cellStyle name="Input 28 2 2 3 2" xfId="17651" xr:uid="{00000000-0005-0000-0000-000072150000}"/>
    <cellStyle name="Input 28 2 2 4" xfId="13353" xr:uid="{00000000-0005-0000-0000-000073150000}"/>
    <cellStyle name="Input 28 2 3" xfId="5816" xr:uid="{00000000-0005-0000-0000-000074150000}"/>
    <cellStyle name="Input 28 2 3 2" xfId="10112" xr:uid="{00000000-0005-0000-0000-000075150000}"/>
    <cellStyle name="Input 28 2 3 2 2" xfId="18741" xr:uid="{00000000-0005-0000-0000-000076150000}"/>
    <cellStyle name="Input 28 2 3 3" xfId="14451" xr:uid="{00000000-0005-0000-0000-000077150000}"/>
    <cellStyle name="Input 28 2 4" xfId="7770" xr:uid="{00000000-0005-0000-0000-000078150000}"/>
    <cellStyle name="Input 28 2 4 2" xfId="16404" xr:uid="{00000000-0005-0000-0000-000079150000}"/>
    <cellStyle name="Input 28 2 5" xfId="12275" xr:uid="{00000000-0005-0000-0000-00007A150000}"/>
    <cellStyle name="Input 280" xfId="20622" xr:uid="{00000000-0005-0000-0000-00007B150000}"/>
    <cellStyle name="Input 281" xfId="20923" xr:uid="{00000000-0005-0000-0000-00007C150000}"/>
    <cellStyle name="Input 282" xfId="21056" xr:uid="{00000000-0005-0000-0000-00007D150000}"/>
    <cellStyle name="Input 283" xfId="21746" xr:uid="{00000000-0005-0000-0000-00007E150000}"/>
    <cellStyle name="Input 284" xfId="21811" xr:uid="{00000000-0005-0000-0000-00007F150000}"/>
    <cellStyle name="Input 285" xfId="21886" xr:uid="{00000000-0005-0000-0000-000080150000}"/>
    <cellStyle name="Input 286" xfId="21809" xr:uid="{00000000-0005-0000-0000-000081150000}"/>
    <cellStyle name="Input 287" xfId="21883" xr:uid="{00000000-0005-0000-0000-000082150000}"/>
    <cellStyle name="Input 288" xfId="21803" xr:uid="{00000000-0005-0000-0000-000083150000}"/>
    <cellStyle name="Input 289" xfId="21882" xr:uid="{00000000-0005-0000-0000-000084150000}"/>
    <cellStyle name="Input 29" xfId="1291" xr:uid="{00000000-0005-0000-0000-000085150000}"/>
    <cellStyle name="Input 29 2" xfId="2528" xr:uid="{00000000-0005-0000-0000-000086150000}"/>
    <cellStyle name="Input 29 2 2" xfId="4122" xr:uid="{00000000-0005-0000-0000-000087150000}"/>
    <cellStyle name="Input 29 2 2 2" xfId="6864" xr:uid="{00000000-0005-0000-0000-000088150000}"/>
    <cellStyle name="Input 29 2 2 2 2" xfId="11160" xr:uid="{00000000-0005-0000-0000-000089150000}"/>
    <cellStyle name="Input 29 2 2 2 2 2" xfId="19789" xr:uid="{00000000-0005-0000-0000-00008A150000}"/>
    <cellStyle name="Input 29 2 2 2 3" xfId="15499" xr:uid="{00000000-0005-0000-0000-00008B150000}"/>
    <cellStyle name="Input 29 2 2 3" xfId="9015" xr:uid="{00000000-0005-0000-0000-00008C150000}"/>
    <cellStyle name="Input 29 2 2 3 2" xfId="17644" xr:uid="{00000000-0005-0000-0000-00008D150000}"/>
    <cellStyle name="Input 29 2 2 4" xfId="13346" xr:uid="{00000000-0005-0000-0000-00008E150000}"/>
    <cellStyle name="Input 29 2 3" xfId="5809" xr:uid="{00000000-0005-0000-0000-00008F150000}"/>
    <cellStyle name="Input 29 2 3 2" xfId="10105" xr:uid="{00000000-0005-0000-0000-000090150000}"/>
    <cellStyle name="Input 29 2 3 2 2" xfId="18734" xr:uid="{00000000-0005-0000-0000-000091150000}"/>
    <cellStyle name="Input 29 2 3 3" xfId="14444" xr:uid="{00000000-0005-0000-0000-000092150000}"/>
    <cellStyle name="Input 29 2 4" xfId="7984" xr:uid="{00000000-0005-0000-0000-000093150000}"/>
    <cellStyle name="Input 29 2 4 2" xfId="16617" xr:uid="{00000000-0005-0000-0000-000094150000}"/>
    <cellStyle name="Input 29 2 5" xfId="12268" xr:uid="{00000000-0005-0000-0000-000095150000}"/>
    <cellStyle name="Input 290" xfId="21804" xr:uid="{00000000-0005-0000-0000-000096150000}"/>
    <cellStyle name="Input 291" xfId="21878" xr:uid="{00000000-0005-0000-0000-000097150000}"/>
    <cellStyle name="Input 292" xfId="21805" xr:uid="{00000000-0005-0000-0000-000098150000}"/>
    <cellStyle name="Input 293" xfId="21877" xr:uid="{00000000-0005-0000-0000-000099150000}"/>
    <cellStyle name="Input 294" xfId="21806" xr:uid="{00000000-0005-0000-0000-00009A150000}"/>
    <cellStyle name="Input 295" xfId="21864" xr:uid="{00000000-0005-0000-0000-00009B150000}"/>
    <cellStyle name="Input 296" xfId="21807" xr:uid="{00000000-0005-0000-0000-00009C150000}"/>
    <cellStyle name="Input 297" xfId="21858" xr:uid="{00000000-0005-0000-0000-00009D150000}"/>
    <cellStyle name="Input 298" xfId="21808" xr:uid="{00000000-0005-0000-0000-00009E150000}"/>
    <cellStyle name="Input 299" xfId="21856" xr:uid="{00000000-0005-0000-0000-00009F150000}"/>
    <cellStyle name="Input 3" xfId="915" xr:uid="{00000000-0005-0000-0000-0000A0150000}"/>
    <cellStyle name="Input 3 2" xfId="2295" xr:uid="{00000000-0005-0000-0000-0000A1150000}"/>
    <cellStyle name="Input 3 2 2" xfId="4069" xr:uid="{00000000-0005-0000-0000-0000A2150000}"/>
    <cellStyle name="Input 3 2 2 2" xfId="6811" xr:uid="{00000000-0005-0000-0000-0000A3150000}"/>
    <cellStyle name="Input 3 2 2 2 2" xfId="11107" xr:uid="{00000000-0005-0000-0000-0000A4150000}"/>
    <cellStyle name="Input 3 2 2 2 2 2" xfId="19736" xr:uid="{00000000-0005-0000-0000-0000A5150000}"/>
    <cellStyle name="Input 3 2 2 2 3" xfId="15446" xr:uid="{00000000-0005-0000-0000-0000A6150000}"/>
    <cellStyle name="Input 3 2 2 3" xfId="8962" xr:uid="{00000000-0005-0000-0000-0000A7150000}"/>
    <cellStyle name="Input 3 2 2 3 2" xfId="17591" xr:uid="{00000000-0005-0000-0000-0000A8150000}"/>
    <cellStyle name="Input 3 2 2 4" xfId="13293" xr:uid="{00000000-0005-0000-0000-0000A9150000}"/>
    <cellStyle name="Input 3 2 3" xfId="5756" xr:uid="{00000000-0005-0000-0000-0000AA150000}"/>
    <cellStyle name="Input 3 2 3 2" xfId="10052" xr:uid="{00000000-0005-0000-0000-0000AB150000}"/>
    <cellStyle name="Input 3 2 3 2 2" xfId="18681" xr:uid="{00000000-0005-0000-0000-0000AC150000}"/>
    <cellStyle name="Input 3 2 3 3" xfId="14391" xr:uid="{00000000-0005-0000-0000-0000AD150000}"/>
    <cellStyle name="Input 3 2 4" xfId="8001" xr:uid="{00000000-0005-0000-0000-0000AE150000}"/>
    <cellStyle name="Input 3 2 4 2" xfId="16634" xr:uid="{00000000-0005-0000-0000-0000AF150000}"/>
    <cellStyle name="Input 3 2 5" xfId="12215" xr:uid="{00000000-0005-0000-0000-0000B0150000}"/>
    <cellStyle name="Input 30" xfId="1311" xr:uid="{00000000-0005-0000-0000-0000B1150000}"/>
    <cellStyle name="Input 30 2" xfId="2537" xr:uid="{00000000-0005-0000-0000-0000B2150000}"/>
    <cellStyle name="Input 30 2 2" xfId="4130" xr:uid="{00000000-0005-0000-0000-0000B3150000}"/>
    <cellStyle name="Input 30 2 2 2" xfId="6872" xr:uid="{00000000-0005-0000-0000-0000B4150000}"/>
    <cellStyle name="Input 30 2 2 2 2" xfId="11168" xr:uid="{00000000-0005-0000-0000-0000B5150000}"/>
    <cellStyle name="Input 30 2 2 2 2 2" xfId="19797" xr:uid="{00000000-0005-0000-0000-0000B6150000}"/>
    <cellStyle name="Input 30 2 2 2 3" xfId="15507" xr:uid="{00000000-0005-0000-0000-0000B7150000}"/>
    <cellStyle name="Input 30 2 2 3" xfId="9023" xr:uid="{00000000-0005-0000-0000-0000B8150000}"/>
    <cellStyle name="Input 30 2 2 3 2" xfId="17652" xr:uid="{00000000-0005-0000-0000-0000B9150000}"/>
    <cellStyle name="Input 30 2 2 4" xfId="13354" xr:uid="{00000000-0005-0000-0000-0000BA150000}"/>
    <cellStyle name="Input 30 2 3" xfId="5817" xr:uid="{00000000-0005-0000-0000-0000BB150000}"/>
    <cellStyle name="Input 30 2 3 2" xfId="10113" xr:uid="{00000000-0005-0000-0000-0000BC150000}"/>
    <cellStyle name="Input 30 2 3 2 2" xfId="18742" xr:uid="{00000000-0005-0000-0000-0000BD150000}"/>
    <cellStyle name="Input 30 2 3 3" xfId="14452" xr:uid="{00000000-0005-0000-0000-0000BE150000}"/>
    <cellStyle name="Input 30 2 4" xfId="7697" xr:uid="{00000000-0005-0000-0000-0000BF150000}"/>
    <cellStyle name="Input 30 2 4 2" xfId="16331" xr:uid="{00000000-0005-0000-0000-0000C0150000}"/>
    <cellStyle name="Input 30 2 5" xfId="12276" xr:uid="{00000000-0005-0000-0000-0000C1150000}"/>
    <cellStyle name="Input 300" xfId="21810" xr:uid="{00000000-0005-0000-0000-0000C2150000}"/>
    <cellStyle name="Input 301" xfId="21938" xr:uid="{00000000-0005-0000-0000-0000C3150000}"/>
    <cellStyle name="Input 302" xfId="22009" xr:uid="{00000000-0005-0000-0000-0000C4150000}"/>
    <cellStyle name="Input 303" xfId="21931" xr:uid="{00000000-0005-0000-0000-0000C5150000}"/>
    <cellStyle name="Input 304" xfId="22008" xr:uid="{00000000-0005-0000-0000-0000C6150000}"/>
    <cellStyle name="Input 305" xfId="21930" xr:uid="{00000000-0005-0000-0000-0000C7150000}"/>
    <cellStyle name="Input 306" xfId="22007" xr:uid="{00000000-0005-0000-0000-0000C8150000}"/>
    <cellStyle name="Input 307" xfId="21932" xr:uid="{00000000-0005-0000-0000-0000C9150000}"/>
    <cellStyle name="Input 308" xfId="22006" xr:uid="{00000000-0005-0000-0000-0000CA150000}"/>
    <cellStyle name="Input 309" xfId="21935" xr:uid="{00000000-0005-0000-0000-0000CB150000}"/>
    <cellStyle name="Input 31" xfId="1290" xr:uid="{00000000-0005-0000-0000-0000CC150000}"/>
    <cellStyle name="Input 31 2" xfId="2527" xr:uid="{00000000-0005-0000-0000-0000CD150000}"/>
    <cellStyle name="Input 31 2 2" xfId="4121" xr:uid="{00000000-0005-0000-0000-0000CE150000}"/>
    <cellStyle name="Input 31 2 2 2" xfId="6863" xr:uid="{00000000-0005-0000-0000-0000CF150000}"/>
    <cellStyle name="Input 31 2 2 2 2" xfId="11159" xr:uid="{00000000-0005-0000-0000-0000D0150000}"/>
    <cellStyle name="Input 31 2 2 2 2 2" xfId="19788" xr:uid="{00000000-0005-0000-0000-0000D1150000}"/>
    <cellStyle name="Input 31 2 2 2 3" xfId="15498" xr:uid="{00000000-0005-0000-0000-0000D2150000}"/>
    <cellStyle name="Input 31 2 2 3" xfId="9014" xr:uid="{00000000-0005-0000-0000-0000D3150000}"/>
    <cellStyle name="Input 31 2 2 3 2" xfId="17643" xr:uid="{00000000-0005-0000-0000-0000D4150000}"/>
    <cellStyle name="Input 31 2 2 4" xfId="13345" xr:uid="{00000000-0005-0000-0000-0000D5150000}"/>
    <cellStyle name="Input 31 2 3" xfId="5808" xr:uid="{00000000-0005-0000-0000-0000D6150000}"/>
    <cellStyle name="Input 31 2 3 2" xfId="10104" xr:uid="{00000000-0005-0000-0000-0000D7150000}"/>
    <cellStyle name="Input 31 2 3 2 2" xfId="18733" xr:uid="{00000000-0005-0000-0000-0000D8150000}"/>
    <cellStyle name="Input 31 2 3 3" xfId="14443" xr:uid="{00000000-0005-0000-0000-0000D9150000}"/>
    <cellStyle name="Input 31 2 4" xfId="8119" xr:uid="{00000000-0005-0000-0000-0000DA150000}"/>
    <cellStyle name="Input 31 2 4 2" xfId="16751" xr:uid="{00000000-0005-0000-0000-0000DB150000}"/>
    <cellStyle name="Input 31 2 5" xfId="12267" xr:uid="{00000000-0005-0000-0000-0000DC150000}"/>
    <cellStyle name="Input 310" xfId="22005" xr:uid="{00000000-0005-0000-0000-0000DD150000}"/>
    <cellStyle name="Input 311" xfId="21936" xr:uid="{00000000-0005-0000-0000-0000DE150000}"/>
    <cellStyle name="Input 312" xfId="22004" xr:uid="{00000000-0005-0000-0000-0000DF150000}"/>
    <cellStyle name="Input 313" xfId="22134" xr:uid="{00000000-0005-0000-0000-0000E0150000}"/>
    <cellStyle name="Input 314" xfId="21937" xr:uid="{00000000-0005-0000-0000-0000E1150000}"/>
    <cellStyle name="Input 315" xfId="22270" xr:uid="{00000000-0005-0000-0000-0000E2150000}"/>
    <cellStyle name="Input 316" xfId="24075" xr:uid="{00000000-0005-0000-0000-0000E3150000}"/>
    <cellStyle name="Input 317" xfId="24163" xr:uid="{00000000-0005-0000-0000-0000E4150000}"/>
    <cellStyle name="Input 318" xfId="24223" xr:uid="{00000000-0005-0000-0000-0000E5150000}"/>
    <cellStyle name="Input 319" xfId="24233" xr:uid="{00000000-0005-0000-0000-0000D65E0000}"/>
    <cellStyle name="Input 32" xfId="1312" xr:uid="{00000000-0005-0000-0000-0000E6150000}"/>
    <cellStyle name="Input 32 2" xfId="2538" xr:uid="{00000000-0005-0000-0000-0000E7150000}"/>
    <cellStyle name="Input 32 2 2" xfId="4131" xr:uid="{00000000-0005-0000-0000-0000E8150000}"/>
    <cellStyle name="Input 32 2 2 2" xfId="6873" xr:uid="{00000000-0005-0000-0000-0000E9150000}"/>
    <cellStyle name="Input 32 2 2 2 2" xfId="11169" xr:uid="{00000000-0005-0000-0000-0000EA150000}"/>
    <cellStyle name="Input 32 2 2 2 2 2" xfId="19798" xr:uid="{00000000-0005-0000-0000-0000EB150000}"/>
    <cellStyle name="Input 32 2 2 2 3" xfId="15508" xr:uid="{00000000-0005-0000-0000-0000EC150000}"/>
    <cellStyle name="Input 32 2 2 3" xfId="9024" xr:uid="{00000000-0005-0000-0000-0000ED150000}"/>
    <cellStyle name="Input 32 2 2 3 2" xfId="17653" xr:uid="{00000000-0005-0000-0000-0000EE150000}"/>
    <cellStyle name="Input 32 2 2 4" xfId="13355" xr:uid="{00000000-0005-0000-0000-0000EF150000}"/>
    <cellStyle name="Input 32 2 3" xfId="5818" xr:uid="{00000000-0005-0000-0000-0000F0150000}"/>
    <cellStyle name="Input 32 2 3 2" xfId="10114" xr:uid="{00000000-0005-0000-0000-0000F1150000}"/>
    <cellStyle name="Input 32 2 3 2 2" xfId="18743" xr:uid="{00000000-0005-0000-0000-0000F2150000}"/>
    <cellStyle name="Input 32 2 3 3" xfId="14453" xr:uid="{00000000-0005-0000-0000-0000F3150000}"/>
    <cellStyle name="Input 32 2 4" xfId="7649" xr:uid="{00000000-0005-0000-0000-0000F4150000}"/>
    <cellStyle name="Input 32 2 4 2" xfId="16283" xr:uid="{00000000-0005-0000-0000-0000F5150000}"/>
    <cellStyle name="Input 32 2 5" xfId="12277" xr:uid="{00000000-0005-0000-0000-0000F6150000}"/>
    <cellStyle name="Input 320" xfId="24295" xr:uid="{00000000-0005-0000-0000-0000145F0000}"/>
    <cellStyle name="Input 321" xfId="24357" xr:uid="{00000000-0005-0000-0000-0000535F0000}"/>
    <cellStyle name="Input 33" xfId="1294" xr:uid="{00000000-0005-0000-0000-0000F7150000}"/>
    <cellStyle name="Input 33 2" xfId="2531" xr:uid="{00000000-0005-0000-0000-0000F8150000}"/>
    <cellStyle name="Input 33 2 2" xfId="4125" xr:uid="{00000000-0005-0000-0000-0000F9150000}"/>
    <cellStyle name="Input 33 2 2 2" xfId="6867" xr:uid="{00000000-0005-0000-0000-0000FA150000}"/>
    <cellStyle name="Input 33 2 2 2 2" xfId="11163" xr:uid="{00000000-0005-0000-0000-0000FB150000}"/>
    <cellStyle name="Input 33 2 2 2 2 2" xfId="19792" xr:uid="{00000000-0005-0000-0000-0000FC150000}"/>
    <cellStyle name="Input 33 2 2 2 3" xfId="15502" xr:uid="{00000000-0005-0000-0000-0000FD150000}"/>
    <cellStyle name="Input 33 2 2 3" xfId="9018" xr:uid="{00000000-0005-0000-0000-0000FE150000}"/>
    <cellStyle name="Input 33 2 2 3 2" xfId="17647" xr:uid="{00000000-0005-0000-0000-0000FF150000}"/>
    <cellStyle name="Input 33 2 2 4" xfId="13349" xr:uid="{00000000-0005-0000-0000-000000160000}"/>
    <cellStyle name="Input 33 2 3" xfId="5812" xr:uid="{00000000-0005-0000-0000-000001160000}"/>
    <cellStyle name="Input 33 2 3 2" xfId="10108" xr:uid="{00000000-0005-0000-0000-000002160000}"/>
    <cellStyle name="Input 33 2 3 2 2" xfId="18737" xr:uid="{00000000-0005-0000-0000-000003160000}"/>
    <cellStyle name="Input 33 2 3 3" xfId="14447" xr:uid="{00000000-0005-0000-0000-000004160000}"/>
    <cellStyle name="Input 33 2 4" xfId="8118" xr:uid="{00000000-0005-0000-0000-000005160000}"/>
    <cellStyle name="Input 33 2 4 2" xfId="16750" xr:uid="{00000000-0005-0000-0000-000006160000}"/>
    <cellStyle name="Input 33 2 5" xfId="12271" xr:uid="{00000000-0005-0000-0000-000007160000}"/>
    <cellStyle name="Input 34" xfId="1314" xr:uid="{00000000-0005-0000-0000-000008160000}"/>
    <cellStyle name="Input 34 2" xfId="2539" xr:uid="{00000000-0005-0000-0000-000009160000}"/>
    <cellStyle name="Input 34 2 2" xfId="4132" xr:uid="{00000000-0005-0000-0000-00000A160000}"/>
    <cellStyle name="Input 34 2 2 2" xfId="6874" xr:uid="{00000000-0005-0000-0000-00000B160000}"/>
    <cellStyle name="Input 34 2 2 2 2" xfId="11170" xr:uid="{00000000-0005-0000-0000-00000C160000}"/>
    <cellStyle name="Input 34 2 2 2 2 2" xfId="19799" xr:uid="{00000000-0005-0000-0000-00000D160000}"/>
    <cellStyle name="Input 34 2 2 2 3" xfId="15509" xr:uid="{00000000-0005-0000-0000-00000E160000}"/>
    <cellStyle name="Input 34 2 2 3" xfId="9025" xr:uid="{00000000-0005-0000-0000-00000F160000}"/>
    <cellStyle name="Input 34 2 2 3 2" xfId="17654" xr:uid="{00000000-0005-0000-0000-000010160000}"/>
    <cellStyle name="Input 34 2 2 4" xfId="13356" xr:uid="{00000000-0005-0000-0000-000011160000}"/>
    <cellStyle name="Input 34 2 3" xfId="5819" xr:uid="{00000000-0005-0000-0000-000012160000}"/>
    <cellStyle name="Input 34 2 3 2" xfId="10115" xr:uid="{00000000-0005-0000-0000-000013160000}"/>
    <cellStyle name="Input 34 2 3 2 2" xfId="18744" xr:uid="{00000000-0005-0000-0000-000014160000}"/>
    <cellStyle name="Input 34 2 3 3" xfId="14454" xr:uid="{00000000-0005-0000-0000-000015160000}"/>
    <cellStyle name="Input 34 2 4" xfId="7650" xr:uid="{00000000-0005-0000-0000-000016160000}"/>
    <cellStyle name="Input 34 2 4 2" xfId="16284" xr:uid="{00000000-0005-0000-0000-000017160000}"/>
    <cellStyle name="Input 34 2 5" xfId="12278" xr:uid="{00000000-0005-0000-0000-000018160000}"/>
    <cellStyle name="Input 35" xfId="1372" xr:uid="{00000000-0005-0000-0000-000019160000}"/>
    <cellStyle name="Input 35 2" xfId="3893" xr:uid="{00000000-0005-0000-0000-00001A160000}"/>
    <cellStyle name="Input 35 2 2" xfId="6648" xr:uid="{00000000-0005-0000-0000-00001B160000}"/>
    <cellStyle name="Input 35 2 2 2" xfId="10944" xr:uid="{00000000-0005-0000-0000-00001C160000}"/>
    <cellStyle name="Input 35 2 2 2 2" xfId="19573" xr:uid="{00000000-0005-0000-0000-00001D160000}"/>
    <cellStyle name="Input 35 2 2 3" xfId="15283" xr:uid="{00000000-0005-0000-0000-00001E160000}"/>
    <cellStyle name="Input 35 2 3" xfId="8799" xr:uid="{00000000-0005-0000-0000-00001F160000}"/>
    <cellStyle name="Input 35 2 3 2" xfId="17428" xr:uid="{00000000-0005-0000-0000-000020160000}"/>
    <cellStyle name="Input 35 2 4" xfId="13117" xr:uid="{00000000-0005-0000-0000-000021160000}"/>
    <cellStyle name="Input 35 3" xfId="5593" xr:uid="{00000000-0005-0000-0000-000022160000}"/>
    <cellStyle name="Input 35 3 2" xfId="9889" xr:uid="{00000000-0005-0000-0000-000023160000}"/>
    <cellStyle name="Input 35 3 2 2" xfId="18518" xr:uid="{00000000-0005-0000-0000-000024160000}"/>
    <cellStyle name="Input 35 3 3" xfId="14228" xr:uid="{00000000-0005-0000-0000-000025160000}"/>
    <cellStyle name="Input 35 4" xfId="7632" xr:uid="{00000000-0005-0000-0000-000026160000}"/>
    <cellStyle name="Input 35 4 2" xfId="16266" xr:uid="{00000000-0005-0000-0000-000027160000}"/>
    <cellStyle name="Input 35 5" xfId="12038" xr:uid="{00000000-0005-0000-0000-000028160000}"/>
    <cellStyle name="Input 36" xfId="1382" xr:uid="{00000000-0005-0000-0000-000029160000}"/>
    <cellStyle name="Input 36 2" xfId="3896" xr:uid="{00000000-0005-0000-0000-00002A160000}"/>
    <cellStyle name="Input 36 2 2" xfId="6651" xr:uid="{00000000-0005-0000-0000-00002B160000}"/>
    <cellStyle name="Input 36 2 2 2" xfId="10947" xr:uid="{00000000-0005-0000-0000-00002C160000}"/>
    <cellStyle name="Input 36 2 2 2 2" xfId="19576" xr:uid="{00000000-0005-0000-0000-00002D160000}"/>
    <cellStyle name="Input 36 2 2 3" xfId="15286" xr:uid="{00000000-0005-0000-0000-00002E160000}"/>
    <cellStyle name="Input 36 2 3" xfId="8802" xr:uid="{00000000-0005-0000-0000-00002F160000}"/>
    <cellStyle name="Input 36 2 3 2" xfId="17431" xr:uid="{00000000-0005-0000-0000-000030160000}"/>
    <cellStyle name="Input 36 2 4" xfId="13120" xr:uid="{00000000-0005-0000-0000-000031160000}"/>
    <cellStyle name="Input 36 3" xfId="5596" xr:uid="{00000000-0005-0000-0000-000032160000}"/>
    <cellStyle name="Input 36 3 2" xfId="9892" xr:uid="{00000000-0005-0000-0000-000033160000}"/>
    <cellStyle name="Input 36 3 2 2" xfId="18521" xr:uid="{00000000-0005-0000-0000-000034160000}"/>
    <cellStyle name="Input 36 3 3" xfId="14231" xr:uid="{00000000-0005-0000-0000-000035160000}"/>
    <cellStyle name="Input 36 4" xfId="8178" xr:uid="{00000000-0005-0000-0000-000036160000}"/>
    <cellStyle name="Input 36 4 2" xfId="16808" xr:uid="{00000000-0005-0000-0000-000037160000}"/>
    <cellStyle name="Input 36 5" xfId="12041" xr:uid="{00000000-0005-0000-0000-000038160000}"/>
    <cellStyle name="Input 37" xfId="1369" xr:uid="{00000000-0005-0000-0000-000039160000}"/>
    <cellStyle name="Input 37 2" xfId="3892" xr:uid="{00000000-0005-0000-0000-00003A160000}"/>
    <cellStyle name="Input 37 2 2" xfId="6647" xr:uid="{00000000-0005-0000-0000-00003B160000}"/>
    <cellStyle name="Input 37 2 2 2" xfId="10943" xr:uid="{00000000-0005-0000-0000-00003C160000}"/>
    <cellStyle name="Input 37 2 2 2 2" xfId="19572" xr:uid="{00000000-0005-0000-0000-00003D160000}"/>
    <cellStyle name="Input 37 2 2 3" xfId="15282" xr:uid="{00000000-0005-0000-0000-00003E160000}"/>
    <cellStyle name="Input 37 2 3" xfId="8798" xr:uid="{00000000-0005-0000-0000-00003F160000}"/>
    <cellStyle name="Input 37 2 3 2" xfId="17427" xr:uid="{00000000-0005-0000-0000-000040160000}"/>
    <cellStyle name="Input 37 2 4" xfId="13116" xr:uid="{00000000-0005-0000-0000-000041160000}"/>
    <cellStyle name="Input 37 3" xfId="5592" xr:uid="{00000000-0005-0000-0000-000042160000}"/>
    <cellStyle name="Input 37 3 2" xfId="9888" xr:uid="{00000000-0005-0000-0000-000043160000}"/>
    <cellStyle name="Input 37 3 2 2" xfId="18517" xr:uid="{00000000-0005-0000-0000-000044160000}"/>
    <cellStyle name="Input 37 3 3" xfId="14227" xr:uid="{00000000-0005-0000-0000-000045160000}"/>
    <cellStyle name="Input 37 4" xfId="8128" xr:uid="{00000000-0005-0000-0000-000046160000}"/>
    <cellStyle name="Input 37 4 2" xfId="16760" xr:uid="{00000000-0005-0000-0000-000047160000}"/>
    <cellStyle name="Input 37 5" xfId="12037" xr:uid="{00000000-0005-0000-0000-000048160000}"/>
    <cellStyle name="Input 38" xfId="1386" xr:uid="{00000000-0005-0000-0000-000049160000}"/>
    <cellStyle name="Input 38 2" xfId="3897" xr:uid="{00000000-0005-0000-0000-00004A160000}"/>
    <cellStyle name="Input 38 2 2" xfId="6652" xr:uid="{00000000-0005-0000-0000-00004B160000}"/>
    <cellStyle name="Input 38 2 2 2" xfId="10948" xr:uid="{00000000-0005-0000-0000-00004C160000}"/>
    <cellStyle name="Input 38 2 2 2 2" xfId="19577" xr:uid="{00000000-0005-0000-0000-00004D160000}"/>
    <cellStyle name="Input 38 2 2 3" xfId="15287" xr:uid="{00000000-0005-0000-0000-00004E160000}"/>
    <cellStyle name="Input 38 2 3" xfId="8803" xr:uid="{00000000-0005-0000-0000-00004F160000}"/>
    <cellStyle name="Input 38 2 3 2" xfId="17432" xr:uid="{00000000-0005-0000-0000-000050160000}"/>
    <cellStyle name="Input 38 2 4" xfId="13121" xr:uid="{00000000-0005-0000-0000-000051160000}"/>
    <cellStyle name="Input 38 3" xfId="5597" xr:uid="{00000000-0005-0000-0000-000052160000}"/>
    <cellStyle name="Input 38 3 2" xfId="9893" xr:uid="{00000000-0005-0000-0000-000053160000}"/>
    <cellStyle name="Input 38 3 2 2" xfId="18522" xr:uid="{00000000-0005-0000-0000-000054160000}"/>
    <cellStyle name="Input 38 3 3" xfId="14232" xr:uid="{00000000-0005-0000-0000-000055160000}"/>
    <cellStyle name="Input 38 4" xfId="8177" xr:uid="{00000000-0005-0000-0000-000056160000}"/>
    <cellStyle name="Input 38 4 2" xfId="16807" xr:uid="{00000000-0005-0000-0000-000057160000}"/>
    <cellStyle name="Input 38 5" xfId="12042" xr:uid="{00000000-0005-0000-0000-000058160000}"/>
    <cellStyle name="Input 39" xfId="1360" xr:uid="{00000000-0005-0000-0000-000059160000}"/>
    <cellStyle name="Input 39 2" xfId="3888" xr:uid="{00000000-0005-0000-0000-00005A160000}"/>
    <cellStyle name="Input 39 2 2" xfId="6643" xr:uid="{00000000-0005-0000-0000-00005B160000}"/>
    <cellStyle name="Input 39 2 2 2" xfId="10939" xr:uid="{00000000-0005-0000-0000-00005C160000}"/>
    <cellStyle name="Input 39 2 2 2 2" xfId="19568" xr:uid="{00000000-0005-0000-0000-00005D160000}"/>
    <cellStyle name="Input 39 2 2 3" xfId="15278" xr:uid="{00000000-0005-0000-0000-00005E160000}"/>
    <cellStyle name="Input 39 2 3" xfId="8794" xr:uid="{00000000-0005-0000-0000-00005F160000}"/>
    <cellStyle name="Input 39 2 3 2" xfId="17423" xr:uid="{00000000-0005-0000-0000-000060160000}"/>
    <cellStyle name="Input 39 2 4" xfId="13112" xr:uid="{00000000-0005-0000-0000-000061160000}"/>
    <cellStyle name="Input 39 3" xfId="5588" xr:uid="{00000000-0005-0000-0000-000062160000}"/>
    <cellStyle name="Input 39 3 2" xfId="9884" xr:uid="{00000000-0005-0000-0000-000063160000}"/>
    <cellStyle name="Input 39 3 2 2" xfId="18513" xr:uid="{00000000-0005-0000-0000-000064160000}"/>
    <cellStyle name="Input 39 3 3" xfId="14223" xr:uid="{00000000-0005-0000-0000-000065160000}"/>
    <cellStyle name="Input 39 4" xfId="8181" xr:uid="{00000000-0005-0000-0000-000066160000}"/>
    <cellStyle name="Input 39 4 2" xfId="16811" xr:uid="{00000000-0005-0000-0000-000067160000}"/>
    <cellStyle name="Input 39 5" xfId="12033" xr:uid="{00000000-0005-0000-0000-000068160000}"/>
    <cellStyle name="Input 4" xfId="899" xr:uid="{00000000-0005-0000-0000-000069160000}"/>
    <cellStyle name="Input 4 2" xfId="2279" xr:uid="{00000000-0005-0000-0000-00006A160000}"/>
    <cellStyle name="Input 4 2 2" xfId="4062" xr:uid="{00000000-0005-0000-0000-00006B160000}"/>
    <cellStyle name="Input 4 2 2 2" xfId="6804" xr:uid="{00000000-0005-0000-0000-00006C160000}"/>
    <cellStyle name="Input 4 2 2 2 2" xfId="11100" xr:uid="{00000000-0005-0000-0000-00006D160000}"/>
    <cellStyle name="Input 4 2 2 2 2 2" xfId="19729" xr:uid="{00000000-0005-0000-0000-00006E160000}"/>
    <cellStyle name="Input 4 2 2 2 3" xfId="15439" xr:uid="{00000000-0005-0000-0000-00006F160000}"/>
    <cellStyle name="Input 4 2 2 3" xfId="8955" xr:uid="{00000000-0005-0000-0000-000070160000}"/>
    <cellStyle name="Input 4 2 2 3 2" xfId="17584" xr:uid="{00000000-0005-0000-0000-000071160000}"/>
    <cellStyle name="Input 4 2 2 4" xfId="13286" xr:uid="{00000000-0005-0000-0000-000072160000}"/>
    <cellStyle name="Input 4 2 3" xfId="5749" xr:uid="{00000000-0005-0000-0000-000073160000}"/>
    <cellStyle name="Input 4 2 3 2" xfId="10045" xr:uid="{00000000-0005-0000-0000-000074160000}"/>
    <cellStyle name="Input 4 2 3 2 2" xfId="18674" xr:uid="{00000000-0005-0000-0000-000075160000}"/>
    <cellStyle name="Input 4 2 3 3" xfId="14384" xr:uid="{00000000-0005-0000-0000-000076160000}"/>
    <cellStyle name="Input 4 2 4" xfId="8003" xr:uid="{00000000-0005-0000-0000-000077160000}"/>
    <cellStyle name="Input 4 2 4 2" xfId="16636" xr:uid="{00000000-0005-0000-0000-000078160000}"/>
    <cellStyle name="Input 4 2 5" xfId="12208" xr:uid="{00000000-0005-0000-0000-000079160000}"/>
    <cellStyle name="Input 40" xfId="1388" xr:uid="{00000000-0005-0000-0000-00007A160000}"/>
    <cellStyle name="Input 40 2" xfId="3898" xr:uid="{00000000-0005-0000-0000-00007B160000}"/>
    <cellStyle name="Input 40 2 2" xfId="6653" xr:uid="{00000000-0005-0000-0000-00007C160000}"/>
    <cellStyle name="Input 40 2 2 2" xfId="10949" xr:uid="{00000000-0005-0000-0000-00007D160000}"/>
    <cellStyle name="Input 40 2 2 2 2" xfId="19578" xr:uid="{00000000-0005-0000-0000-00007E160000}"/>
    <cellStyle name="Input 40 2 2 3" xfId="15288" xr:uid="{00000000-0005-0000-0000-00007F160000}"/>
    <cellStyle name="Input 40 2 3" xfId="8804" xr:uid="{00000000-0005-0000-0000-000080160000}"/>
    <cellStyle name="Input 40 2 3 2" xfId="17433" xr:uid="{00000000-0005-0000-0000-000081160000}"/>
    <cellStyle name="Input 40 2 4" xfId="13122" xr:uid="{00000000-0005-0000-0000-000082160000}"/>
    <cellStyle name="Input 40 3" xfId="5598" xr:uid="{00000000-0005-0000-0000-000083160000}"/>
    <cellStyle name="Input 40 3 2" xfId="9894" xr:uid="{00000000-0005-0000-0000-000084160000}"/>
    <cellStyle name="Input 40 3 2 2" xfId="18523" xr:uid="{00000000-0005-0000-0000-000085160000}"/>
    <cellStyle name="Input 40 3 3" xfId="14233" xr:uid="{00000000-0005-0000-0000-000086160000}"/>
    <cellStyle name="Input 40 4" xfId="8126" xr:uid="{00000000-0005-0000-0000-000087160000}"/>
    <cellStyle name="Input 40 4 2" xfId="16758" xr:uid="{00000000-0005-0000-0000-000088160000}"/>
    <cellStyle name="Input 40 5" xfId="12043" xr:uid="{00000000-0005-0000-0000-000089160000}"/>
    <cellStyle name="Input 41" xfId="1359" xr:uid="{00000000-0005-0000-0000-00008A160000}"/>
    <cellStyle name="Input 41 2" xfId="3887" xr:uid="{00000000-0005-0000-0000-00008B160000}"/>
    <cellStyle name="Input 41 2 2" xfId="6642" xr:uid="{00000000-0005-0000-0000-00008C160000}"/>
    <cellStyle name="Input 41 2 2 2" xfId="10938" xr:uid="{00000000-0005-0000-0000-00008D160000}"/>
    <cellStyle name="Input 41 2 2 2 2" xfId="19567" xr:uid="{00000000-0005-0000-0000-00008E160000}"/>
    <cellStyle name="Input 41 2 2 3" xfId="15277" xr:uid="{00000000-0005-0000-0000-00008F160000}"/>
    <cellStyle name="Input 41 2 3" xfId="8793" xr:uid="{00000000-0005-0000-0000-000090160000}"/>
    <cellStyle name="Input 41 2 3 2" xfId="17422" xr:uid="{00000000-0005-0000-0000-000091160000}"/>
    <cellStyle name="Input 41 2 4" xfId="13111" xr:uid="{00000000-0005-0000-0000-000092160000}"/>
    <cellStyle name="Input 41 3" xfId="5587" xr:uid="{00000000-0005-0000-0000-000093160000}"/>
    <cellStyle name="Input 41 3 2" xfId="9883" xr:uid="{00000000-0005-0000-0000-000094160000}"/>
    <cellStyle name="Input 41 3 2 2" xfId="18512" xr:uid="{00000000-0005-0000-0000-000095160000}"/>
    <cellStyle name="Input 41 3 3" xfId="14222" xr:uid="{00000000-0005-0000-0000-000096160000}"/>
    <cellStyle name="Input 41 4" xfId="8131" xr:uid="{00000000-0005-0000-0000-000097160000}"/>
    <cellStyle name="Input 41 4 2" xfId="16763" xr:uid="{00000000-0005-0000-0000-000098160000}"/>
    <cellStyle name="Input 41 5" xfId="12032" xr:uid="{00000000-0005-0000-0000-000099160000}"/>
    <cellStyle name="Input 42" xfId="1389" xr:uid="{00000000-0005-0000-0000-00009A160000}"/>
    <cellStyle name="Input 42 2" xfId="3899" xr:uid="{00000000-0005-0000-0000-00009B160000}"/>
    <cellStyle name="Input 42 2 2" xfId="6654" xr:uid="{00000000-0005-0000-0000-00009C160000}"/>
    <cellStyle name="Input 42 2 2 2" xfId="10950" xr:uid="{00000000-0005-0000-0000-00009D160000}"/>
    <cellStyle name="Input 42 2 2 2 2" xfId="19579" xr:uid="{00000000-0005-0000-0000-00009E160000}"/>
    <cellStyle name="Input 42 2 2 3" xfId="15289" xr:uid="{00000000-0005-0000-0000-00009F160000}"/>
    <cellStyle name="Input 42 2 3" xfId="8805" xr:uid="{00000000-0005-0000-0000-0000A0160000}"/>
    <cellStyle name="Input 42 2 3 2" xfId="17434" xr:uid="{00000000-0005-0000-0000-0000A1160000}"/>
    <cellStyle name="Input 42 2 4" xfId="13123" xr:uid="{00000000-0005-0000-0000-0000A2160000}"/>
    <cellStyle name="Input 42 3" xfId="5599" xr:uid="{00000000-0005-0000-0000-0000A3160000}"/>
    <cellStyle name="Input 42 3 2" xfId="9895" xr:uid="{00000000-0005-0000-0000-0000A4160000}"/>
    <cellStyle name="Input 42 3 2 2" xfId="18524" xr:uid="{00000000-0005-0000-0000-0000A5160000}"/>
    <cellStyle name="Input 42 3 3" xfId="14234" xr:uid="{00000000-0005-0000-0000-0000A6160000}"/>
    <cellStyle name="Input 42 4" xfId="8176" xr:uid="{00000000-0005-0000-0000-0000A7160000}"/>
    <cellStyle name="Input 42 4 2" xfId="16806" xr:uid="{00000000-0005-0000-0000-0000A8160000}"/>
    <cellStyle name="Input 42 5" xfId="12044" xr:uid="{00000000-0005-0000-0000-0000A9160000}"/>
    <cellStyle name="Input 43" xfId="1358" xr:uid="{00000000-0005-0000-0000-0000AA160000}"/>
    <cellStyle name="Input 43 2" xfId="3886" xr:uid="{00000000-0005-0000-0000-0000AB160000}"/>
    <cellStyle name="Input 43 2 2" xfId="6641" xr:uid="{00000000-0005-0000-0000-0000AC160000}"/>
    <cellStyle name="Input 43 2 2 2" xfId="10937" xr:uid="{00000000-0005-0000-0000-0000AD160000}"/>
    <cellStyle name="Input 43 2 2 2 2" xfId="19566" xr:uid="{00000000-0005-0000-0000-0000AE160000}"/>
    <cellStyle name="Input 43 2 2 3" xfId="15276" xr:uid="{00000000-0005-0000-0000-0000AF160000}"/>
    <cellStyle name="Input 43 2 3" xfId="8792" xr:uid="{00000000-0005-0000-0000-0000B0160000}"/>
    <cellStyle name="Input 43 2 3 2" xfId="17421" xr:uid="{00000000-0005-0000-0000-0000B1160000}"/>
    <cellStyle name="Input 43 2 4" xfId="13110" xr:uid="{00000000-0005-0000-0000-0000B2160000}"/>
    <cellStyle name="Input 43 3" xfId="5586" xr:uid="{00000000-0005-0000-0000-0000B3160000}"/>
    <cellStyle name="Input 43 3 2" xfId="9882" xr:uid="{00000000-0005-0000-0000-0000B4160000}"/>
    <cellStyle name="Input 43 3 2 2" xfId="18511" xr:uid="{00000000-0005-0000-0000-0000B5160000}"/>
    <cellStyle name="Input 43 3 3" xfId="14221" xr:uid="{00000000-0005-0000-0000-0000B6160000}"/>
    <cellStyle name="Input 43 4" xfId="8182" xr:uid="{00000000-0005-0000-0000-0000B7160000}"/>
    <cellStyle name="Input 43 4 2" xfId="16812" xr:uid="{00000000-0005-0000-0000-0000B8160000}"/>
    <cellStyle name="Input 43 5" xfId="12031" xr:uid="{00000000-0005-0000-0000-0000B9160000}"/>
    <cellStyle name="Input 44" xfId="1390" xr:uid="{00000000-0005-0000-0000-0000BA160000}"/>
    <cellStyle name="Input 44 2" xfId="3900" xr:uid="{00000000-0005-0000-0000-0000BB160000}"/>
    <cellStyle name="Input 44 2 2" xfId="6655" xr:uid="{00000000-0005-0000-0000-0000BC160000}"/>
    <cellStyle name="Input 44 2 2 2" xfId="10951" xr:uid="{00000000-0005-0000-0000-0000BD160000}"/>
    <cellStyle name="Input 44 2 2 2 2" xfId="19580" xr:uid="{00000000-0005-0000-0000-0000BE160000}"/>
    <cellStyle name="Input 44 2 2 3" xfId="15290" xr:uid="{00000000-0005-0000-0000-0000BF160000}"/>
    <cellStyle name="Input 44 2 3" xfId="8806" xr:uid="{00000000-0005-0000-0000-0000C0160000}"/>
    <cellStyle name="Input 44 2 3 2" xfId="17435" xr:uid="{00000000-0005-0000-0000-0000C1160000}"/>
    <cellStyle name="Input 44 2 4" xfId="13124" xr:uid="{00000000-0005-0000-0000-0000C2160000}"/>
    <cellStyle name="Input 44 3" xfId="5600" xr:uid="{00000000-0005-0000-0000-0000C3160000}"/>
    <cellStyle name="Input 44 3 2" xfId="9896" xr:uid="{00000000-0005-0000-0000-0000C4160000}"/>
    <cellStyle name="Input 44 3 2 2" xfId="18525" xr:uid="{00000000-0005-0000-0000-0000C5160000}"/>
    <cellStyle name="Input 44 3 3" xfId="14235" xr:uid="{00000000-0005-0000-0000-0000C6160000}"/>
    <cellStyle name="Input 44 4" xfId="8125" xr:uid="{00000000-0005-0000-0000-0000C7160000}"/>
    <cellStyle name="Input 44 4 2" xfId="16757" xr:uid="{00000000-0005-0000-0000-0000C8160000}"/>
    <cellStyle name="Input 44 5" xfId="12045" xr:uid="{00000000-0005-0000-0000-0000C9160000}"/>
    <cellStyle name="Input 45" xfId="1357" xr:uid="{00000000-0005-0000-0000-0000CA160000}"/>
    <cellStyle name="Input 45 2" xfId="3885" xr:uid="{00000000-0005-0000-0000-0000CB160000}"/>
    <cellStyle name="Input 45 2 2" xfId="6640" xr:uid="{00000000-0005-0000-0000-0000CC160000}"/>
    <cellStyle name="Input 45 2 2 2" xfId="10936" xr:uid="{00000000-0005-0000-0000-0000CD160000}"/>
    <cellStyle name="Input 45 2 2 2 2" xfId="19565" xr:uid="{00000000-0005-0000-0000-0000CE160000}"/>
    <cellStyle name="Input 45 2 2 3" xfId="15275" xr:uid="{00000000-0005-0000-0000-0000CF160000}"/>
    <cellStyle name="Input 45 2 3" xfId="8791" xr:uid="{00000000-0005-0000-0000-0000D0160000}"/>
    <cellStyle name="Input 45 2 3 2" xfId="17420" xr:uid="{00000000-0005-0000-0000-0000D1160000}"/>
    <cellStyle name="Input 45 2 4" xfId="13109" xr:uid="{00000000-0005-0000-0000-0000D2160000}"/>
    <cellStyle name="Input 45 3" xfId="5585" xr:uid="{00000000-0005-0000-0000-0000D3160000}"/>
    <cellStyle name="Input 45 3 2" xfId="9881" xr:uid="{00000000-0005-0000-0000-0000D4160000}"/>
    <cellStyle name="Input 45 3 2 2" xfId="18510" xr:uid="{00000000-0005-0000-0000-0000D5160000}"/>
    <cellStyle name="Input 45 3 3" xfId="14220" xr:uid="{00000000-0005-0000-0000-0000D6160000}"/>
    <cellStyle name="Input 45 4" xfId="8132" xr:uid="{00000000-0005-0000-0000-0000D7160000}"/>
    <cellStyle name="Input 45 4 2" xfId="16764" xr:uid="{00000000-0005-0000-0000-0000D8160000}"/>
    <cellStyle name="Input 45 5" xfId="12030" xr:uid="{00000000-0005-0000-0000-0000D9160000}"/>
    <cellStyle name="Input 46" xfId="1392" xr:uid="{00000000-0005-0000-0000-0000DA160000}"/>
    <cellStyle name="Input 46 2" xfId="3902" xr:uid="{00000000-0005-0000-0000-0000DB160000}"/>
    <cellStyle name="Input 46 2 2" xfId="6657" xr:uid="{00000000-0005-0000-0000-0000DC160000}"/>
    <cellStyle name="Input 46 2 2 2" xfId="10953" xr:uid="{00000000-0005-0000-0000-0000DD160000}"/>
    <cellStyle name="Input 46 2 2 2 2" xfId="19582" xr:uid="{00000000-0005-0000-0000-0000DE160000}"/>
    <cellStyle name="Input 46 2 2 3" xfId="15292" xr:uid="{00000000-0005-0000-0000-0000DF160000}"/>
    <cellStyle name="Input 46 2 3" xfId="8808" xr:uid="{00000000-0005-0000-0000-0000E0160000}"/>
    <cellStyle name="Input 46 2 3 2" xfId="17437" xr:uid="{00000000-0005-0000-0000-0000E1160000}"/>
    <cellStyle name="Input 46 2 4" xfId="13126" xr:uid="{00000000-0005-0000-0000-0000E2160000}"/>
    <cellStyle name="Input 46 3" xfId="5602" xr:uid="{00000000-0005-0000-0000-0000E3160000}"/>
    <cellStyle name="Input 46 3 2" xfId="9898" xr:uid="{00000000-0005-0000-0000-0000E4160000}"/>
    <cellStyle name="Input 46 3 2 2" xfId="18527" xr:uid="{00000000-0005-0000-0000-0000E5160000}"/>
    <cellStyle name="Input 46 3 3" xfId="14237" xr:uid="{00000000-0005-0000-0000-0000E6160000}"/>
    <cellStyle name="Input 46 4" xfId="8124" xr:uid="{00000000-0005-0000-0000-0000E7160000}"/>
    <cellStyle name="Input 46 4 2" xfId="16756" xr:uid="{00000000-0005-0000-0000-0000E8160000}"/>
    <cellStyle name="Input 46 5" xfId="12047" xr:uid="{00000000-0005-0000-0000-0000E9160000}"/>
    <cellStyle name="Input 47" xfId="1356" xr:uid="{00000000-0005-0000-0000-0000EA160000}"/>
    <cellStyle name="Input 47 2" xfId="3884" xr:uid="{00000000-0005-0000-0000-0000EB160000}"/>
    <cellStyle name="Input 47 2 2" xfId="6639" xr:uid="{00000000-0005-0000-0000-0000EC160000}"/>
    <cellStyle name="Input 47 2 2 2" xfId="10935" xr:uid="{00000000-0005-0000-0000-0000ED160000}"/>
    <cellStyle name="Input 47 2 2 2 2" xfId="19564" xr:uid="{00000000-0005-0000-0000-0000EE160000}"/>
    <cellStyle name="Input 47 2 2 3" xfId="15274" xr:uid="{00000000-0005-0000-0000-0000EF160000}"/>
    <cellStyle name="Input 47 2 3" xfId="8790" xr:uid="{00000000-0005-0000-0000-0000F0160000}"/>
    <cellStyle name="Input 47 2 3 2" xfId="17419" xr:uid="{00000000-0005-0000-0000-0000F1160000}"/>
    <cellStyle name="Input 47 2 4" xfId="13108" xr:uid="{00000000-0005-0000-0000-0000F2160000}"/>
    <cellStyle name="Input 47 3" xfId="5584" xr:uid="{00000000-0005-0000-0000-0000F3160000}"/>
    <cellStyle name="Input 47 3 2" xfId="9880" xr:uid="{00000000-0005-0000-0000-0000F4160000}"/>
    <cellStyle name="Input 47 3 2 2" xfId="18509" xr:uid="{00000000-0005-0000-0000-0000F5160000}"/>
    <cellStyle name="Input 47 3 3" xfId="14219" xr:uid="{00000000-0005-0000-0000-0000F6160000}"/>
    <cellStyle name="Input 47 4" xfId="8183" xr:uid="{00000000-0005-0000-0000-0000F7160000}"/>
    <cellStyle name="Input 47 4 2" xfId="16813" xr:uid="{00000000-0005-0000-0000-0000F8160000}"/>
    <cellStyle name="Input 47 5" xfId="12029" xr:uid="{00000000-0005-0000-0000-0000F9160000}"/>
    <cellStyle name="Input 48" xfId="1393" xr:uid="{00000000-0005-0000-0000-0000FA160000}"/>
    <cellStyle name="Input 48 2" xfId="3903" xr:uid="{00000000-0005-0000-0000-0000FB160000}"/>
    <cellStyle name="Input 48 2 2" xfId="6658" xr:uid="{00000000-0005-0000-0000-0000FC160000}"/>
    <cellStyle name="Input 48 2 2 2" xfId="10954" xr:uid="{00000000-0005-0000-0000-0000FD160000}"/>
    <cellStyle name="Input 48 2 2 2 2" xfId="19583" xr:uid="{00000000-0005-0000-0000-0000FE160000}"/>
    <cellStyle name="Input 48 2 2 3" xfId="15293" xr:uid="{00000000-0005-0000-0000-0000FF160000}"/>
    <cellStyle name="Input 48 2 3" xfId="8809" xr:uid="{00000000-0005-0000-0000-000000170000}"/>
    <cellStyle name="Input 48 2 3 2" xfId="17438" xr:uid="{00000000-0005-0000-0000-000001170000}"/>
    <cellStyle name="Input 48 2 4" xfId="13127" xr:uid="{00000000-0005-0000-0000-000002170000}"/>
    <cellStyle name="Input 48 3" xfId="5603" xr:uid="{00000000-0005-0000-0000-000003170000}"/>
    <cellStyle name="Input 48 3 2" xfId="9899" xr:uid="{00000000-0005-0000-0000-000004170000}"/>
    <cellStyle name="Input 48 3 2 2" xfId="18528" xr:uid="{00000000-0005-0000-0000-000005170000}"/>
    <cellStyle name="Input 48 3 3" xfId="14238" xr:uid="{00000000-0005-0000-0000-000006170000}"/>
    <cellStyle name="Input 48 4" xfId="7633" xr:uid="{00000000-0005-0000-0000-000007170000}"/>
    <cellStyle name="Input 48 4 2" xfId="16267" xr:uid="{00000000-0005-0000-0000-000008170000}"/>
    <cellStyle name="Input 48 5" xfId="12048" xr:uid="{00000000-0005-0000-0000-000009170000}"/>
    <cellStyle name="Input 49" xfId="1443" xr:uid="{00000000-0005-0000-0000-00000A170000}"/>
    <cellStyle name="Input 49 2" xfId="2587" xr:uid="{00000000-0005-0000-0000-00000B170000}"/>
    <cellStyle name="Input 49 2 2" xfId="4137" xr:uid="{00000000-0005-0000-0000-00000C170000}"/>
    <cellStyle name="Input 49 2 2 2" xfId="6876" xr:uid="{00000000-0005-0000-0000-00000D170000}"/>
    <cellStyle name="Input 49 2 2 2 2" xfId="11172" xr:uid="{00000000-0005-0000-0000-00000E170000}"/>
    <cellStyle name="Input 49 2 2 2 2 2" xfId="19801" xr:uid="{00000000-0005-0000-0000-00000F170000}"/>
    <cellStyle name="Input 49 2 2 2 3" xfId="15511" xr:uid="{00000000-0005-0000-0000-000010170000}"/>
    <cellStyle name="Input 49 2 2 3" xfId="9027" xr:uid="{00000000-0005-0000-0000-000011170000}"/>
    <cellStyle name="Input 49 2 2 3 2" xfId="17656" xr:uid="{00000000-0005-0000-0000-000012170000}"/>
    <cellStyle name="Input 49 2 2 4" xfId="13361" xr:uid="{00000000-0005-0000-0000-000013170000}"/>
    <cellStyle name="Input 49 2 3" xfId="5821" xr:uid="{00000000-0005-0000-0000-000014170000}"/>
    <cellStyle name="Input 49 2 3 2" xfId="10117" xr:uid="{00000000-0005-0000-0000-000015170000}"/>
    <cellStyle name="Input 49 2 3 2 2" xfId="18746" xr:uid="{00000000-0005-0000-0000-000016170000}"/>
    <cellStyle name="Input 49 2 3 3" xfId="14456" xr:uid="{00000000-0005-0000-0000-000017170000}"/>
    <cellStyle name="Input 49 2 4" xfId="7845" xr:uid="{00000000-0005-0000-0000-000018170000}"/>
    <cellStyle name="Input 49 2 4 2" xfId="16479" xr:uid="{00000000-0005-0000-0000-000019170000}"/>
    <cellStyle name="Input 49 2 5" xfId="12283" xr:uid="{00000000-0005-0000-0000-00001A170000}"/>
    <cellStyle name="Input 5" xfId="1064" xr:uid="{00000000-0005-0000-0000-00001B170000}"/>
    <cellStyle name="Input 5 2" xfId="2345" xr:uid="{00000000-0005-0000-0000-00001C170000}"/>
    <cellStyle name="Input 5 2 2" xfId="4089" xr:uid="{00000000-0005-0000-0000-00001D170000}"/>
    <cellStyle name="Input 5 2 2 2" xfId="6831" xr:uid="{00000000-0005-0000-0000-00001E170000}"/>
    <cellStyle name="Input 5 2 2 2 2" xfId="11127" xr:uid="{00000000-0005-0000-0000-00001F170000}"/>
    <cellStyle name="Input 5 2 2 2 2 2" xfId="19756" xr:uid="{00000000-0005-0000-0000-000020170000}"/>
    <cellStyle name="Input 5 2 2 2 3" xfId="15466" xr:uid="{00000000-0005-0000-0000-000021170000}"/>
    <cellStyle name="Input 5 2 2 3" xfId="8982" xr:uid="{00000000-0005-0000-0000-000022170000}"/>
    <cellStyle name="Input 5 2 2 3 2" xfId="17611" xr:uid="{00000000-0005-0000-0000-000023170000}"/>
    <cellStyle name="Input 5 2 2 4" xfId="13313" xr:uid="{00000000-0005-0000-0000-000024170000}"/>
    <cellStyle name="Input 5 2 3" xfId="5776" xr:uid="{00000000-0005-0000-0000-000025170000}"/>
    <cellStyle name="Input 5 2 3 2" xfId="10072" xr:uid="{00000000-0005-0000-0000-000026170000}"/>
    <cellStyle name="Input 5 2 3 2 2" xfId="18701" xr:uid="{00000000-0005-0000-0000-000027170000}"/>
    <cellStyle name="Input 5 2 3 3" xfId="14411" xr:uid="{00000000-0005-0000-0000-000028170000}"/>
    <cellStyle name="Input 5 2 4" xfId="7989" xr:uid="{00000000-0005-0000-0000-000029170000}"/>
    <cellStyle name="Input 5 2 4 2" xfId="16622" xr:uid="{00000000-0005-0000-0000-00002A170000}"/>
    <cellStyle name="Input 5 2 5" xfId="12235" xr:uid="{00000000-0005-0000-0000-00002B170000}"/>
    <cellStyle name="Input 5 3" xfId="3768" xr:uid="{00000000-0005-0000-0000-00002C170000}"/>
    <cellStyle name="Input 5 3 2" xfId="6523" xr:uid="{00000000-0005-0000-0000-00002D170000}"/>
    <cellStyle name="Input 5 3 2 2" xfId="10819" xr:uid="{00000000-0005-0000-0000-00002E170000}"/>
    <cellStyle name="Input 5 3 2 2 2" xfId="19448" xr:uid="{00000000-0005-0000-0000-00002F170000}"/>
    <cellStyle name="Input 5 3 2 3" xfId="15158" xr:uid="{00000000-0005-0000-0000-000030170000}"/>
    <cellStyle name="Input 5 3 3" xfId="8674" xr:uid="{00000000-0005-0000-0000-000031170000}"/>
    <cellStyle name="Input 5 3 3 2" xfId="17303" xr:uid="{00000000-0005-0000-0000-000032170000}"/>
    <cellStyle name="Input 5 3 4" xfId="12992" xr:uid="{00000000-0005-0000-0000-000033170000}"/>
    <cellStyle name="Input 5 4" xfId="5468" xr:uid="{00000000-0005-0000-0000-000034170000}"/>
    <cellStyle name="Input 5 4 2" xfId="9764" xr:uid="{00000000-0005-0000-0000-000035170000}"/>
    <cellStyle name="Input 5 4 2 2" xfId="18393" xr:uid="{00000000-0005-0000-0000-000036170000}"/>
    <cellStyle name="Input 5 4 3" xfId="14103" xr:uid="{00000000-0005-0000-0000-000037170000}"/>
    <cellStyle name="Input 5 5" xfId="7777" xr:uid="{00000000-0005-0000-0000-000038170000}"/>
    <cellStyle name="Input 5 5 2" xfId="16411" xr:uid="{00000000-0005-0000-0000-000039170000}"/>
    <cellStyle name="Input 5 6" xfId="11912" xr:uid="{00000000-0005-0000-0000-00003A170000}"/>
    <cellStyle name="Input 50" xfId="1448" xr:uid="{00000000-0005-0000-0000-00003B170000}"/>
    <cellStyle name="Input 50 2" xfId="2589" xr:uid="{00000000-0005-0000-0000-00003C170000}"/>
    <cellStyle name="Input 50 2 2" xfId="4138" xr:uid="{00000000-0005-0000-0000-00003D170000}"/>
    <cellStyle name="Input 50 2 2 2" xfId="6877" xr:uid="{00000000-0005-0000-0000-00003E170000}"/>
    <cellStyle name="Input 50 2 2 2 2" xfId="11173" xr:uid="{00000000-0005-0000-0000-00003F170000}"/>
    <cellStyle name="Input 50 2 2 2 2 2" xfId="19802" xr:uid="{00000000-0005-0000-0000-000040170000}"/>
    <cellStyle name="Input 50 2 2 2 3" xfId="15512" xr:uid="{00000000-0005-0000-0000-000041170000}"/>
    <cellStyle name="Input 50 2 2 3" xfId="9028" xr:uid="{00000000-0005-0000-0000-000042170000}"/>
    <cellStyle name="Input 50 2 2 3 2" xfId="17657" xr:uid="{00000000-0005-0000-0000-000043170000}"/>
    <cellStyle name="Input 50 2 2 4" xfId="13362" xr:uid="{00000000-0005-0000-0000-000044170000}"/>
    <cellStyle name="Input 50 2 3" xfId="5822" xr:uid="{00000000-0005-0000-0000-000045170000}"/>
    <cellStyle name="Input 50 2 3 2" xfId="10118" xr:uid="{00000000-0005-0000-0000-000046170000}"/>
    <cellStyle name="Input 50 2 3 2 2" xfId="18747" xr:uid="{00000000-0005-0000-0000-000047170000}"/>
    <cellStyle name="Input 50 2 3 3" xfId="14457" xr:uid="{00000000-0005-0000-0000-000048170000}"/>
    <cellStyle name="Input 50 2 4" xfId="7912" xr:uid="{00000000-0005-0000-0000-000049170000}"/>
    <cellStyle name="Input 50 2 4 2" xfId="16545" xr:uid="{00000000-0005-0000-0000-00004A170000}"/>
    <cellStyle name="Input 50 2 5" xfId="12284" xr:uid="{00000000-0005-0000-0000-00004B170000}"/>
    <cellStyle name="Input 51" xfId="1441" xr:uid="{00000000-0005-0000-0000-00004C170000}"/>
    <cellStyle name="Input 51 2" xfId="2586" xr:uid="{00000000-0005-0000-0000-00004D170000}"/>
    <cellStyle name="Input 51 2 2" xfId="4136" xr:uid="{00000000-0005-0000-0000-00004E170000}"/>
    <cellStyle name="Input 51 2 2 2" xfId="6875" xr:uid="{00000000-0005-0000-0000-00004F170000}"/>
    <cellStyle name="Input 51 2 2 2 2" xfId="11171" xr:uid="{00000000-0005-0000-0000-000050170000}"/>
    <cellStyle name="Input 51 2 2 2 2 2" xfId="19800" xr:uid="{00000000-0005-0000-0000-000051170000}"/>
    <cellStyle name="Input 51 2 2 2 3" xfId="15510" xr:uid="{00000000-0005-0000-0000-000052170000}"/>
    <cellStyle name="Input 51 2 2 3" xfId="9026" xr:uid="{00000000-0005-0000-0000-000053170000}"/>
    <cellStyle name="Input 51 2 2 3 2" xfId="17655" xr:uid="{00000000-0005-0000-0000-000054170000}"/>
    <cellStyle name="Input 51 2 2 4" xfId="13360" xr:uid="{00000000-0005-0000-0000-000055170000}"/>
    <cellStyle name="Input 51 2 3" xfId="5820" xr:uid="{00000000-0005-0000-0000-000056170000}"/>
    <cellStyle name="Input 51 2 3 2" xfId="10116" xr:uid="{00000000-0005-0000-0000-000057170000}"/>
    <cellStyle name="Input 51 2 3 2 2" xfId="18745" xr:uid="{00000000-0005-0000-0000-000058170000}"/>
    <cellStyle name="Input 51 2 3 3" xfId="14455" xr:uid="{00000000-0005-0000-0000-000059170000}"/>
    <cellStyle name="Input 51 2 4" xfId="7913" xr:uid="{00000000-0005-0000-0000-00005A170000}"/>
    <cellStyle name="Input 51 2 4 2" xfId="16546" xr:uid="{00000000-0005-0000-0000-00005B170000}"/>
    <cellStyle name="Input 51 2 5" xfId="12282" xr:uid="{00000000-0005-0000-0000-00005C170000}"/>
    <cellStyle name="Input 52" xfId="1449" xr:uid="{00000000-0005-0000-0000-00005D170000}"/>
    <cellStyle name="Input 52 2" xfId="2590" xr:uid="{00000000-0005-0000-0000-00005E170000}"/>
    <cellStyle name="Input 52 2 2" xfId="4139" xr:uid="{00000000-0005-0000-0000-00005F170000}"/>
    <cellStyle name="Input 52 2 2 2" xfId="6878" xr:uid="{00000000-0005-0000-0000-000060170000}"/>
    <cellStyle name="Input 52 2 2 2 2" xfId="11174" xr:uid="{00000000-0005-0000-0000-000061170000}"/>
    <cellStyle name="Input 52 2 2 2 2 2" xfId="19803" xr:uid="{00000000-0005-0000-0000-000062170000}"/>
    <cellStyle name="Input 52 2 2 2 3" xfId="15513" xr:uid="{00000000-0005-0000-0000-000063170000}"/>
    <cellStyle name="Input 52 2 2 3" xfId="9029" xr:uid="{00000000-0005-0000-0000-000064170000}"/>
    <cellStyle name="Input 52 2 2 3 2" xfId="17658" xr:uid="{00000000-0005-0000-0000-000065170000}"/>
    <cellStyle name="Input 52 2 2 4" xfId="13363" xr:uid="{00000000-0005-0000-0000-000066170000}"/>
    <cellStyle name="Input 52 2 3" xfId="5823" xr:uid="{00000000-0005-0000-0000-000067170000}"/>
    <cellStyle name="Input 52 2 3 2" xfId="10119" xr:uid="{00000000-0005-0000-0000-000068170000}"/>
    <cellStyle name="Input 52 2 3 2 2" xfId="18748" xr:uid="{00000000-0005-0000-0000-000069170000}"/>
    <cellStyle name="Input 52 2 3 3" xfId="14458" xr:uid="{00000000-0005-0000-0000-00006A170000}"/>
    <cellStyle name="Input 52 2 4" xfId="7905" xr:uid="{00000000-0005-0000-0000-00006B170000}"/>
    <cellStyle name="Input 52 2 4 2" xfId="16538" xr:uid="{00000000-0005-0000-0000-00006C170000}"/>
    <cellStyle name="Input 52 2 5" xfId="12285" xr:uid="{00000000-0005-0000-0000-00006D170000}"/>
    <cellStyle name="Input 53" xfId="1460" xr:uid="{00000000-0005-0000-0000-00006E170000}"/>
    <cellStyle name="Input 53 2" xfId="2592" xr:uid="{00000000-0005-0000-0000-00006F170000}"/>
    <cellStyle name="Input 53 2 2" xfId="4141" xr:uid="{00000000-0005-0000-0000-000070170000}"/>
    <cellStyle name="Input 53 2 2 2" xfId="6880" xr:uid="{00000000-0005-0000-0000-000071170000}"/>
    <cellStyle name="Input 53 2 2 2 2" xfId="11176" xr:uid="{00000000-0005-0000-0000-000072170000}"/>
    <cellStyle name="Input 53 2 2 2 2 2" xfId="19805" xr:uid="{00000000-0005-0000-0000-000073170000}"/>
    <cellStyle name="Input 53 2 2 2 3" xfId="15515" xr:uid="{00000000-0005-0000-0000-000074170000}"/>
    <cellStyle name="Input 53 2 2 3" xfId="9031" xr:uid="{00000000-0005-0000-0000-000075170000}"/>
    <cellStyle name="Input 53 2 2 3 2" xfId="17660" xr:uid="{00000000-0005-0000-0000-000076170000}"/>
    <cellStyle name="Input 53 2 2 4" xfId="13365" xr:uid="{00000000-0005-0000-0000-000077170000}"/>
    <cellStyle name="Input 53 2 3" xfId="5825" xr:uid="{00000000-0005-0000-0000-000078170000}"/>
    <cellStyle name="Input 53 2 3 2" xfId="10121" xr:uid="{00000000-0005-0000-0000-000079170000}"/>
    <cellStyle name="Input 53 2 3 2 2" xfId="18750" xr:uid="{00000000-0005-0000-0000-00007A170000}"/>
    <cellStyle name="Input 53 2 3 3" xfId="14460" xr:uid="{00000000-0005-0000-0000-00007B170000}"/>
    <cellStyle name="Input 53 2 4" xfId="7906" xr:uid="{00000000-0005-0000-0000-00007C170000}"/>
    <cellStyle name="Input 53 2 4 2" xfId="16539" xr:uid="{00000000-0005-0000-0000-00007D170000}"/>
    <cellStyle name="Input 53 2 5" xfId="12287" xr:uid="{00000000-0005-0000-0000-00007E170000}"/>
    <cellStyle name="Input 54" xfId="1465" xr:uid="{00000000-0005-0000-0000-00007F170000}"/>
    <cellStyle name="Input 54 2" xfId="2594" xr:uid="{00000000-0005-0000-0000-000080170000}"/>
    <cellStyle name="Input 54 2 2" xfId="4142" xr:uid="{00000000-0005-0000-0000-000081170000}"/>
    <cellStyle name="Input 54 2 2 2" xfId="6881" xr:uid="{00000000-0005-0000-0000-000082170000}"/>
    <cellStyle name="Input 54 2 2 2 2" xfId="11177" xr:uid="{00000000-0005-0000-0000-000083170000}"/>
    <cellStyle name="Input 54 2 2 2 2 2" xfId="19806" xr:uid="{00000000-0005-0000-0000-000084170000}"/>
    <cellStyle name="Input 54 2 2 2 3" xfId="15516" xr:uid="{00000000-0005-0000-0000-000085170000}"/>
    <cellStyle name="Input 54 2 2 3" xfId="9032" xr:uid="{00000000-0005-0000-0000-000086170000}"/>
    <cellStyle name="Input 54 2 2 3 2" xfId="17661" xr:uid="{00000000-0005-0000-0000-000087170000}"/>
    <cellStyle name="Input 54 2 2 4" xfId="13366" xr:uid="{00000000-0005-0000-0000-000088170000}"/>
    <cellStyle name="Input 54 2 3" xfId="5826" xr:uid="{00000000-0005-0000-0000-000089170000}"/>
    <cellStyle name="Input 54 2 3 2" xfId="10122" xr:uid="{00000000-0005-0000-0000-00008A170000}"/>
    <cellStyle name="Input 54 2 3 2 2" xfId="18751" xr:uid="{00000000-0005-0000-0000-00008B170000}"/>
    <cellStyle name="Input 54 2 3 3" xfId="14461" xr:uid="{00000000-0005-0000-0000-00008C170000}"/>
    <cellStyle name="Input 54 2 4" xfId="7908" xr:uid="{00000000-0005-0000-0000-00008D170000}"/>
    <cellStyle name="Input 54 2 4 2" xfId="16541" xr:uid="{00000000-0005-0000-0000-00008E170000}"/>
    <cellStyle name="Input 54 2 5" xfId="12288" xr:uid="{00000000-0005-0000-0000-00008F170000}"/>
    <cellStyle name="Input 55" xfId="1458" xr:uid="{00000000-0005-0000-0000-000090170000}"/>
    <cellStyle name="Input 55 2" xfId="2591" xr:uid="{00000000-0005-0000-0000-000091170000}"/>
    <cellStyle name="Input 55 2 2" xfId="4140" xr:uid="{00000000-0005-0000-0000-000092170000}"/>
    <cellStyle name="Input 55 2 2 2" xfId="6879" xr:uid="{00000000-0005-0000-0000-000093170000}"/>
    <cellStyle name="Input 55 2 2 2 2" xfId="11175" xr:uid="{00000000-0005-0000-0000-000094170000}"/>
    <cellStyle name="Input 55 2 2 2 2 2" xfId="19804" xr:uid="{00000000-0005-0000-0000-000095170000}"/>
    <cellStyle name="Input 55 2 2 2 3" xfId="15514" xr:uid="{00000000-0005-0000-0000-000096170000}"/>
    <cellStyle name="Input 55 2 2 3" xfId="9030" xr:uid="{00000000-0005-0000-0000-000097170000}"/>
    <cellStyle name="Input 55 2 2 3 2" xfId="17659" xr:uid="{00000000-0005-0000-0000-000098170000}"/>
    <cellStyle name="Input 55 2 2 4" xfId="13364" xr:uid="{00000000-0005-0000-0000-000099170000}"/>
    <cellStyle name="Input 55 2 3" xfId="5824" xr:uid="{00000000-0005-0000-0000-00009A170000}"/>
    <cellStyle name="Input 55 2 3 2" xfId="10120" xr:uid="{00000000-0005-0000-0000-00009B170000}"/>
    <cellStyle name="Input 55 2 3 2 2" xfId="18749" xr:uid="{00000000-0005-0000-0000-00009C170000}"/>
    <cellStyle name="Input 55 2 3 3" xfId="14459" xr:uid="{00000000-0005-0000-0000-00009D170000}"/>
    <cellStyle name="Input 55 2 4" xfId="7911" xr:uid="{00000000-0005-0000-0000-00009E170000}"/>
    <cellStyle name="Input 55 2 4 2" xfId="16544" xr:uid="{00000000-0005-0000-0000-00009F170000}"/>
    <cellStyle name="Input 55 2 5" xfId="12286" xr:uid="{00000000-0005-0000-0000-0000A0170000}"/>
    <cellStyle name="Input 56" xfId="1466" xr:uid="{00000000-0005-0000-0000-0000A1170000}"/>
    <cellStyle name="Input 56 2" xfId="2595" xr:uid="{00000000-0005-0000-0000-0000A2170000}"/>
    <cellStyle name="Input 56 2 2" xfId="4143" xr:uid="{00000000-0005-0000-0000-0000A3170000}"/>
    <cellStyle name="Input 56 2 2 2" xfId="6882" xr:uid="{00000000-0005-0000-0000-0000A4170000}"/>
    <cellStyle name="Input 56 2 2 2 2" xfId="11178" xr:uid="{00000000-0005-0000-0000-0000A5170000}"/>
    <cellStyle name="Input 56 2 2 2 2 2" xfId="19807" xr:uid="{00000000-0005-0000-0000-0000A6170000}"/>
    <cellStyle name="Input 56 2 2 2 3" xfId="15517" xr:uid="{00000000-0005-0000-0000-0000A7170000}"/>
    <cellStyle name="Input 56 2 2 3" xfId="9033" xr:uid="{00000000-0005-0000-0000-0000A8170000}"/>
    <cellStyle name="Input 56 2 2 3 2" xfId="17662" xr:uid="{00000000-0005-0000-0000-0000A9170000}"/>
    <cellStyle name="Input 56 2 2 4" xfId="13367" xr:uid="{00000000-0005-0000-0000-0000AA170000}"/>
    <cellStyle name="Input 56 2 3" xfId="5827" xr:uid="{00000000-0005-0000-0000-0000AB170000}"/>
    <cellStyle name="Input 56 2 3 2" xfId="10123" xr:uid="{00000000-0005-0000-0000-0000AC170000}"/>
    <cellStyle name="Input 56 2 3 2 2" xfId="18752" xr:uid="{00000000-0005-0000-0000-0000AD170000}"/>
    <cellStyle name="Input 56 2 3 3" xfId="14462" xr:uid="{00000000-0005-0000-0000-0000AE170000}"/>
    <cellStyle name="Input 56 2 4" xfId="7896" xr:uid="{00000000-0005-0000-0000-0000AF170000}"/>
    <cellStyle name="Input 56 2 4 2" xfId="16529" xr:uid="{00000000-0005-0000-0000-0000B0170000}"/>
    <cellStyle name="Input 56 2 5" xfId="12289" xr:uid="{00000000-0005-0000-0000-0000B1170000}"/>
    <cellStyle name="Input 57" xfId="1506" xr:uid="{00000000-0005-0000-0000-0000B2170000}"/>
    <cellStyle name="Input 57 2" xfId="2623" xr:uid="{00000000-0005-0000-0000-0000B3170000}"/>
    <cellStyle name="Input 57 2 2" xfId="4155" xr:uid="{00000000-0005-0000-0000-0000B4170000}"/>
    <cellStyle name="Input 57 2 2 2" xfId="6890" xr:uid="{00000000-0005-0000-0000-0000B5170000}"/>
    <cellStyle name="Input 57 2 2 2 2" xfId="11186" xr:uid="{00000000-0005-0000-0000-0000B6170000}"/>
    <cellStyle name="Input 57 2 2 2 2 2" xfId="19815" xr:uid="{00000000-0005-0000-0000-0000B7170000}"/>
    <cellStyle name="Input 57 2 2 2 3" xfId="15525" xr:uid="{00000000-0005-0000-0000-0000B8170000}"/>
    <cellStyle name="Input 57 2 2 3" xfId="9041" xr:uid="{00000000-0005-0000-0000-0000B9170000}"/>
    <cellStyle name="Input 57 2 2 3 2" xfId="17670" xr:uid="{00000000-0005-0000-0000-0000BA170000}"/>
    <cellStyle name="Input 57 2 2 4" xfId="13379" xr:uid="{00000000-0005-0000-0000-0000BB170000}"/>
    <cellStyle name="Input 57 2 3" xfId="5835" xr:uid="{00000000-0005-0000-0000-0000BC170000}"/>
    <cellStyle name="Input 57 2 3 2" xfId="10131" xr:uid="{00000000-0005-0000-0000-0000BD170000}"/>
    <cellStyle name="Input 57 2 3 2 2" xfId="18760" xr:uid="{00000000-0005-0000-0000-0000BE170000}"/>
    <cellStyle name="Input 57 2 3 3" xfId="14470" xr:uid="{00000000-0005-0000-0000-0000BF170000}"/>
    <cellStyle name="Input 57 2 4" xfId="7699" xr:uid="{00000000-0005-0000-0000-0000C0170000}"/>
    <cellStyle name="Input 57 2 4 2" xfId="16333" xr:uid="{00000000-0005-0000-0000-0000C1170000}"/>
    <cellStyle name="Input 57 2 5" xfId="12301" xr:uid="{00000000-0005-0000-0000-0000C2170000}"/>
    <cellStyle name="Input 58" xfId="1526" xr:uid="{00000000-0005-0000-0000-0000C3170000}"/>
    <cellStyle name="Input 58 2" xfId="2634" xr:uid="{00000000-0005-0000-0000-0000C4170000}"/>
    <cellStyle name="Input 58 2 2" xfId="4156" xr:uid="{00000000-0005-0000-0000-0000C5170000}"/>
    <cellStyle name="Input 58 2 2 2" xfId="6891" xr:uid="{00000000-0005-0000-0000-0000C6170000}"/>
    <cellStyle name="Input 58 2 2 2 2" xfId="11187" xr:uid="{00000000-0005-0000-0000-0000C7170000}"/>
    <cellStyle name="Input 58 2 2 2 2 2" xfId="19816" xr:uid="{00000000-0005-0000-0000-0000C8170000}"/>
    <cellStyle name="Input 58 2 2 2 3" xfId="15526" xr:uid="{00000000-0005-0000-0000-0000C9170000}"/>
    <cellStyle name="Input 58 2 2 3" xfId="9042" xr:uid="{00000000-0005-0000-0000-0000CA170000}"/>
    <cellStyle name="Input 58 2 2 3 2" xfId="17671" xr:uid="{00000000-0005-0000-0000-0000CB170000}"/>
    <cellStyle name="Input 58 2 2 4" xfId="13380" xr:uid="{00000000-0005-0000-0000-0000CC170000}"/>
    <cellStyle name="Input 58 2 3" xfId="5836" xr:uid="{00000000-0005-0000-0000-0000CD170000}"/>
    <cellStyle name="Input 58 2 3 2" xfId="10132" xr:uid="{00000000-0005-0000-0000-0000CE170000}"/>
    <cellStyle name="Input 58 2 3 2 2" xfId="18761" xr:uid="{00000000-0005-0000-0000-0000CF170000}"/>
    <cellStyle name="Input 58 2 3 3" xfId="14471" xr:uid="{00000000-0005-0000-0000-0000D0170000}"/>
    <cellStyle name="Input 58 2 4" xfId="7652" xr:uid="{00000000-0005-0000-0000-0000D1170000}"/>
    <cellStyle name="Input 58 2 4 2" xfId="16286" xr:uid="{00000000-0005-0000-0000-0000D2170000}"/>
    <cellStyle name="Input 58 2 5" xfId="12302" xr:uid="{00000000-0005-0000-0000-0000D3170000}"/>
    <cellStyle name="Input 59" xfId="1498" xr:uid="{00000000-0005-0000-0000-0000D4170000}"/>
    <cellStyle name="Input 59 2" xfId="2615" xr:uid="{00000000-0005-0000-0000-0000D5170000}"/>
    <cellStyle name="Input 59 2 2" xfId="4154" xr:uid="{00000000-0005-0000-0000-0000D6170000}"/>
    <cellStyle name="Input 59 2 2 2" xfId="6889" xr:uid="{00000000-0005-0000-0000-0000D7170000}"/>
    <cellStyle name="Input 59 2 2 2 2" xfId="11185" xr:uid="{00000000-0005-0000-0000-0000D8170000}"/>
    <cellStyle name="Input 59 2 2 2 2 2" xfId="19814" xr:uid="{00000000-0005-0000-0000-0000D9170000}"/>
    <cellStyle name="Input 59 2 2 2 3" xfId="15524" xr:uid="{00000000-0005-0000-0000-0000DA170000}"/>
    <cellStyle name="Input 59 2 2 3" xfId="9040" xr:uid="{00000000-0005-0000-0000-0000DB170000}"/>
    <cellStyle name="Input 59 2 2 3 2" xfId="17669" xr:uid="{00000000-0005-0000-0000-0000DC170000}"/>
    <cellStyle name="Input 59 2 2 4" xfId="13378" xr:uid="{00000000-0005-0000-0000-0000DD170000}"/>
    <cellStyle name="Input 59 2 3" xfId="5834" xr:uid="{00000000-0005-0000-0000-0000DE170000}"/>
    <cellStyle name="Input 59 2 3 2" xfId="10130" xr:uid="{00000000-0005-0000-0000-0000DF170000}"/>
    <cellStyle name="Input 59 2 3 2 2" xfId="18759" xr:uid="{00000000-0005-0000-0000-0000E0170000}"/>
    <cellStyle name="Input 59 2 3 3" xfId="14469" xr:uid="{00000000-0005-0000-0000-0000E1170000}"/>
    <cellStyle name="Input 59 2 4" xfId="7698" xr:uid="{00000000-0005-0000-0000-0000E2170000}"/>
    <cellStyle name="Input 59 2 4 2" xfId="16332" xr:uid="{00000000-0005-0000-0000-0000E3170000}"/>
    <cellStyle name="Input 59 2 5" xfId="12300" xr:uid="{00000000-0005-0000-0000-0000E4170000}"/>
    <cellStyle name="Input 6" xfId="1081" xr:uid="{00000000-0005-0000-0000-0000E5170000}"/>
    <cellStyle name="Input 6 2" xfId="2359" xr:uid="{00000000-0005-0000-0000-0000E6170000}"/>
    <cellStyle name="Input 6 2 2" xfId="4095" xr:uid="{00000000-0005-0000-0000-0000E7170000}"/>
    <cellStyle name="Input 6 2 2 2" xfId="6837" xr:uid="{00000000-0005-0000-0000-0000E8170000}"/>
    <cellStyle name="Input 6 2 2 2 2" xfId="11133" xr:uid="{00000000-0005-0000-0000-0000E9170000}"/>
    <cellStyle name="Input 6 2 2 2 2 2" xfId="19762" xr:uid="{00000000-0005-0000-0000-0000EA170000}"/>
    <cellStyle name="Input 6 2 2 2 3" xfId="15472" xr:uid="{00000000-0005-0000-0000-0000EB170000}"/>
    <cellStyle name="Input 6 2 2 3" xfId="8988" xr:uid="{00000000-0005-0000-0000-0000EC170000}"/>
    <cellStyle name="Input 6 2 2 3 2" xfId="17617" xr:uid="{00000000-0005-0000-0000-0000ED170000}"/>
    <cellStyle name="Input 6 2 2 4" xfId="13319" xr:uid="{00000000-0005-0000-0000-0000EE170000}"/>
    <cellStyle name="Input 6 2 3" xfId="5782" xr:uid="{00000000-0005-0000-0000-0000EF170000}"/>
    <cellStyle name="Input 6 2 3 2" xfId="10078" xr:uid="{00000000-0005-0000-0000-0000F0170000}"/>
    <cellStyle name="Input 6 2 3 2 2" xfId="18707" xr:uid="{00000000-0005-0000-0000-0000F1170000}"/>
    <cellStyle name="Input 6 2 3 3" xfId="14417" xr:uid="{00000000-0005-0000-0000-0000F2170000}"/>
    <cellStyle name="Input 6 2 4" xfId="8253" xr:uid="{00000000-0005-0000-0000-0000F3170000}"/>
    <cellStyle name="Input 6 2 4 2" xfId="16882" xr:uid="{00000000-0005-0000-0000-0000F4170000}"/>
    <cellStyle name="Input 6 2 5" xfId="12241" xr:uid="{00000000-0005-0000-0000-0000F5170000}"/>
    <cellStyle name="Input 6 3" xfId="3774" xr:uid="{00000000-0005-0000-0000-0000F6170000}"/>
    <cellStyle name="Input 6 3 2" xfId="6529" xr:uid="{00000000-0005-0000-0000-0000F7170000}"/>
    <cellStyle name="Input 6 3 2 2" xfId="10825" xr:uid="{00000000-0005-0000-0000-0000F8170000}"/>
    <cellStyle name="Input 6 3 2 2 2" xfId="19454" xr:uid="{00000000-0005-0000-0000-0000F9170000}"/>
    <cellStyle name="Input 6 3 2 3" xfId="15164" xr:uid="{00000000-0005-0000-0000-0000FA170000}"/>
    <cellStyle name="Input 6 3 3" xfId="8680" xr:uid="{00000000-0005-0000-0000-0000FB170000}"/>
    <cellStyle name="Input 6 3 3 2" xfId="17309" xr:uid="{00000000-0005-0000-0000-0000FC170000}"/>
    <cellStyle name="Input 6 3 4" xfId="12998" xr:uid="{00000000-0005-0000-0000-0000FD170000}"/>
    <cellStyle name="Input 6 4" xfId="5474" xr:uid="{00000000-0005-0000-0000-0000FE170000}"/>
    <cellStyle name="Input 6 4 2" xfId="9770" xr:uid="{00000000-0005-0000-0000-0000FF170000}"/>
    <cellStyle name="Input 6 4 2 2" xfId="18399" xr:uid="{00000000-0005-0000-0000-000000180000}"/>
    <cellStyle name="Input 6 4 3" xfId="14109" xr:uid="{00000000-0005-0000-0000-000001180000}"/>
    <cellStyle name="Input 6 5" xfId="7612" xr:uid="{00000000-0005-0000-0000-000002180000}"/>
    <cellStyle name="Input 6 5 2" xfId="16246" xr:uid="{00000000-0005-0000-0000-000003180000}"/>
    <cellStyle name="Input 6 6" xfId="11918" xr:uid="{00000000-0005-0000-0000-000004180000}"/>
    <cellStyle name="Input 60" xfId="1527" xr:uid="{00000000-0005-0000-0000-000005180000}"/>
    <cellStyle name="Input 60 2" xfId="2635" xr:uid="{00000000-0005-0000-0000-000006180000}"/>
    <cellStyle name="Input 60 2 2" xfId="4157" xr:uid="{00000000-0005-0000-0000-000007180000}"/>
    <cellStyle name="Input 60 2 2 2" xfId="6892" xr:uid="{00000000-0005-0000-0000-000008180000}"/>
    <cellStyle name="Input 60 2 2 2 2" xfId="11188" xr:uid="{00000000-0005-0000-0000-000009180000}"/>
    <cellStyle name="Input 60 2 2 2 2 2" xfId="19817" xr:uid="{00000000-0005-0000-0000-00000A180000}"/>
    <cellStyle name="Input 60 2 2 2 3" xfId="15527" xr:uid="{00000000-0005-0000-0000-00000B180000}"/>
    <cellStyle name="Input 60 2 2 3" xfId="9043" xr:uid="{00000000-0005-0000-0000-00000C180000}"/>
    <cellStyle name="Input 60 2 2 3 2" xfId="17672" xr:uid="{00000000-0005-0000-0000-00000D180000}"/>
    <cellStyle name="Input 60 2 2 4" xfId="13381" xr:uid="{00000000-0005-0000-0000-00000E180000}"/>
    <cellStyle name="Input 60 2 3" xfId="5837" xr:uid="{00000000-0005-0000-0000-00000F180000}"/>
    <cellStyle name="Input 60 2 3 2" xfId="10133" xr:uid="{00000000-0005-0000-0000-000010180000}"/>
    <cellStyle name="Input 60 2 3 2 2" xfId="18762" xr:uid="{00000000-0005-0000-0000-000011180000}"/>
    <cellStyle name="Input 60 2 3 3" xfId="14472" xr:uid="{00000000-0005-0000-0000-000012180000}"/>
    <cellStyle name="Input 60 2 4" xfId="7700" xr:uid="{00000000-0005-0000-0000-000013180000}"/>
    <cellStyle name="Input 60 2 4 2" xfId="16334" xr:uid="{00000000-0005-0000-0000-000014180000}"/>
    <cellStyle name="Input 60 2 5" xfId="12303" xr:uid="{00000000-0005-0000-0000-000015180000}"/>
    <cellStyle name="Input 61" xfId="1496" xr:uid="{00000000-0005-0000-0000-000016180000}"/>
    <cellStyle name="Input 61 2" xfId="2613" xr:uid="{00000000-0005-0000-0000-000017180000}"/>
    <cellStyle name="Input 61 2 2" xfId="4153" xr:uid="{00000000-0005-0000-0000-000018180000}"/>
    <cellStyle name="Input 61 2 2 2" xfId="6888" xr:uid="{00000000-0005-0000-0000-000019180000}"/>
    <cellStyle name="Input 61 2 2 2 2" xfId="11184" xr:uid="{00000000-0005-0000-0000-00001A180000}"/>
    <cellStyle name="Input 61 2 2 2 2 2" xfId="19813" xr:uid="{00000000-0005-0000-0000-00001B180000}"/>
    <cellStyle name="Input 61 2 2 2 3" xfId="15523" xr:uid="{00000000-0005-0000-0000-00001C180000}"/>
    <cellStyle name="Input 61 2 2 3" xfId="9039" xr:uid="{00000000-0005-0000-0000-00001D180000}"/>
    <cellStyle name="Input 61 2 2 3 2" xfId="17668" xr:uid="{00000000-0005-0000-0000-00001E180000}"/>
    <cellStyle name="Input 61 2 2 4" xfId="13377" xr:uid="{00000000-0005-0000-0000-00001F180000}"/>
    <cellStyle name="Input 61 2 3" xfId="5833" xr:uid="{00000000-0005-0000-0000-000020180000}"/>
    <cellStyle name="Input 61 2 3 2" xfId="10129" xr:uid="{00000000-0005-0000-0000-000021180000}"/>
    <cellStyle name="Input 61 2 3 2 2" xfId="18758" xr:uid="{00000000-0005-0000-0000-000022180000}"/>
    <cellStyle name="Input 61 2 3 3" xfId="14468" xr:uid="{00000000-0005-0000-0000-000023180000}"/>
    <cellStyle name="Input 61 2 4" xfId="7775" xr:uid="{00000000-0005-0000-0000-000024180000}"/>
    <cellStyle name="Input 61 2 4 2" xfId="16409" xr:uid="{00000000-0005-0000-0000-000025180000}"/>
    <cellStyle name="Input 61 2 5" xfId="12299" xr:uid="{00000000-0005-0000-0000-000026180000}"/>
    <cellStyle name="Input 62" xfId="1528" xr:uid="{00000000-0005-0000-0000-000027180000}"/>
    <cellStyle name="Input 62 2" xfId="2636" xr:uid="{00000000-0005-0000-0000-000028180000}"/>
    <cellStyle name="Input 62 2 2" xfId="4158" xr:uid="{00000000-0005-0000-0000-000029180000}"/>
    <cellStyle name="Input 62 2 2 2" xfId="6893" xr:uid="{00000000-0005-0000-0000-00002A180000}"/>
    <cellStyle name="Input 62 2 2 2 2" xfId="11189" xr:uid="{00000000-0005-0000-0000-00002B180000}"/>
    <cellStyle name="Input 62 2 2 2 2 2" xfId="19818" xr:uid="{00000000-0005-0000-0000-00002C180000}"/>
    <cellStyle name="Input 62 2 2 2 3" xfId="15528" xr:uid="{00000000-0005-0000-0000-00002D180000}"/>
    <cellStyle name="Input 62 2 2 3" xfId="9044" xr:uid="{00000000-0005-0000-0000-00002E180000}"/>
    <cellStyle name="Input 62 2 2 3 2" xfId="17673" xr:uid="{00000000-0005-0000-0000-00002F180000}"/>
    <cellStyle name="Input 62 2 2 4" xfId="13382" xr:uid="{00000000-0005-0000-0000-000030180000}"/>
    <cellStyle name="Input 62 2 3" xfId="5838" xr:uid="{00000000-0005-0000-0000-000031180000}"/>
    <cellStyle name="Input 62 2 3 2" xfId="10134" xr:uid="{00000000-0005-0000-0000-000032180000}"/>
    <cellStyle name="Input 62 2 3 2 2" xfId="18763" xr:uid="{00000000-0005-0000-0000-000033180000}"/>
    <cellStyle name="Input 62 2 3 3" xfId="14473" xr:uid="{00000000-0005-0000-0000-000034180000}"/>
    <cellStyle name="Input 62 2 4" xfId="7701" xr:uid="{00000000-0005-0000-0000-000035180000}"/>
    <cellStyle name="Input 62 2 4 2" xfId="16335" xr:uid="{00000000-0005-0000-0000-000036180000}"/>
    <cellStyle name="Input 62 2 5" xfId="12304" xr:uid="{00000000-0005-0000-0000-000037180000}"/>
    <cellStyle name="Input 63" xfId="1495" xr:uid="{00000000-0005-0000-0000-000038180000}"/>
    <cellStyle name="Input 63 2" xfId="2612" xr:uid="{00000000-0005-0000-0000-000039180000}"/>
    <cellStyle name="Input 63 2 2" xfId="4152" xr:uid="{00000000-0005-0000-0000-00003A180000}"/>
    <cellStyle name="Input 63 2 2 2" xfId="6887" xr:uid="{00000000-0005-0000-0000-00003B180000}"/>
    <cellStyle name="Input 63 2 2 2 2" xfId="11183" xr:uid="{00000000-0005-0000-0000-00003C180000}"/>
    <cellStyle name="Input 63 2 2 2 2 2" xfId="19812" xr:uid="{00000000-0005-0000-0000-00003D180000}"/>
    <cellStyle name="Input 63 2 2 2 3" xfId="15522" xr:uid="{00000000-0005-0000-0000-00003E180000}"/>
    <cellStyle name="Input 63 2 2 3" xfId="9038" xr:uid="{00000000-0005-0000-0000-00003F180000}"/>
    <cellStyle name="Input 63 2 2 3 2" xfId="17667" xr:uid="{00000000-0005-0000-0000-000040180000}"/>
    <cellStyle name="Input 63 2 2 4" xfId="13376" xr:uid="{00000000-0005-0000-0000-000041180000}"/>
    <cellStyle name="Input 63 2 3" xfId="5832" xr:uid="{00000000-0005-0000-0000-000042180000}"/>
    <cellStyle name="Input 63 2 3 2" xfId="10128" xr:uid="{00000000-0005-0000-0000-000043180000}"/>
    <cellStyle name="Input 63 2 3 2 2" xfId="18757" xr:uid="{00000000-0005-0000-0000-000044180000}"/>
    <cellStyle name="Input 63 2 3 3" xfId="14467" xr:uid="{00000000-0005-0000-0000-000045180000}"/>
    <cellStyle name="Input 63 2 4" xfId="7847" xr:uid="{00000000-0005-0000-0000-000046180000}"/>
    <cellStyle name="Input 63 2 4 2" xfId="16481" xr:uid="{00000000-0005-0000-0000-000047180000}"/>
    <cellStyle name="Input 63 2 5" xfId="12298" xr:uid="{00000000-0005-0000-0000-000048180000}"/>
    <cellStyle name="Input 64" xfId="1529" xr:uid="{00000000-0005-0000-0000-000049180000}"/>
    <cellStyle name="Input 64 2" xfId="2637" xr:uid="{00000000-0005-0000-0000-00004A180000}"/>
    <cellStyle name="Input 64 2 2" xfId="4159" xr:uid="{00000000-0005-0000-0000-00004B180000}"/>
    <cellStyle name="Input 64 2 2 2" xfId="6894" xr:uid="{00000000-0005-0000-0000-00004C180000}"/>
    <cellStyle name="Input 64 2 2 2 2" xfId="11190" xr:uid="{00000000-0005-0000-0000-00004D180000}"/>
    <cellStyle name="Input 64 2 2 2 2 2" xfId="19819" xr:uid="{00000000-0005-0000-0000-00004E180000}"/>
    <cellStyle name="Input 64 2 2 2 3" xfId="15529" xr:uid="{00000000-0005-0000-0000-00004F180000}"/>
    <cellStyle name="Input 64 2 2 3" xfId="9045" xr:uid="{00000000-0005-0000-0000-000050180000}"/>
    <cellStyle name="Input 64 2 2 3 2" xfId="17674" xr:uid="{00000000-0005-0000-0000-000051180000}"/>
    <cellStyle name="Input 64 2 2 4" xfId="13383" xr:uid="{00000000-0005-0000-0000-000052180000}"/>
    <cellStyle name="Input 64 2 3" xfId="5839" xr:uid="{00000000-0005-0000-0000-000053180000}"/>
    <cellStyle name="Input 64 2 3 2" xfId="10135" xr:uid="{00000000-0005-0000-0000-000054180000}"/>
    <cellStyle name="Input 64 2 3 2 2" xfId="18764" xr:uid="{00000000-0005-0000-0000-000055180000}"/>
    <cellStyle name="Input 64 2 3 3" xfId="14474" xr:uid="{00000000-0005-0000-0000-000056180000}"/>
    <cellStyle name="Input 64 2 4" xfId="7653" xr:uid="{00000000-0005-0000-0000-000057180000}"/>
    <cellStyle name="Input 64 2 4 2" xfId="16287" xr:uid="{00000000-0005-0000-0000-000058180000}"/>
    <cellStyle name="Input 64 2 5" xfId="12305" xr:uid="{00000000-0005-0000-0000-000059180000}"/>
    <cellStyle name="Input 65" xfId="1494" xr:uid="{00000000-0005-0000-0000-00005A180000}"/>
    <cellStyle name="Input 65 2" xfId="2611" xr:uid="{00000000-0005-0000-0000-00005B180000}"/>
    <cellStyle name="Input 65 2 2" xfId="4151" xr:uid="{00000000-0005-0000-0000-00005C180000}"/>
    <cellStyle name="Input 65 2 2 2" xfId="6886" xr:uid="{00000000-0005-0000-0000-00005D180000}"/>
    <cellStyle name="Input 65 2 2 2 2" xfId="11182" xr:uid="{00000000-0005-0000-0000-00005E180000}"/>
    <cellStyle name="Input 65 2 2 2 2 2" xfId="19811" xr:uid="{00000000-0005-0000-0000-00005F180000}"/>
    <cellStyle name="Input 65 2 2 2 3" xfId="15521" xr:uid="{00000000-0005-0000-0000-000060180000}"/>
    <cellStyle name="Input 65 2 2 3" xfId="9037" xr:uid="{00000000-0005-0000-0000-000061180000}"/>
    <cellStyle name="Input 65 2 2 3 2" xfId="17666" xr:uid="{00000000-0005-0000-0000-000062180000}"/>
    <cellStyle name="Input 65 2 2 4" xfId="13375" xr:uid="{00000000-0005-0000-0000-000063180000}"/>
    <cellStyle name="Input 65 2 3" xfId="5831" xr:uid="{00000000-0005-0000-0000-000064180000}"/>
    <cellStyle name="Input 65 2 3 2" xfId="10127" xr:uid="{00000000-0005-0000-0000-000065180000}"/>
    <cellStyle name="Input 65 2 3 2 2" xfId="18756" xr:uid="{00000000-0005-0000-0000-000066180000}"/>
    <cellStyle name="Input 65 2 3 3" xfId="14466" xr:uid="{00000000-0005-0000-0000-000067180000}"/>
    <cellStyle name="Input 65 2 4" xfId="7651" xr:uid="{00000000-0005-0000-0000-000068180000}"/>
    <cellStyle name="Input 65 2 4 2" xfId="16285" xr:uid="{00000000-0005-0000-0000-000069180000}"/>
    <cellStyle name="Input 65 2 5" xfId="12297" xr:uid="{00000000-0005-0000-0000-00006A180000}"/>
    <cellStyle name="Input 66" xfId="1531" xr:uid="{00000000-0005-0000-0000-00006B180000}"/>
    <cellStyle name="Input 66 2" xfId="2639" xr:uid="{00000000-0005-0000-0000-00006C180000}"/>
    <cellStyle name="Input 66 2 2" xfId="4160" xr:uid="{00000000-0005-0000-0000-00006D180000}"/>
    <cellStyle name="Input 66 2 2 2" xfId="6895" xr:uid="{00000000-0005-0000-0000-00006E180000}"/>
    <cellStyle name="Input 66 2 2 2 2" xfId="11191" xr:uid="{00000000-0005-0000-0000-00006F180000}"/>
    <cellStyle name="Input 66 2 2 2 2 2" xfId="19820" xr:uid="{00000000-0005-0000-0000-000070180000}"/>
    <cellStyle name="Input 66 2 2 2 3" xfId="15530" xr:uid="{00000000-0005-0000-0000-000071180000}"/>
    <cellStyle name="Input 66 2 2 3" xfId="9046" xr:uid="{00000000-0005-0000-0000-000072180000}"/>
    <cellStyle name="Input 66 2 2 3 2" xfId="17675" xr:uid="{00000000-0005-0000-0000-000073180000}"/>
    <cellStyle name="Input 66 2 2 4" xfId="13384" xr:uid="{00000000-0005-0000-0000-000074180000}"/>
    <cellStyle name="Input 66 2 3" xfId="5840" xr:uid="{00000000-0005-0000-0000-000075180000}"/>
    <cellStyle name="Input 66 2 3 2" xfId="10136" xr:uid="{00000000-0005-0000-0000-000076180000}"/>
    <cellStyle name="Input 66 2 3 2 2" xfId="18765" xr:uid="{00000000-0005-0000-0000-000077180000}"/>
    <cellStyle name="Input 66 2 3 3" xfId="14475" xr:uid="{00000000-0005-0000-0000-000078180000}"/>
    <cellStyle name="Input 66 2 4" xfId="7654" xr:uid="{00000000-0005-0000-0000-000079180000}"/>
    <cellStyle name="Input 66 2 4 2" xfId="16288" xr:uid="{00000000-0005-0000-0000-00007A180000}"/>
    <cellStyle name="Input 66 2 5" xfId="12306" xr:uid="{00000000-0005-0000-0000-00007B180000}"/>
    <cellStyle name="Input 67" xfId="1493" xr:uid="{00000000-0005-0000-0000-00007C180000}"/>
    <cellStyle name="Input 67 2" xfId="2610" xr:uid="{00000000-0005-0000-0000-00007D180000}"/>
    <cellStyle name="Input 67 2 2" xfId="4150" xr:uid="{00000000-0005-0000-0000-00007E180000}"/>
    <cellStyle name="Input 67 2 2 2" xfId="6885" xr:uid="{00000000-0005-0000-0000-00007F180000}"/>
    <cellStyle name="Input 67 2 2 2 2" xfId="11181" xr:uid="{00000000-0005-0000-0000-000080180000}"/>
    <cellStyle name="Input 67 2 2 2 2 2" xfId="19810" xr:uid="{00000000-0005-0000-0000-000081180000}"/>
    <cellStyle name="Input 67 2 2 2 3" xfId="15520" xr:uid="{00000000-0005-0000-0000-000082180000}"/>
    <cellStyle name="Input 67 2 2 3" xfId="9036" xr:uid="{00000000-0005-0000-0000-000083180000}"/>
    <cellStyle name="Input 67 2 2 3 2" xfId="17665" xr:uid="{00000000-0005-0000-0000-000084180000}"/>
    <cellStyle name="Input 67 2 2 4" xfId="13374" xr:uid="{00000000-0005-0000-0000-000085180000}"/>
    <cellStyle name="Input 67 2 3" xfId="5830" xr:uid="{00000000-0005-0000-0000-000086180000}"/>
    <cellStyle name="Input 67 2 3 2" xfId="10126" xr:uid="{00000000-0005-0000-0000-000087180000}"/>
    <cellStyle name="Input 67 2 3 2 2" xfId="18755" xr:uid="{00000000-0005-0000-0000-000088180000}"/>
    <cellStyle name="Input 67 2 3 3" xfId="14465" xr:uid="{00000000-0005-0000-0000-000089180000}"/>
    <cellStyle name="Input 67 2 4" xfId="7774" xr:uid="{00000000-0005-0000-0000-00008A180000}"/>
    <cellStyle name="Input 67 2 4 2" xfId="16408" xr:uid="{00000000-0005-0000-0000-00008B180000}"/>
    <cellStyle name="Input 67 2 5" xfId="12296" xr:uid="{00000000-0005-0000-0000-00008C180000}"/>
    <cellStyle name="Input 68" xfId="1532" xr:uid="{00000000-0005-0000-0000-00008D180000}"/>
    <cellStyle name="Input 68 2" xfId="2640" xr:uid="{00000000-0005-0000-0000-00008E180000}"/>
    <cellStyle name="Input 68 2 2" xfId="4161" xr:uid="{00000000-0005-0000-0000-00008F180000}"/>
    <cellStyle name="Input 68 2 2 2" xfId="6896" xr:uid="{00000000-0005-0000-0000-000090180000}"/>
    <cellStyle name="Input 68 2 2 2 2" xfId="11192" xr:uid="{00000000-0005-0000-0000-000091180000}"/>
    <cellStyle name="Input 68 2 2 2 2 2" xfId="19821" xr:uid="{00000000-0005-0000-0000-000092180000}"/>
    <cellStyle name="Input 68 2 2 2 3" xfId="15531" xr:uid="{00000000-0005-0000-0000-000093180000}"/>
    <cellStyle name="Input 68 2 2 3" xfId="9047" xr:uid="{00000000-0005-0000-0000-000094180000}"/>
    <cellStyle name="Input 68 2 2 3 2" xfId="17676" xr:uid="{00000000-0005-0000-0000-000095180000}"/>
    <cellStyle name="Input 68 2 2 4" xfId="13385" xr:uid="{00000000-0005-0000-0000-000096180000}"/>
    <cellStyle name="Input 68 2 3" xfId="5841" xr:uid="{00000000-0005-0000-0000-000097180000}"/>
    <cellStyle name="Input 68 2 3 2" xfId="10137" xr:uid="{00000000-0005-0000-0000-000098180000}"/>
    <cellStyle name="Input 68 2 3 2 2" xfId="18766" xr:uid="{00000000-0005-0000-0000-000099180000}"/>
    <cellStyle name="Input 68 2 3 3" xfId="14476" xr:uid="{00000000-0005-0000-0000-00009A180000}"/>
    <cellStyle name="Input 68 2 4" xfId="8076" xr:uid="{00000000-0005-0000-0000-00009B180000}"/>
    <cellStyle name="Input 68 2 4 2" xfId="16708" xr:uid="{00000000-0005-0000-0000-00009C180000}"/>
    <cellStyle name="Input 68 2 5" xfId="12307" xr:uid="{00000000-0005-0000-0000-00009D180000}"/>
    <cellStyle name="Input 69" xfId="1492" xr:uid="{00000000-0005-0000-0000-00009E180000}"/>
    <cellStyle name="Input 69 2" xfId="2609" xr:uid="{00000000-0005-0000-0000-00009F180000}"/>
    <cellStyle name="Input 69 2 2" xfId="4149" xr:uid="{00000000-0005-0000-0000-0000A0180000}"/>
    <cellStyle name="Input 69 2 2 2" xfId="6884" xr:uid="{00000000-0005-0000-0000-0000A1180000}"/>
    <cellStyle name="Input 69 2 2 2 2" xfId="11180" xr:uid="{00000000-0005-0000-0000-0000A2180000}"/>
    <cellStyle name="Input 69 2 2 2 2 2" xfId="19809" xr:uid="{00000000-0005-0000-0000-0000A3180000}"/>
    <cellStyle name="Input 69 2 2 2 3" xfId="15519" xr:uid="{00000000-0005-0000-0000-0000A4180000}"/>
    <cellStyle name="Input 69 2 2 3" xfId="9035" xr:uid="{00000000-0005-0000-0000-0000A5180000}"/>
    <cellStyle name="Input 69 2 2 3 2" xfId="17664" xr:uid="{00000000-0005-0000-0000-0000A6180000}"/>
    <cellStyle name="Input 69 2 2 4" xfId="13373" xr:uid="{00000000-0005-0000-0000-0000A7180000}"/>
    <cellStyle name="Input 69 2 3" xfId="5829" xr:uid="{00000000-0005-0000-0000-0000A8180000}"/>
    <cellStyle name="Input 69 2 3 2" xfId="10125" xr:uid="{00000000-0005-0000-0000-0000A9180000}"/>
    <cellStyle name="Input 69 2 3 2 2" xfId="18754" xr:uid="{00000000-0005-0000-0000-0000AA180000}"/>
    <cellStyle name="Input 69 2 3 3" xfId="14464" xr:uid="{00000000-0005-0000-0000-0000AB180000}"/>
    <cellStyle name="Input 69 2 4" xfId="7846" xr:uid="{00000000-0005-0000-0000-0000AC180000}"/>
    <cellStyle name="Input 69 2 4 2" xfId="16480" xr:uid="{00000000-0005-0000-0000-0000AD180000}"/>
    <cellStyle name="Input 69 2 5" xfId="12295" xr:uid="{00000000-0005-0000-0000-0000AE180000}"/>
    <cellStyle name="Input 7" xfId="1219" xr:uid="{00000000-0005-0000-0000-0000AF180000}"/>
    <cellStyle name="Input 7 2" xfId="2491" xr:uid="{00000000-0005-0000-0000-0000B0180000}"/>
    <cellStyle name="Input 7 2 2" xfId="4109" xr:uid="{00000000-0005-0000-0000-0000B1180000}"/>
    <cellStyle name="Input 7 2 2 2" xfId="6851" xr:uid="{00000000-0005-0000-0000-0000B2180000}"/>
    <cellStyle name="Input 7 2 2 2 2" xfId="11147" xr:uid="{00000000-0005-0000-0000-0000B3180000}"/>
    <cellStyle name="Input 7 2 2 2 2 2" xfId="19776" xr:uid="{00000000-0005-0000-0000-0000B4180000}"/>
    <cellStyle name="Input 7 2 2 2 3" xfId="15486" xr:uid="{00000000-0005-0000-0000-0000B5180000}"/>
    <cellStyle name="Input 7 2 2 3" xfId="9002" xr:uid="{00000000-0005-0000-0000-0000B6180000}"/>
    <cellStyle name="Input 7 2 2 3 2" xfId="17631" xr:uid="{00000000-0005-0000-0000-0000B7180000}"/>
    <cellStyle name="Input 7 2 2 4" xfId="13333" xr:uid="{00000000-0005-0000-0000-0000B8180000}"/>
    <cellStyle name="Input 7 2 3" xfId="5796" xr:uid="{00000000-0005-0000-0000-0000B9180000}"/>
    <cellStyle name="Input 7 2 3 2" xfId="10092" xr:uid="{00000000-0005-0000-0000-0000BA180000}"/>
    <cellStyle name="Input 7 2 3 2 2" xfId="18721" xr:uid="{00000000-0005-0000-0000-0000BB180000}"/>
    <cellStyle name="Input 7 2 3 3" xfId="14431" xr:uid="{00000000-0005-0000-0000-0000BC180000}"/>
    <cellStyle name="Input 7 2 4" xfId="8008" xr:uid="{00000000-0005-0000-0000-0000BD180000}"/>
    <cellStyle name="Input 7 2 4 2" xfId="16641" xr:uid="{00000000-0005-0000-0000-0000BE180000}"/>
    <cellStyle name="Input 7 2 5" xfId="12255" xr:uid="{00000000-0005-0000-0000-0000BF180000}"/>
    <cellStyle name="Input 70" xfId="1533" xr:uid="{00000000-0005-0000-0000-0000C0180000}"/>
    <cellStyle name="Input 70 2" xfId="2641" xr:uid="{00000000-0005-0000-0000-0000C1180000}"/>
    <cellStyle name="Input 70 2 2" xfId="4162" xr:uid="{00000000-0005-0000-0000-0000C2180000}"/>
    <cellStyle name="Input 70 2 2 2" xfId="6897" xr:uid="{00000000-0005-0000-0000-0000C3180000}"/>
    <cellStyle name="Input 70 2 2 2 2" xfId="11193" xr:uid="{00000000-0005-0000-0000-0000C4180000}"/>
    <cellStyle name="Input 70 2 2 2 2 2" xfId="19822" xr:uid="{00000000-0005-0000-0000-0000C5180000}"/>
    <cellStyle name="Input 70 2 2 2 3" xfId="15532" xr:uid="{00000000-0005-0000-0000-0000C6180000}"/>
    <cellStyle name="Input 70 2 2 3" xfId="9048" xr:uid="{00000000-0005-0000-0000-0000C7180000}"/>
    <cellStyle name="Input 70 2 2 3 2" xfId="17677" xr:uid="{00000000-0005-0000-0000-0000C8180000}"/>
    <cellStyle name="Input 70 2 2 4" xfId="13386" xr:uid="{00000000-0005-0000-0000-0000C9180000}"/>
    <cellStyle name="Input 70 2 3" xfId="5842" xr:uid="{00000000-0005-0000-0000-0000CA180000}"/>
    <cellStyle name="Input 70 2 3 2" xfId="10138" xr:uid="{00000000-0005-0000-0000-0000CB180000}"/>
    <cellStyle name="Input 70 2 3 2 2" xfId="18767" xr:uid="{00000000-0005-0000-0000-0000CC180000}"/>
    <cellStyle name="Input 70 2 3 3" xfId="14477" xr:uid="{00000000-0005-0000-0000-0000CD180000}"/>
    <cellStyle name="Input 70 2 4" xfId="7878" xr:uid="{00000000-0005-0000-0000-0000CE180000}"/>
    <cellStyle name="Input 70 2 4 2" xfId="16511" xr:uid="{00000000-0005-0000-0000-0000CF180000}"/>
    <cellStyle name="Input 70 2 5" xfId="12308" xr:uid="{00000000-0005-0000-0000-0000D0180000}"/>
    <cellStyle name="Input 71" xfId="1491" xr:uid="{00000000-0005-0000-0000-0000D1180000}"/>
    <cellStyle name="Input 71 2" xfId="2608" xr:uid="{00000000-0005-0000-0000-0000D2180000}"/>
    <cellStyle name="Input 71 2 2" xfId="4148" xr:uid="{00000000-0005-0000-0000-0000D3180000}"/>
    <cellStyle name="Input 71 2 2 2" xfId="6883" xr:uid="{00000000-0005-0000-0000-0000D4180000}"/>
    <cellStyle name="Input 71 2 2 2 2" xfId="11179" xr:uid="{00000000-0005-0000-0000-0000D5180000}"/>
    <cellStyle name="Input 71 2 2 2 2 2" xfId="19808" xr:uid="{00000000-0005-0000-0000-0000D6180000}"/>
    <cellStyle name="Input 71 2 2 2 3" xfId="15518" xr:uid="{00000000-0005-0000-0000-0000D7180000}"/>
    <cellStyle name="Input 71 2 2 3" xfId="9034" xr:uid="{00000000-0005-0000-0000-0000D8180000}"/>
    <cellStyle name="Input 71 2 2 3 2" xfId="17663" xr:uid="{00000000-0005-0000-0000-0000D9180000}"/>
    <cellStyle name="Input 71 2 2 4" xfId="13372" xr:uid="{00000000-0005-0000-0000-0000DA180000}"/>
    <cellStyle name="Input 71 2 3" xfId="5828" xr:uid="{00000000-0005-0000-0000-0000DB180000}"/>
    <cellStyle name="Input 71 2 3 2" xfId="10124" xr:uid="{00000000-0005-0000-0000-0000DC180000}"/>
    <cellStyle name="Input 71 2 3 2 2" xfId="18753" xr:uid="{00000000-0005-0000-0000-0000DD180000}"/>
    <cellStyle name="Input 71 2 3 3" xfId="14463" xr:uid="{00000000-0005-0000-0000-0000DE180000}"/>
    <cellStyle name="Input 71 2 4" xfId="7882" xr:uid="{00000000-0005-0000-0000-0000DF180000}"/>
    <cellStyle name="Input 71 2 4 2" xfId="16515" xr:uid="{00000000-0005-0000-0000-0000E0180000}"/>
    <cellStyle name="Input 71 2 5" xfId="12294" xr:uid="{00000000-0005-0000-0000-0000E1180000}"/>
    <cellStyle name="Input 72" xfId="1534" xr:uid="{00000000-0005-0000-0000-0000E2180000}"/>
    <cellStyle name="Input 72 2" xfId="2642" xr:uid="{00000000-0005-0000-0000-0000E3180000}"/>
    <cellStyle name="Input 72 2 2" xfId="4163" xr:uid="{00000000-0005-0000-0000-0000E4180000}"/>
    <cellStyle name="Input 72 2 2 2" xfId="6898" xr:uid="{00000000-0005-0000-0000-0000E5180000}"/>
    <cellStyle name="Input 72 2 2 2 2" xfId="11194" xr:uid="{00000000-0005-0000-0000-0000E6180000}"/>
    <cellStyle name="Input 72 2 2 2 2 2" xfId="19823" xr:uid="{00000000-0005-0000-0000-0000E7180000}"/>
    <cellStyle name="Input 72 2 2 2 3" xfId="15533" xr:uid="{00000000-0005-0000-0000-0000E8180000}"/>
    <cellStyle name="Input 72 2 2 3" xfId="9049" xr:uid="{00000000-0005-0000-0000-0000E9180000}"/>
    <cellStyle name="Input 72 2 2 3 2" xfId="17678" xr:uid="{00000000-0005-0000-0000-0000EA180000}"/>
    <cellStyle name="Input 72 2 2 4" xfId="13387" xr:uid="{00000000-0005-0000-0000-0000EB180000}"/>
    <cellStyle name="Input 72 2 3" xfId="5843" xr:uid="{00000000-0005-0000-0000-0000EC180000}"/>
    <cellStyle name="Input 72 2 3 2" xfId="10139" xr:uid="{00000000-0005-0000-0000-0000ED180000}"/>
    <cellStyle name="Input 72 2 3 2 2" xfId="18768" xr:uid="{00000000-0005-0000-0000-0000EE180000}"/>
    <cellStyle name="Input 72 2 3 3" xfId="14478" xr:uid="{00000000-0005-0000-0000-0000EF180000}"/>
    <cellStyle name="Input 72 2 4" xfId="8063" xr:uid="{00000000-0005-0000-0000-0000F0180000}"/>
    <cellStyle name="Input 72 2 4 2" xfId="16695" xr:uid="{00000000-0005-0000-0000-0000F1180000}"/>
    <cellStyle name="Input 72 2 5" xfId="12309" xr:uid="{00000000-0005-0000-0000-0000F2180000}"/>
    <cellStyle name="Input 73" xfId="1587" xr:uid="{00000000-0005-0000-0000-0000F3180000}"/>
    <cellStyle name="Input 73 2" xfId="2669" xr:uid="{00000000-0005-0000-0000-0000F4180000}"/>
    <cellStyle name="Input 73 2 2" xfId="4170" xr:uid="{00000000-0005-0000-0000-0000F5180000}"/>
    <cellStyle name="Input 73 2 2 2" xfId="6905" xr:uid="{00000000-0005-0000-0000-0000F6180000}"/>
    <cellStyle name="Input 73 2 2 2 2" xfId="11201" xr:uid="{00000000-0005-0000-0000-0000F7180000}"/>
    <cellStyle name="Input 73 2 2 2 2 2" xfId="19830" xr:uid="{00000000-0005-0000-0000-0000F8180000}"/>
    <cellStyle name="Input 73 2 2 2 3" xfId="15540" xr:uid="{00000000-0005-0000-0000-0000F9180000}"/>
    <cellStyle name="Input 73 2 2 3" xfId="9056" xr:uid="{00000000-0005-0000-0000-0000FA180000}"/>
    <cellStyle name="Input 73 2 2 3 2" xfId="17685" xr:uid="{00000000-0005-0000-0000-0000FB180000}"/>
    <cellStyle name="Input 73 2 2 4" xfId="13394" xr:uid="{00000000-0005-0000-0000-0000FC180000}"/>
    <cellStyle name="Input 73 2 3" xfId="5850" xr:uid="{00000000-0005-0000-0000-0000FD180000}"/>
    <cellStyle name="Input 73 2 3 2" xfId="10146" xr:uid="{00000000-0005-0000-0000-0000FE180000}"/>
    <cellStyle name="Input 73 2 3 2 2" xfId="18775" xr:uid="{00000000-0005-0000-0000-0000FF180000}"/>
    <cellStyle name="Input 73 2 3 3" xfId="14485" xr:uid="{00000000-0005-0000-0000-000000190000}"/>
    <cellStyle name="Input 73 2 4" xfId="8062" xr:uid="{00000000-0005-0000-0000-000001190000}"/>
    <cellStyle name="Input 73 2 4 2" xfId="16694" xr:uid="{00000000-0005-0000-0000-000002190000}"/>
    <cellStyle name="Input 73 2 5" xfId="12316" xr:uid="{00000000-0005-0000-0000-000003190000}"/>
    <cellStyle name="Input 74" xfId="1596" xr:uid="{00000000-0005-0000-0000-000004190000}"/>
    <cellStyle name="Input 74 2" xfId="2671" xr:uid="{00000000-0005-0000-0000-000005190000}"/>
    <cellStyle name="Input 74 2 2" xfId="4171" xr:uid="{00000000-0005-0000-0000-000006190000}"/>
    <cellStyle name="Input 74 2 2 2" xfId="6906" xr:uid="{00000000-0005-0000-0000-000007190000}"/>
    <cellStyle name="Input 74 2 2 2 2" xfId="11202" xr:uid="{00000000-0005-0000-0000-000008190000}"/>
    <cellStyle name="Input 74 2 2 2 2 2" xfId="19831" xr:uid="{00000000-0005-0000-0000-000009190000}"/>
    <cellStyle name="Input 74 2 2 2 3" xfId="15541" xr:uid="{00000000-0005-0000-0000-00000A190000}"/>
    <cellStyle name="Input 74 2 2 3" xfId="9057" xr:uid="{00000000-0005-0000-0000-00000B190000}"/>
    <cellStyle name="Input 74 2 2 3 2" xfId="17686" xr:uid="{00000000-0005-0000-0000-00000C190000}"/>
    <cellStyle name="Input 74 2 2 4" xfId="13395" xr:uid="{00000000-0005-0000-0000-00000D190000}"/>
    <cellStyle name="Input 74 2 3" xfId="5851" xr:uid="{00000000-0005-0000-0000-00000E190000}"/>
    <cellStyle name="Input 74 2 3 2" xfId="10147" xr:uid="{00000000-0005-0000-0000-00000F190000}"/>
    <cellStyle name="Input 74 2 3 2 2" xfId="18776" xr:uid="{00000000-0005-0000-0000-000010190000}"/>
    <cellStyle name="Input 74 2 3 3" xfId="14486" xr:uid="{00000000-0005-0000-0000-000011190000}"/>
    <cellStyle name="Input 74 2 4" xfId="8053" xr:uid="{00000000-0005-0000-0000-000012190000}"/>
    <cellStyle name="Input 74 2 4 2" xfId="16685" xr:uid="{00000000-0005-0000-0000-000013190000}"/>
    <cellStyle name="Input 74 2 5" xfId="12317" xr:uid="{00000000-0005-0000-0000-000014190000}"/>
    <cellStyle name="Input 75" xfId="1581" xr:uid="{00000000-0005-0000-0000-000015190000}"/>
    <cellStyle name="Input 75 2" xfId="2668" xr:uid="{00000000-0005-0000-0000-000016190000}"/>
    <cellStyle name="Input 75 2 2" xfId="4169" xr:uid="{00000000-0005-0000-0000-000017190000}"/>
    <cellStyle name="Input 75 2 2 2" xfId="6904" xr:uid="{00000000-0005-0000-0000-000018190000}"/>
    <cellStyle name="Input 75 2 2 2 2" xfId="11200" xr:uid="{00000000-0005-0000-0000-000019190000}"/>
    <cellStyle name="Input 75 2 2 2 2 2" xfId="19829" xr:uid="{00000000-0005-0000-0000-00001A190000}"/>
    <cellStyle name="Input 75 2 2 2 3" xfId="15539" xr:uid="{00000000-0005-0000-0000-00001B190000}"/>
    <cellStyle name="Input 75 2 2 3" xfId="9055" xr:uid="{00000000-0005-0000-0000-00001C190000}"/>
    <cellStyle name="Input 75 2 2 3 2" xfId="17684" xr:uid="{00000000-0005-0000-0000-00001D190000}"/>
    <cellStyle name="Input 75 2 2 4" xfId="13393" xr:uid="{00000000-0005-0000-0000-00001E190000}"/>
    <cellStyle name="Input 75 2 3" xfId="5849" xr:uid="{00000000-0005-0000-0000-00001F190000}"/>
    <cellStyle name="Input 75 2 3 2" xfId="10145" xr:uid="{00000000-0005-0000-0000-000020190000}"/>
    <cellStyle name="Input 75 2 3 2 2" xfId="18774" xr:uid="{00000000-0005-0000-0000-000021190000}"/>
    <cellStyle name="Input 75 2 3 3" xfId="14484" xr:uid="{00000000-0005-0000-0000-000022190000}"/>
    <cellStyle name="Input 75 2 4" xfId="7877" xr:uid="{00000000-0005-0000-0000-000023190000}"/>
    <cellStyle name="Input 75 2 4 2" xfId="16510" xr:uid="{00000000-0005-0000-0000-000024190000}"/>
    <cellStyle name="Input 75 2 5" xfId="12315" xr:uid="{00000000-0005-0000-0000-000025190000}"/>
    <cellStyle name="Input 76" xfId="1597" xr:uid="{00000000-0005-0000-0000-000026190000}"/>
    <cellStyle name="Input 76 2" xfId="2672" xr:uid="{00000000-0005-0000-0000-000027190000}"/>
    <cellStyle name="Input 76 2 2" xfId="4172" xr:uid="{00000000-0005-0000-0000-000028190000}"/>
    <cellStyle name="Input 76 2 2 2" xfId="6907" xr:uid="{00000000-0005-0000-0000-000029190000}"/>
    <cellStyle name="Input 76 2 2 2 2" xfId="11203" xr:uid="{00000000-0005-0000-0000-00002A190000}"/>
    <cellStyle name="Input 76 2 2 2 2 2" xfId="19832" xr:uid="{00000000-0005-0000-0000-00002B190000}"/>
    <cellStyle name="Input 76 2 2 2 3" xfId="15542" xr:uid="{00000000-0005-0000-0000-00002C190000}"/>
    <cellStyle name="Input 76 2 2 3" xfId="9058" xr:uid="{00000000-0005-0000-0000-00002D190000}"/>
    <cellStyle name="Input 76 2 2 3 2" xfId="17687" xr:uid="{00000000-0005-0000-0000-00002E190000}"/>
    <cellStyle name="Input 76 2 2 4" xfId="13396" xr:uid="{00000000-0005-0000-0000-00002F190000}"/>
    <cellStyle name="Input 76 2 3" xfId="5852" xr:uid="{00000000-0005-0000-0000-000030190000}"/>
    <cellStyle name="Input 76 2 3 2" xfId="10148" xr:uid="{00000000-0005-0000-0000-000031190000}"/>
    <cellStyle name="Input 76 2 3 2 2" xfId="18777" xr:uid="{00000000-0005-0000-0000-000032190000}"/>
    <cellStyle name="Input 76 2 3 3" xfId="14487" xr:uid="{00000000-0005-0000-0000-000033190000}"/>
    <cellStyle name="Input 76 2 4" xfId="7843" xr:uid="{00000000-0005-0000-0000-000034190000}"/>
    <cellStyle name="Input 76 2 4 2" xfId="16477" xr:uid="{00000000-0005-0000-0000-000035190000}"/>
    <cellStyle name="Input 76 2 5" xfId="12318" xr:uid="{00000000-0005-0000-0000-000036190000}"/>
    <cellStyle name="Input 77" xfId="1580" xr:uid="{00000000-0005-0000-0000-000037190000}"/>
    <cellStyle name="Input 77 2" xfId="2667" xr:uid="{00000000-0005-0000-0000-000038190000}"/>
    <cellStyle name="Input 77 2 2" xfId="4168" xr:uid="{00000000-0005-0000-0000-000039190000}"/>
    <cellStyle name="Input 77 2 2 2" xfId="6903" xr:uid="{00000000-0005-0000-0000-00003A190000}"/>
    <cellStyle name="Input 77 2 2 2 2" xfId="11199" xr:uid="{00000000-0005-0000-0000-00003B190000}"/>
    <cellStyle name="Input 77 2 2 2 2 2" xfId="19828" xr:uid="{00000000-0005-0000-0000-00003C190000}"/>
    <cellStyle name="Input 77 2 2 2 3" xfId="15538" xr:uid="{00000000-0005-0000-0000-00003D190000}"/>
    <cellStyle name="Input 77 2 2 3" xfId="9054" xr:uid="{00000000-0005-0000-0000-00003E190000}"/>
    <cellStyle name="Input 77 2 2 3 2" xfId="17683" xr:uid="{00000000-0005-0000-0000-00003F190000}"/>
    <cellStyle name="Input 77 2 2 4" xfId="13392" xr:uid="{00000000-0005-0000-0000-000040190000}"/>
    <cellStyle name="Input 77 2 3" xfId="5848" xr:uid="{00000000-0005-0000-0000-000041190000}"/>
    <cellStyle name="Input 77 2 3 2" xfId="10144" xr:uid="{00000000-0005-0000-0000-000042190000}"/>
    <cellStyle name="Input 77 2 3 2 2" xfId="18773" xr:uid="{00000000-0005-0000-0000-000043190000}"/>
    <cellStyle name="Input 77 2 3 3" xfId="14483" xr:uid="{00000000-0005-0000-0000-000044190000}"/>
    <cellStyle name="Input 77 2 4" xfId="8075" xr:uid="{00000000-0005-0000-0000-000045190000}"/>
    <cellStyle name="Input 77 2 4 2" xfId="16707" xr:uid="{00000000-0005-0000-0000-000046190000}"/>
    <cellStyle name="Input 77 2 5" xfId="12314" xr:uid="{00000000-0005-0000-0000-000047190000}"/>
    <cellStyle name="Input 78" xfId="1598" xr:uid="{00000000-0005-0000-0000-000048190000}"/>
    <cellStyle name="Input 78 2" xfId="2673" xr:uid="{00000000-0005-0000-0000-000049190000}"/>
    <cellStyle name="Input 78 2 2" xfId="4173" xr:uid="{00000000-0005-0000-0000-00004A190000}"/>
    <cellStyle name="Input 78 2 2 2" xfId="6908" xr:uid="{00000000-0005-0000-0000-00004B190000}"/>
    <cellStyle name="Input 78 2 2 2 2" xfId="11204" xr:uid="{00000000-0005-0000-0000-00004C190000}"/>
    <cellStyle name="Input 78 2 2 2 2 2" xfId="19833" xr:uid="{00000000-0005-0000-0000-00004D190000}"/>
    <cellStyle name="Input 78 2 2 2 3" xfId="15543" xr:uid="{00000000-0005-0000-0000-00004E190000}"/>
    <cellStyle name="Input 78 2 2 3" xfId="9059" xr:uid="{00000000-0005-0000-0000-00004F190000}"/>
    <cellStyle name="Input 78 2 2 3 2" xfId="17688" xr:uid="{00000000-0005-0000-0000-000050190000}"/>
    <cellStyle name="Input 78 2 2 4" xfId="13397" xr:uid="{00000000-0005-0000-0000-000051190000}"/>
    <cellStyle name="Input 78 2 3" xfId="5853" xr:uid="{00000000-0005-0000-0000-000052190000}"/>
    <cellStyle name="Input 78 2 3 2" xfId="10149" xr:uid="{00000000-0005-0000-0000-000053190000}"/>
    <cellStyle name="Input 78 2 3 2 2" xfId="18778" xr:uid="{00000000-0005-0000-0000-000054190000}"/>
    <cellStyle name="Input 78 2 3 3" xfId="14488" xr:uid="{00000000-0005-0000-0000-000055190000}"/>
    <cellStyle name="Input 78 2 4" xfId="8040" xr:uid="{00000000-0005-0000-0000-000056190000}"/>
    <cellStyle name="Input 78 2 4 2" xfId="16673" xr:uid="{00000000-0005-0000-0000-000057190000}"/>
    <cellStyle name="Input 78 2 5" xfId="12319" xr:uid="{00000000-0005-0000-0000-000058190000}"/>
    <cellStyle name="Input 79" xfId="1578" xr:uid="{00000000-0005-0000-0000-000059190000}"/>
    <cellStyle name="Input 79 2" xfId="2666" xr:uid="{00000000-0005-0000-0000-00005A190000}"/>
    <cellStyle name="Input 79 2 2" xfId="4167" xr:uid="{00000000-0005-0000-0000-00005B190000}"/>
    <cellStyle name="Input 79 2 2 2" xfId="6902" xr:uid="{00000000-0005-0000-0000-00005C190000}"/>
    <cellStyle name="Input 79 2 2 2 2" xfId="11198" xr:uid="{00000000-0005-0000-0000-00005D190000}"/>
    <cellStyle name="Input 79 2 2 2 2 2" xfId="19827" xr:uid="{00000000-0005-0000-0000-00005E190000}"/>
    <cellStyle name="Input 79 2 2 2 3" xfId="15537" xr:uid="{00000000-0005-0000-0000-00005F190000}"/>
    <cellStyle name="Input 79 2 2 3" xfId="9053" xr:uid="{00000000-0005-0000-0000-000060190000}"/>
    <cellStyle name="Input 79 2 2 3 2" xfId="17682" xr:uid="{00000000-0005-0000-0000-000061190000}"/>
    <cellStyle name="Input 79 2 2 4" xfId="13391" xr:uid="{00000000-0005-0000-0000-000062190000}"/>
    <cellStyle name="Input 79 2 3" xfId="5847" xr:uid="{00000000-0005-0000-0000-000063190000}"/>
    <cellStyle name="Input 79 2 3 2" xfId="10143" xr:uid="{00000000-0005-0000-0000-000064190000}"/>
    <cellStyle name="Input 79 2 3 2 2" xfId="18772" xr:uid="{00000000-0005-0000-0000-000065190000}"/>
    <cellStyle name="Input 79 2 3 3" xfId="14482" xr:uid="{00000000-0005-0000-0000-000066190000}"/>
    <cellStyle name="Input 79 2 4" xfId="7702" xr:uid="{00000000-0005-0000-0000-000067190000}"/>
    <cellStyle name="Input 79 2 4 2" xfId="16336" xr:uid="{00000000-0005-0000-0000-000068190000}"/>
    <cellStyle name="Input 79 2 5" xfId="12313" xr:uid="{00000000-0005-0000-0000-000069190000}"/>
    <cellStyle name="Input 8" xfId="1231" xr:uid="{00000000-0005-0000-0000-00006A190000}"/>
    <cellStyle name="Input 8 2" xfId="2502" xr:uid="{00000000-0005-0000-0000-00006B190000}"/>
    <cellStyle name="Input 8 2 2" xfId="4112" xr:uid="{00000000-0005-0000-0000-00006C190000}"/>
    <cellStyle name="Input 8 2 2 2" xfId="6854" xr:uid="{00000000-0005-0000-0000-00006D190000}"/>
    <cellStyle name="Input 8 2 2 2 2" xfId="11150" xr:uid="{00000000-0005-0000-0000-00006E190000}"/>
    <cellStyle name="Input 8 2 2 2 2 2" xfId="19779" xr:uid="{00000000-0005-0000-0000-00006F190000}"/>
    <cellStyle name="Input 8 2 2 2 3" xfId="15489" xr:uid="{00000000-0005-0000-0000-000070190000}"/>
    <cellStyle name="Input 8 2 2 3" xfId="9005" xr:uid="{00000000-0005-0000-0000-000071190000}"/>
    <cellStyle name="Input 8 2 2 3 2" xfId="17634" xr:uid="{00000000-0005-0000-0000-000072190000}"/>
    <cellStyle name="Input 8 2 2 4" xfId="13336" xr:uid="{00000000-0005-0000-0000-000073190000}"/>
    <cellStyle name="Input 8 2 3" xfId="5799" xr:uid="{00000000-0005-0000-0000-000074190000}"/>
    <cellStyle name="Input 8 2 3 2" xfId="10095" xr:uid="{00000000-0005-0000-0000-000075190000}"/>
    <cellStyle name="Input 8 2 3 2 2" xfId="18724" xr:uid="{00000000-0005-0000-0000-000076190000}"/>
    <cellStyle name="Input 8 2 3 3" xfId="14434" xr:uid="{00000000-0005-0000-0000-000077190000}"/>
    <cellStyle name="Input 8 2 4" xfId="8173" xr:uid="{00000000-0005-0000-0000-000078190000}"/>
    <cellStyle name="Input 8 2 4 2" xfId="16803" xr:uid="{00000000-0005-0000-0000-000079190000}"/>
    <cellStyle name="Input 8 2 5" xfId="12258" xr:uid="{00000000-0005-0000-0000-00007A190000}"/>
    <cellStyle name="Input 80" xfId="1600" xr:uid="{00000000-0005-0000-0000-00007B190000}"/>
    <cellStyle name="Input 80 2" xfId="2675" xr:uid="{00000000-0005-0000-0000-00007C190000}"/>
    <cellStyle name="Input 80 2 2" xfId="4175" xr:uid="{00000000-0005-0000-0000-00007D190000}"/>
    <cellStyle name="Input 80 2 2 2" xfId="6910" xr:uid="{00000000-0005-0000-0000-00007E190000}"/>
    <cellStyle name="Input 80 2 2 2 2" xfId="11206" xr:uid="{00000000-0005-0000-0000-00007F190000}"/>
    <cellStyle name="Input 80 2 2 2 2 2" xfId="19835" xr:uid="{00000000-0005-0000-0000-000080190000}"/>
    <cellStyle name="Input 80 2 2 2 3" xfId="15545" xr:uid="{00000000-0005-0000-0000-000081190000}"/>
    <cellStyle name="Input 80 2 2 3" xfId="9061" xr:uid="{00000000-0005-0000-0000-000082190000}"/>
    <cellStyle name="Input 80 2 2 3 2" xfId="17690" xr:uid="{00000000-0005-0000-0000-000083190000}"/>
    <cellStyle name="Input 80 2 2 4" xfId="13399" xr:uid="{00000000-0005-0000-0000-000084190000}"/>
    <cellStyle name="Input 80 2 3" xfId="5855" xr:uid="{00000000-0005-0000-0000-000085190000}"/>
    <cellStyle name="Input 80 2 3 2" xfId="10151" xr:uid="{00000000-0005-0000-0000-000086190000}"/>
    <cellStyle name="Input 80 2 3 2 2" xfId="18780" xr:uid="{00000000-0005-0000-0000-000087190000}"/>
    <cellStyle name="Input 80 2 3 3" xfId="14490" xr:uid="{00000000-0005-0000-0000-000088190000}"/>
    <cellStyle name="Input 80 2 4" xfId="7703" xr:uid="{00000000-0005-0000-0000-000089190000}"/>
    <cellStyle name="Input 80 2 4 2" xfId="16337" xr:uid="{00000000-0005-0000-0000-00008A190000}"/>
    <cellStyle name="Input 80 2 5" xfId="12321" xr:uid="{00000000-0005-0000-0000-00008B190000}"/>
    <cellStyle name="Input 81" xfId="1577" xr:uid="{00000000-0005-0000-0000-00008C190000}"/>
    <cellStyle name="Input 81 2" xfId="2665" xr:uid="{00000000-0005-0000-0000-00008D190000}"/>
    <cellStyle name="Input 81 2 2" xfId="4166" xr:uid="{00000000-0005-0000-0000-00008E190000}"/>
    <cellStyle name="Input 81 2 2 2" xfId="6901" xr:uid="{00000000-0005-0000-0000-00008F190000}"/>
    <cellStyle name="Input 81 2 2 2 2" xfId="11197" xr:uid="{00000000-0005-0000-0000-000090190000}"/>
    <cellStyle name="Input 81 2 2 2 2 2" xfId="19826" xr:uid="{00000000-0005-0000-0000-000091190000}"/>
    <cellStyle name="Input 81 2 2 2 3" xfId="15536" xr:uid="{00000000-0005-0000-0000-000092190000}"/>
    <cellStyle name="Input 81 2 2 3" xfId="9052" xr:uid="{00000000-0005-0000-0000-000093190000}"/>
    <cellStyle name="Input 81 2 2 3 2" xfId="17681" xr:uid="{00000000-0005-0000-0000-000094190000}"/>
    <cellStyle name="Input 81 2 2 4" xfId="13390" xr:uid="{00000000-0005-0000-0000-000095190000}"/>
    <cellStyle name="Input 81 2 3" xfId="5846" xr:uid="{00000000-0005-0000-0000-000096190000}"/>
    <cellStyle name="Input 81 2 3 2" xfId="10142" xr:uid="{00000000-0005-0000-0000-000097190000}"/>
    <cellStyle name="Input 81 2 3 2 2" xfId="18771" xr:uid="{00000000-0005-0000-0000-000098190000}"/>
    <cellStyle name="Input 81 2 3 3" xfId="14481" xr:uid="{00000000-0005-0000-0000-000099190000}"/>
    <cellStyle name="Input 81 2 4" xfId="7655" xr:uid="{00000000-0005-0000-0000-00009A190000}"/>
    <cellStyle name="Input 81 2 4 2" xfId="16289" xr:uid="{00000000-0005-0000-0000-00009B190000}"/>
    <cellStyle name="Input 81 2 5" xfId="12312" xr:uid="{00000000-0005-0000-0000-00009C190000}"/>
    <cellStyle name="Input 82" xfId="1601" xr:uid="{00000000-0005-0000-0000-00009D190000}"/>
    <cellStyle name="Input 82 2" xfId="2676" xr:uid="{00000000-0005-0000-0000-00009E190000}"/>
    <cellStyle name="Input 82 2 2" xfId="4176" xr:uid="{00000000-0005-0000-0000-00009F190000}"/>
    <cellStyle name="Input 82 2 2 2" xfId="6911" xr:uid="{00000000-0005-0000-0000-0000A0190000}"/>
    <cellStyle name="Input 82 2 2 2 2" xfId="11207" xr:uid="{00000000-0005-0000-0000-0000A1190000}"/>
    <cellStyle name="Input 82 2 2 2 2 2" xfId="19836" xr:uid="{00000000-0005-0000-0000-0000A2190000}"/>
    <cellStyle name="Input 82 2 2 2 3" xfId="15546" xr:uid="{00000000-0005-0000-0000-0000A3190000}"/>
    <cellStyle name="Input 82 2 2 3" xfId="9062" xr:uid="{00000000-0005-0000-0000-0000A4190000}"/>
    <cellStyle name="Input 82 2 2 3 2" xfId="17691" xr:uid="{00000000-0005-0000-0000-0000A5190000}"/>
    <cellStyle name="Input 82 2 2 4" xfId="13400" xr:uid="{00000000-0005-0000-0000-0000A6190000}"/>
    <cellStyle name="Input 82 2 3" xfId="5856" xr:uid="{00000000-0005-0000-0000-0000A7190000}"/>
    <cellStyle name="Input 82 2 3 2" xfId="10152" xr:uid="{00000000-0005-0000-0000-0000A8190000}"/>
    <cellStyle name="Input 82 2 3 2 2" xfId="18781" xr:uid="{00000000-0005-0000-0000-0000A9190000}"/>
    <cellStyle name="Input 82 2 3 3" xfId="14491" xr:uid="{00000000-0005-0000-0000-0000AA190000}"/>
    <cellStyle name="Input 82 2 4" xfId="8074" xr:uid="{00000000-0005-0000-0000-0000AB190000}"/>
    <cellStyle name="Input 82 2 4 2" xfId="16706" xr:uid="{00000000-0005-0000-0000-0000AC190000}"/>
    <cellStyle name="Input 82 2 5" xfId="12322" xr:uid="{00000000-0005-0000-0000-0000AD190000}"/>
    <cellStyle name="Input 83" xfId="1576" xr:uid="{00000000-0005-0000-0000-0000AE190000}"/>
    <cellStyle name="Input 83 2" xfId="2664" xr:uid="{00000000-0005-0000-0000-0000AF190000}"/>
    <cellStyle name="Input 83 2 2" xfId="4165" xr:uid="{00000000-0005-0000-0000-0000B0190000}"/>
    <cellStyle name="Input 83 2 2 2" xfId="6900" xr:uid="{00000000-0005-0000-0000-0000B1190000}"/>
    <cellStyle name="Input 83 2 2 2 2" xfId="11196" xr:uid="{00000000-0005-0000-0000-0000B2190000}"/>
    <cellStyle name="Input 83 2 2 2 2 2" xfId="19825" xr:uid="{00000000-0005-0000-0000-0000B3190000}"/>
    <cellStyle name="Input 83 2 2 2 3" xfId="15535" xr:uid="{00000000-0005-0000-0000-0000B4190000}"/>
    <cellStyle name="Input 83 2 2 3" xfId="9051" xr:uid="{00000000-0005-0000-0000-0000B5190000}"/>
    <cellStyle name="Input 83 2 2 3 2" xfId="17680" xr:uid="{00000000-0005-0000-0000-0000B6190000}"/>
    <cellStyle name="Input 83 2 2 4" xfId="13389" xr:uid="{00000000-0005-0000-0000-0000B7190000}"/>
    <cellStyle name="Input 83 2 3" xfId="5845" xr:uid="{00000000-0005-0000-0000-0000B8190000}"/>
    <cellStyle name="Input 83 2 3 2" xfId="10141" xr:uid="{00000000-0005-0000-0000-0000B9190000}"/>
    <cellStyle name="Input 83 2 3 2 2" xfId="18770" xr:uid="{00000000-0005-0000-0000-0000BA190000}"/>
    <cellStyle name="Input 83 2 3 3" xfId="14480" xr:uid="{00000000-0005-0000-0000-0000BB190000}"/>
    <cellStyle name="Input 83 2 4" xfId="8041" xr:uid="{00000000-0005-0000-0000-0000BC190000}"/>
    <cellStyle name="Input 83 2 4 2" xfId="16674" xr:uid="{00000000-0005-0000-0000-0000BD190000}"/>
    <cellStyle name="Input 83 2 5" xfId="12311" xr:uid="{00000000-0005-0000-0000-0000BE190000}"/>
    <cellStyle name="Input 84" xfId="1599" xr:uid="{00000000-0005-0000-0000-0000BF190000}"/>
    <cellStyle name="Input 84 2" xfId="2674" xr:uid="{00000000-0005-0000-0000-0000C0190000}"/>
    <cellStyle name="Input 84 2 2" xfId="4174" xr:uid="{00000000-0005-0000-0000-0000C1190000}"/>
    <cellStyle name="Input 84 2 2 2" xfId="6909" xr:uid="{00000000-0005-0000-0000-0000C2190000}"/>
    <cellStyle name="Input 84 2 2 2 2" xfId="11205" xr:uid="{00000000-0005-0000-0000-0000C3190000}"/>
    <cellStyle name="Input 84 2 2 2 2 2" xfId="19834" xr:uid="{00000000-0005-0000-0000-0000C4190000}"/>
    <cellStyle name="Input 84 2 2 2 3" xfId="15544" xr:uid="{00000000-0005-0000-0000-0000C5190000}"/>
    <cellStyle name="Input 84 2 2 3" xfId="9060" xr:uid="{00000000-0005-0000-0000-0000C6190000}"/>
    <cellStyle name="Input 84 2 2 3 2" xfId="17689" xr:uid="{00000000-0005-0000-0000-0000C7190000}"/>
    <cellStyle name="Input 84 2 2 4" xfId="13398" xr:uid="{00000000-0005-0000-0000-0000C8190000}"/>
    <cellStyle name="Input 84 2 3" xfId="5854" xr:uid="{00000000-0005-0000-0000-0000C9190000}"/>
    <cellStyle name="Input 84 2 3 2" xfId="10150" xr:uid="{00000000-0005-0000-0000-0000CA190000}"/>
    <cellStyle name="Input 84 2 3 2 2" xfId="18779" xr:uid="{00000000-0005-0000-0000-0000CB190000}"/>
    <cellStyle name="Input 84 2 3 3" xfId="14489" xr:uid="{00000000-0005-0000-0000-0000CC190000}"/>
    <cellStyle name="Input 84 2 4" xfId="7656" xr:uid="{00000000-0005-0000-0000-0000CD190000}"/>
    <cellStyle name="Input 84 2 4 2" xfId="16290" xr:uid="{00000000-0005-0000-0000-0000CE190000}"/>
    <cellStyle name="Input 84 2 5" xfId="12320" xr:uid="{00000000-0005-0000-0000-0000CF190000}"/>
    <cellStyle name="Input 85" xfId="1575" xr:uid="{00000000-0005-0000-0000-0000D0190000}"/>
    <cellStyle name="Input 85 2" xfId="2663" xr:uid="{00000000-0005-0000-0000-0000D1190000}"/>
    <cellStyle name="Input 85 2 2" xfId="4164" xr:uid="{00000000-0005-0000-0000-0000D2190000}"/>
    <cellStyle name="Input 85 2 2 2" xfId="6899" xr:uid="{00000000-0005-0000-0000-0000D3190000}"/>
    <cellStyle name="Input 85 2 2 2 2" xfId="11195" xr:uid="{00000000-0005-0000-0000-0000D4190000}"/>
    <cellStyle name="Input 85 2 2 2 2 2" xfId="19824" xr:uid="{00000000-0005-0000-0000-0000D5190000}"/>
    <cellStyle name="Input 85 2 2 2 3" xfId="15534" xr:uid="{00000000-0005-0000-0000-0000D6190000}"/>
    <cellStyle name="Input 85 2 2 3" xfId="9050" xr:uid="{00000000-0005-0000-0000-0000D7190000}"/>
    <cellStyle name="Input 85 2 2 3 2" xfId="17679" xr:uid="{00000000-0005-0000-0000-0000D8190000}"/>
    <cellStyle name="Input 85 2 2 4" xfId="13388" xr:uid="{00000000-0005-0000-0000-0000D9190000}"/>
    <cellStyle name="Input 85 2 3" xfId="5844" xr:uid="{00000000-0005-0000-0000-0000DA190000}"/>
    <cellStyle name="Input 85 2 3 2" xfId="10140" xr:uid="{00000000-0005-0000-0000-0000DB190000}"/>
    <cellStyle name="Input 85 2 3 2 2" xfId="18769" xr:uid="{00000000-0005-0000-0000-0000DC190000}"/>
    <cellStyle name="Input 85 2 3 3" xfId="14479" xr:uid="{00000000-0005-0000-0000-0000DD190000}"/>
    <cellStyle name="Input 85 2 4" xfId="7844" xr:uid="{00000000-0005-0000-0000-0000DE190000}"/>
    <cellStyle name="Input 85 2 4 2" xfId="16478" xr:uid="{00000000-0005-0000-0000-0000DF190000}"/>
    <cellStyle name="Input 85 2 5" xfId="12310" xr:uid="{00000000-0005-0000-0000-0000E0190000}"/>
    <cellStyle name="Input 86" xfId="1646" xr:uid="{00000000-0005-0000-0000-0000E1190000}"/>
    <cellStyle name="Input 86 2" xfId="3936" xr:uid="{00000000-0005-0000-0000-0000E2190000}"/>
    <cellStyle name="Input 86 2 2" xfId="6679" xr:uid="{00000000-0005-0000-0000-0000E3190000}"/>
    <cellStyle name="Input 86 2 2 2" xfId="10975" xr:uid="{00000000-0005-0000-0000-0000E4190000}"/>
    <cellStyle name="Input 86 2 2 2 2" xfId="19604" xr:uid="{00000000-0005-0000-0000-0000E5190000}"/>
    <cellStyle name="Input 86 2 2 3" xfId="15314" xr:uid="{00000000-0005-0000-0000-0000E6190000}"/>
    <cellStyle name="Input 86 2 3" xfId="8830" xr:uid="{00000000-0005-0000-0000-0000E7190000}"/>
    <cellStyle name="Input 86 2 3 2" xfId="17459" xr:uid="{00000000-0005-0000-0000-0000E8190000}"/>
    <cellStyle name="Input 86 2 4" xfId="13160" xr:uid="{00000000-0005-0000-0000-0000E9190000}"/>
    <cellStyle name="Input 86 3" xfId="5624" xr:uid="{00000000-0005-0000-0000-0000EA190000}"/>
    <cellStyle name="Input 86 3 2" xfId="9920" xr:uid="{00000000-0005-0000-0000-0000EB190000}"/>
    <cellStyle name="Input 86 3 2 2" xfId="18549" xr:uid="{00000000-0005-0000-0000-0000EC190000}"/>
    <cellStyle name="Input 86 3 3" xfId="14259" xr:uid="{00000000-0005-0000-0000-0000ED190000}"/>
    <cellStyle name="Input 86 4" xfId="7976" xr:uid="{00000000-0005-0000-0000-0000EE190000}"/>
    <cellStyle name="Input 86 4 2" xfId="16609" xr:uid="{00000000-0005-0000-0000-0000EF190000}"/>
    <cellStyle name="Input 86 5" xfId="12081" xr:uid="{00000000-0005-0000-0000-0000F0190000}"/>
    <cellStyle name="Input 87" xfId="1658" xr:uid="{00000000-0005-0000-0000-0000F1190000}"/>
    <cellStyle name="Input 87 2" xfId="3938" xr:uid="{00000000-0005-0000-0000-0000F2190000}"/>
    <cellStyle name="Input 87 2 2" xfId="6681" xr:uid="{00000000-0005-0000-0000-0000F3190000}"/>
    <cellStyle name="Input 87 2 2 2" xfId="10977" xr:uid="{00000000-0005-0000-0000-0000F4190000}"/>
    <cellStyle name="Input 87 2 2 2 2" xfId="19606" xr:uid="{00000000-0005-0000-0000-0000F5190000}"/>
    <cellStyle name="Input 87 2 2 3" xfId="15316" xr:uid="{00000000-0005-0000-0000-0000F6190000}"/>
    <cellStyle name="Input 87 2 3" xfId="8832" xr:uid="{00000000-0005-0000-0000-0000F7190000}"/>
    <cellStyle name="Input 87 2 3 2" xfId="17461" xr:uid="{00000000-0005-0000-0000-0000F8190000}"/>
    <cellStyle name="Input 87 2 4" xfId="13162" xr:uid="{00000000-0005-0000-0000-0000F9190000}"/>
    <cellStyle name="Input 87 3" xfId="5626" xr:uid="{00000000-0005-0000-0000-0000FA190000}"/>
    <cellStyle name="Input 87 3 2" xfId="9922" xr:uid="{00000000-0005-0000-0000-0000FB190000}"/>
    <cellStyle name="Input 87 3 2 2" xfId="18551" xr:uid="{00000000-0005-0000-0000-0000FC190000}"/>
    <cellStyle name="Input 87 3 3" xfId="14261" xr:uid="{00000000-0005-0000-0000-0000FD190000}"/>
    <cellStyle name="Input 87 4" xfId="7940" xr:uid="{00000000-0005-0000-0000-0000FE190000}"/>
    <cellStyle name="Input 87 4 2" xfId="16573" xr:uid="{00000000-0005-0000-0000-0000FF190000}"/>
    <cellStyle name="Input 87 5" xfId="12083" xr:uid="{00000000-0005-0000-0000-0000001A0000}"/>
    <cellStyle name="Input 88" xfId="1640" xr:uid="{00000000-0005-0000-0000-0000011A0000}"/>
    <cellStyle name="Input 88 2" xfId="3935" xr:uid="{00000000-0005-0000-0000-0000021A0000}"/>
    <cellStyle name="Input 88 2 2" xfId="6678" xr:uid="{00000000-0005-0000-0000-0000031A0000}"/>
    <cellStyle name="Input 88 2 2 2" xfId="10974" xr:uid="{00000000-0005-0000-0000-0000041A0000}"/>
    <cellStyle name="Input 88 2 2 2 2" xfId="19603" xr:uid="{00000000-0005-0000-0000-0000051A0000}"/>
    <cellStyle name="Input 88 2 2 3" xfId="15313" xr:uid="{00000000-0005-0000-0000-0000061A0000}"/>
    <cellStyle name="Input 88 2 3" xfId="8829" xr:uid="{00000000-0005-0000-0000-0000071A0000}"/>
    <cellStyle name="Input 88 2 3 2" xfId="17458" xr:uid="{00000000-0005-0000-0000-0000081A0000}"/>
    <cellStyle name="Input 88 2 4" xfId="13159" xr:uid="{00000000-0005-0000-0000-0000091A0000}"/>
    <cellStyle name="Input 88 3" xfId="5623" xr:uid="{00000000-0005-0000-0000-00000A1A0000}"/>
    <cellStyle name="Input 88 3 2" xfId="9919" xr:uid="{00000000-0005-0000-0000-00000B1A0000}"/>
    <cellStyle name="Input 88 3 2 2" xfId="18548" xr:uid="{00000000-0005-0000-0000-00000C1A0000}"/>
    <cellStyle name="Input 88 3 3" xfId="14258" xr:uid="{00000000-0005-0000-0000-00000D1A0000}"/>
    <cellStyle name="Input 88 4" xfId="7977" xr:uid="{00000000-0005-0000-0000-00000E1A0000}"/>
    <cellStyle name="Input 88 4 2" xfId="16610" xr:uid="{00000000-0005-0000-0000-00000F1A0000}"/>
    <cellStyle name="Input 88 5" xfId="12080" xr:uid="{00000000-0005-0000-0000-0000101A0000}"/>
    <cellStyle name="Input 89" xfId="1657" xr:uid="{00000000-0005-0000-0000-0000111A0000}"/>
    <cellStyle name="Input 89 2" xfId="3937" xr:uid="{00000000-0005-0000-0000-0000121A0000}"/>
    <cellStyle name="Input 89 2 2" xfId="6680" xr:uid="{00000000-0005-0000-0000-0000131A0000}"/>
    <cellStyle name="Input 89 2 2 2" xfId="10976" xr:uid="{00000000-0005-0000-0000-0000141A0000}"/>
    <cellStyle name="Input 89 2 2 2 2" xfId="19605" xr:uid="{00000000-0005-0000-0000-0000151A0000}"/>
    <cellStyle name="Input 89 2 2 3" xfId="15315" xr:uid="{00000000-0005-0000-0000-0000161A0000}"/>
    <cellStyle name="Input 89 2 3" xfId="8831" xr:uid="{00000000-0005-0000-0000-0000171A0000}"/>
    <cellStyle name="Input 89 2 3 2" xfId="17460" xr:uid="{00000000-0005-0000-0000-0000181A0000}"/>
    <cellStyle name="Input 89 2 4" xfId="13161" xr:uid="{00000000-0005-0000-0000-0000191A0000}"/>
    <cellStyle name="Input 89 3" xfId="5625" xr:uid="{00000000-0005-0000-0000-00001A1A0000}"/>
    <cellStyle name="Input 89 3 2" xfId="9921" xr:uid="{00000000-0005-0000-0000-00001B1A0000}"/>
    <cellStyle name="Input 89 3 2 2" xfId="18550" xr:uid="{00000000-0005-0000-0000-00001C1A0000}"/>
    <cellStyle name="Input 89 3 3" xfId="14260" xr:uid="{00000000-0005-0000-0000-00001D1A0000}"/>
    <cellStyle name="Input 89 4" xfId="8094" xr:uid="{00000000-0005-0000-0000-00001E1A0000}"/>
    <cellStyle name="Input 89 4 2" xfId="16726" xr:uid="{00000000-0005-0000-0000-00001F1A0000}"/>
    <cellStyle name="Input 89 5" xfId="12082" xr:uid="{00000000-0005-0000-0000-0000201A0000}"/>
    <cellStyle name="Input 9" xfId="1204" xr:uid="{00000000-0005-0000-0000-0000211A0000}"/>
    <cellStyle name="Input 9 2" xfId="2478" xr:uid="{00000000-0005-0000-0000-0000221A0000}"/>
    <cellStyle name="Input 9 2 2" xfId="4107" xr:uid="{00000000-0005-0000-0000-0000231A0000}"/>
    <cellStyle name="Input 9 2 2 2" xfId="6849" xr:uid="{00000000-0005-0000-0000-0000241A0000}"/>
    <cellStyle name="Input 9 2 2 2 2" xfId="11145" xr:uid="{00000000-0005-0000-0000-0000251A0000}"/>
    <cellStyle name="Input 9 2 2 2 2 2" xfId="19774" xr:uid="{00000000-0005-0000-0000-0000261A0000}"/>
    <cellStyle name="Input 9 2 2 2 3" xfId="15484" xr:uid="{00000000-0005-0000-0000-0000271A0000}"/>
    <cellStyle name="Input 9 2 2 3" xfId="9000" xr:uid="{00000000-0005-0000-0000-0000281A0000}"/>
    <cellStyle name="Input 9 2 2 3 2" xfId="17629" xr:uid="{00000000-0005-0000-0000-0000291A0000}"/>
    <cellStyle name="Input 9 2 2 4" xfId="13331" xr:uid="{00000000-0005-0000-0000-00002A1A0000}"/>
    <cellStyle name="Input 9 2 3" xfId="5794" xr:uid="{00000000-0005-0000-0000-00002B1A0000}"/>
    <cellStyle name="Input 9 2 3 2" xfId="10090" xr:uid="{00000000-0005-0000-0000-00002C1A0000}"/>
    <cellStyle name="Input 9 2 3 2 2" xfId="18719" xr:uid="{00000000-0005-0000-0000-00002D1A0000}"/>
    <cellStyle name="Input 9 2 3 3" xfId="14429" xr:uid="{00000000-0005-0000-0000-00002E1A0000}"/>
    <cellStyle name="Input 9 2 4" xfId="8186" xr:uid="{00000000-0005-0000-0000-00002F1A0000}"/>
    <cellStyle name="Input 9 2 4 2" xfId="16816" xr:uid="{00000000-0005-0000-0000-0000301A0000}"/>
    <cellStyle name="Input 9 2 5" xfId="12253" xr:uid="{00000000-0005-0000-0000-0000311A0000}"/>
    <cellStyle name="Input 90" xfId="1636" xr:uid="{00000000-0005-0000-0000-0000321A0000}"/>
    <cellStyle name="Input 90 2" xfId="3934" xr:uid="{00000000-0005-0000-0000-0000331A0000}"/>
    <cellStyle name="Input 90 2 2" xfId="6677" xr:uid="{00000000-0005-0000-0000-0000341A0000}"/>
    <cellStyle name="Input 90 2 2 2" xfId="10973" xr:uid="{00000000-0005-0000-0000-0000351A0000}"/>
    <cellStyle name="Input 90 2 2 2 2" xfId="19602" xr:uid="{00000000-0005-0000-0000-0000361A0000}"/>
    <cellStyle name="Input 90 2 2 3" xfId="15312" xr:uid="{00000000-0005-0000-0000-0000371A0000}"/>
    <cellStyle name="Input 90 2 3" xfId="8828" xr:uid="{00000000-0005-0000-0000-0000381A0000}"/>
    <cellStyle name="Input 90 2 3 2" xfId="17457" xr:uid="{00000000-0005-0000-0000-0000391A0000}"/>
    <cellStyle name="Input 90 2 4" xfId="13158" xr:uid="{00000000-0005-0000-0000-00003A1A0000}"/>
    <cellStyle name="Input 90 3" xfId="5622" xr:uid="{00000000-0005-0000-0000-00003B1A0000}"/>
    <cellStyle name="Input 90 3 2" xfId="9918" xr:uid="{00000000-0005-0000-0000-00003C1A0000}"/>
    <cellStyle name="Input 90 3 2 2" xfId="18547" xr:uid="{00000000-0005-0000-0000-00003D1A0000}"/>
    <cellStyle name="Input 90 3 3" xfId="14257" xr:uid="{00000000-0005-0000-0000-00003E1A0000}"/>
    <cellStyle name="Input 90 4" xfId="7978" xr:uid="{00000000-0005-0000-0000-00003F1A0000}"/>
    <cellStyle name="Input 90 4 2" xfId="16611" xr:uid="{00000000-0005-0000-0000-0000401A0000}"/>
    <cellStyle name="Input 90 5" xfId="12079" xr:uid="{00000000-0005-0000-0000-0000411A0000}"/>
    <cellStyle name="Input 91" xfId="1660" xr:uid="{00000000-0005-0000-0000-0000421A0000}"/>
    <cellStyle name="Input 91 2" xfId="3939" xr:uid="{00000000-0005-0000-0000-0000431A0000}"/>
    <cellStyle name="Input 91 2 2" xfId="6682" xr:uid="{00000000-0005-0000-0000-0000441A0000}"/>
    <cellStyle name="Input 91 2 2 2" xfId="10978" xr:uid="{00000000-0005-0000-0000-0000451A0000}"/>
    <cellStyle name="Input 91 2 2 2 2" xfId="19607" xr:uid="{00000000-0005-0000-0000-0000461A0000}"/>
    <cellStyle name="Input 91 2 2 3" xfId="15317" xr:uid="{00000000-0005-0000-0000-0000471A0000}"/>
    <cellStyle name="Input 91 2 3" xfId="8833" xr:uid="{00000000-0005-0000-0000-0000481A0000}"/>
    <cellStyle name="Input 91 2 3 2" xfId="17462" xr:uid="{00000000-0005-0000-0000-0000491A0000}"/>
    <cellStyle name="Input 91 2 4" xfId="13163" xr:uid="{00000000-0005-0000-0000-00004A1A0000}"/>
    <cellStyle name="Input 91 3" xfId="5627" xr:uid="{00000000-0005-0000-0000-00004B1A0000}"/>
    <cellStyle name="Input 91 3 2" xfId="9923" xr:uid="{00000000-0005-0000-0000-00004C1A0000}"/>
    <cellStyle name="Input 91 3 2 2" xfId="18552" xr:uid="{00000000-0005-0000-0000-00004D1A0000}"/>
    <cellStyle name="Input 91 3 3" xfId="14262" xr:uid="{00000000-0005-0000-0000-00004E1A0000}"/>
    <cellStyle name="Input 91 4" xfId="7883" xr:uid="{00000000-0005-0000-0000-00004F1A0000}"/>
    <cellStyle name="Input 91 4 2" xfId="16516" xr:uid="{00000000-0005-0000-0000-0000501A0000}"/>
    <cellStyle name="Input 91 5" xfId="12084" xr:uid="{00000000-0005-0000-0000-0000511A0000}"/>
    <cellStyle name="Input 92" xfId="1634" xr:uid="{00000000-0005-0000-0000-0000521A0000}"/>
    <cellStyle name="Input 92 2" xfId="3933" xr:uid="{00000000-0005-0000-0000-0000531A0000}"/>
    <cellStyle name="Input 92 2 2" xfId="6676" xr:uid="{00000000-0005-0000-0000-0000541A0000}"/>
    <cellStyle name="Input 92 2 2 2" xfId="10972" xr:uid="{00000000-0005-0000-0000-0000551A0000}"/>
    <cellStyle name="Input 92 2 2 2 2" xfId="19601" xr:uid="{00000000-0005-0000-0000-0000561A0000}"/>
    <cellStyle name="Input 92 2 2 3" xfId="15311" xr:uid="{00000000-0005-0000-0000-0000571A0000}"/>
    <cellStyle name="Input 92 2 3" xfId="8827" xr:uid="{00000000-0005-0000-0000-0000581A0000}"/>
    <cellStyle name="Input 92 2 3 2" xfId="17456" xr:uid="{00000000-0005-0000-0000-0000591A0000}"/>
    <cellStyle name="Input 92 2 4" xfId="13157" xr:uid="{00000000-0005-0000-0000-00005A1A0000}"/>
    <cellStyle name="Input 92 3" xfId="5621" xr:uid="{00000000-0005-0000-0000-00005B1A0000}"/>
    <cellStyle name="Input 92 3 2" xfId="9917" xr:uid="{00000000-0005-0000-0000-00005C1A0000}"/>
    <cellStyle name="Input 92 3 2 2" xfId="18546" xr:uid="{00000000-0005-0000-0000-00005D1A0000}"/>
    <cellStyle name="Input 92 3 3" xfId="14256" xr:uid="{00000000-0005-0000-0000-00005E1A0000}"/>
    <cellStyle name="Input 92 4" xfId="7979" xr:uid="{00000000-0005-0000-0000-00005F1A0000}"/>
    <cellStyle name="Input 92 4 2" xfId="16612" xr:uid="{00000000-0005-0000-0000-0000601A0000}"/>
    <cellStyle name="Input 92 5" xfId="12078" xr:uid="{00000000-0005-0000-0000-0000611A0000}"/>
    <cellStyle name="Input 93" xfId="1661" xr:uid="{00000000-0005-0000-0000-0000621A0000}"/>
    <cellStyle name="Input 93 2" xfId="3940" xr:uid="{00000000-0005-0000-0000-0000631A0000}"/>
    <cellStyle name="Input 93 2 2" xfId="6683" xr:uid="{00000000-0005-0000-0000-0000641A0000}"/>
    <cellStyle name="Input 93 2 2 2" xfId="10979" xr:uid="{00000000-0005-0000-0000-0000651A0000}"/>
    <cellStyle name="Input 93 2 2 2 2" xfId="19608" xr:uid="{00000000-0005-0000-0000-0000661A0000}"/>
    <cellStyle name="Input 93 2 2 3" xfId="15318" xr:uid="{00000000-0005-0000-0000-0000671A0000}"/>
    <cellStyle name="Input 93 2 3" xfId="8834" xr:uid="{00000000-0005-0000-0000-0000681A0000}"/>
    <cellStyle name="Input 93 2 3 2" xfId="17463" xr:uid="{00000000-0005-0000-0000-0000691A0000}"/>
    <cellStyle name="Input 93 2 4" xfId="13164" xr:uid="{00000000-0005-0000-0000-00006A1A0000}"/>
    <cellStyle name="Input 93 3" xfId="5628" xr:uid="{00000000-0005-0000-0000-00006B1A0000}"/>
    <cellStyle name="Input 93 3 2" xfId="9924" xr:uid="{00000000-0005-0000-0000-00006C1A0000}"/>
    <cellStyle name="Input 93 3 2 2" xfId="18553" xr:uid="{00000000-0005-0000-0000-00006D1A0000}"/>
    <cellStyle name="Input 93 3 3" xfId="14263" xr:uid="{00000000-0005-0000-0000-00006E1A0000}"/>
    <cellStyle name="Input 93 4" xfId="8064" xr:uid="{00000000-0005-0000-0000-00006F1A0000}"/>
    <cellStyle name="Input 93 4 2" xfId="16696" xr:uid="{00000000-0005-0000-0000-0000701A0000}"/>
    <cellStyle name="Input 93 5" xfId="12085" xr:uid="{00000000-0005-0000-0000-0000711A0000}"/>
    <cellStyle name="Input 94" xfId="1633" xr:uid="{00000000-0005-0000-0000-0000721A0000}"/>
    <cellStyle name="Input 94 2" xfId="3932" xr:uid="{00000000-0005-0000-0000-0000731A0000}"/>
    <cellStyle name="Input 94 2 2" xfId="6675" xr:uid="{00000000-0005-0000-0000-0000741A0000}"/>
    <cellStyle name="Input 94 2 2 2" xfId="10971" xr:uid="{00000000-0005-0000-0000-0000751A0000}"/>
    <cellStyle name="Input 94 2 2 2 2" xfId="19600" xr:uid="{00000000-0005-0000-0000-0000761A0000}"/>
    <cellStyle name="Input 94 2 2 3" xfId="15310" xr:uid="{00000000-0005-0000-0000-0000771A0000}"/>
    <cellStyle name="Input 94 2 3" xfId="8826" xr:uid="{00000000-0005-0000-0000-0000781A0000}"/>
    <cellStyle name="Input 94 2 3 2" xfId="17455" xr:uid="{00000000-0005-0000-0000-0000791A0000}"/>
    <cellStyle name="Input 94 2 4" xfId="13156" xr:uid="{00000000-0005-0000-0000-00007A1A0000}"/>
    <cellStyle name="Input 94 3" xfId="5620" xr:uid="{00000000-0005-0000-0000-00007B1A0000}"/>
    <cellStyle name="Input 94 3 2" xfId="9916" xr:uid="{00000000-0005-0000-0000-00007C1A0000}"/>
    <cellStyle name="Input 94 3 2 2" xfId="18545" xr:uid="{00000000-0005-0000-0000-00007D1A0000}"/>
    <cellStyle name="Input 94 3 3" xfId="14255" xr:uid="{00000000-0005-0000-0000-00007E1A0000}"/>
    <cellStyle name="Input 94 4" xfId="8116" xr:uid="{00000000-0005-0000-0000-00007F1A0000}"/>
    <cellStyle name="Input 94 4 2" xfId="16748" xr:uid="{00000000-0005-0000-0000-0000801A0000}"/>
    <cellStyle name="Input 94 5" xfId="12077" xr:uid="{00000000-0005-0000-0000-0000811A0000}"/>
    <cellStyle name="Input 95" xfId="1662" xr:uid="{00000000-0005-0000-0000-0000821A0000}"/>
    <cellStyle name="Input 95 2" xfId="3941" xr:uid="{00000000-0005-0000-0000-0000831A0000}"/>
    <cellStyle name="Input 95 2 2" xfId="6684" xr:uid="{00000000-0005-0000-0000-0000841A0000}"/>
    <cellStyle name="Input 95 2 2 2" xfId="10980" xr:uid="{00000000-0005-0000-0000-0000851A0000}"/>
    <cellStyle name="Input 95 2 2 2 2" xfId="19609" xr:uid="{00000000-0005-0000-0000-0000861A0000}"/>
    <cellStyle name="Input 95 2 2 3" xfId="15319" xr:uid="{00000000-0005-0000-0000-0000871A0000}"/>
    <cellStyle name="Input 95 2 3" xfId="8835" xr:uid="{00000000-0005-0000-0000-0000881A0000}"/>
    <cellStyle name="Input 95 2 3 2" xfId="17464" xr:uid="{00000000-0005-0000-0000-0000891A0000}"/>
    <cellStyle name="Input 95 2 4" xfId="13165" xr:uid="{00000000-0005-0000-0000-00008A1A0000}"/>
    <cellStyle name="Input 95 3" xfId="5629" xr:uid="{00000000-0005-0000-0000-00008B1A0000}"/>
    <cellStyle name="Input 95 3 2" xfId="9925" xr:uid="{00000000-0005-0000-0000-00008C1A0000}"/>
    <cellStyle name="Input 95 3 2 2" xfId="18554" xr:uid="{00000000-0005-0000-0000-00008D1A0000}"/>
    <cellStyle name="Input 95 3 3" xfId="14264" xr:uid="{00000000-0005-0000-0000-00008E1A0000}"/>
    <cellStyle name="Input 95 4" xfId="7865" xr:uid="{00000000-0005-0000-0000-00008F1A0000}"/>
    <cellStyle name="Input 95 4 2" xfId="16498" xr:uid="{00000000-0005-0000-0000-0000901A0000}"/>
    <cellStyle name="Input 95 5" xfId="12086" xr:uid="{00000000-0005-0000-0000-0000911A0000}"/>
    <cellStyle name="Input 96" xfId="1632" xr:uid="{00000000-0005-0000-0000-0000921A0000}"/>
    <cellStyle name="Input 96 2" xfId="3931" xr:uid="{00000000-0005-0000-0000-0000931A0000}"/>
    <cellStyle name="Input 96 2 2" xfId="6674" xr:uid="{00000000-0005-0000-0000-0000941A0000}"/>
    <cellStyle name="Input 96 2 2 2" xfId="10970" xr:uid="{00000000-0005-0000-0000-0000951A0000}"/>
    <cellStyle name="Input 96 2 2 2 2" xfId="19599" xr:uid="{00000000-0005-0000-0000-0000961A0000}"/>
    <cellStyle name="Input 96 2 2 3" xfId="15309" xr:uid="{00000000-0005-0000-0000-0000971A0000}"/>
    <cellStyle name="Input 96 2 3" xfId="8825" xr:uid="{00000000-0005-0000-0000-0000981A0000}"/>
    <cellStyle name="Input 96 2 3 2" xfId="17454" xr:uid="{00000000-0005-0000-0000-0000991A0000}"/>
    <cellStyle name="Input 96 2 4" xfId="13155" xr:uid="{00000000-0005-0000-0000-00009A1A0000}"/>
    <cellStyle name="Input 96 3" xfId="5619" xr:uid="{00000000-0005-0000-0000-00009B1A0000}"/>
    <cellStyle name="Input 96 3 2" xfId="9915" xr:uid="{00000000-0005-0000-0000-00009C1A0000}"/>
    <cellStyle name="Input 96 3 2 2" xfId="18544" xr:uid="{00000000-0005-0000-0000-00009D1A0000}"/>
    <cellStyle name="Input 96 3 3" xfId="14254" xr:uid="{00000000-0005-0000-0000-00009E1A0000}"/>
    <cellStyle name="Input 96 4" xfId="7980" xr:uid="{00000000-0005-0000-0000-00009F1A0000}"/>
    <cellStyle name="Input 96 4 2" xfId="16613" xr:uid="{00000000-0005-0000-0000-0000A01A0000}"/>
    <cellStyle name="Input 96 5" xfId="12076" xr:uid="{00000000-0005-0000-0000-0000A11A0000}"/>
    <cellStyle name="Input 97" xfId="1663" xr:uid="{00000000-0005-0000-0000-0000A21A0000}"/>
    <cellStyle name="Input 97 2" xfId="3942" xr:uid="{00000000-0005-0000-0000-0000A31A0000}"/>
    <cellStyle name="Input 97 2 2" xfId="6685" xr:uid="{00000000-0005-0000-0000-0000A41A0000}"/>
    <cellStyle name="Input 97 2 2 2" xfId="10981" xr:uid="{00000000-0005-0000-0000-0000A51A0000}"/>
    <cellStyle name="Input 97 2 2 2 2" xfId="19610" xr:uid="{00000000-0005-0000-0000-0000A61A0000}"/>
    <cellStyle name="Input 97 2 2 3" xfId="15320" xr:uid="{00000000-0005-0000-0000-0000A71A0000}"/>
    <cellStyle name="Input 97 2 3" xfId="8836" xr:uid="{00000000-0005-0000-0000-0000A81A0000}"/>
    <cellStyle name="Input 97 2 3 2" xfId="17465" xr:uid="{00000000-0005-0000-0000-0000A91A0000}"/>
    <cellStyle name="Input 97 2 4" xfId="13166" xr:uid="{00000000-0005-0000-0000-0000AA1A0000}"/>
    <cellStyle name="Input 97 3" xfId="5630" xr:uid="{00000000-0005-0000-0000-0000AB1A0000}"/>
    <cellStyle name="Input 97 3 2" xfId="9926" xr:uid="{00000000-0005-0000-0000-0000AC1A0000}"/>
    <cellStyle name="Input 97 3 2 2" xfId="18555" xr:uid="{00000000-0005-0000-0000-0000AD1A0000}"/>
    <cellStyle name="Input 97 3 3" xfId="14265" xr:uid="{00000000-0005-0000-0000-0000AE1A0000}"/>
    <cellStyle name="Input 97 4" xfId="8054" xr:uid="{00000000-0005-0000-0000-0000AF1A0000}"/>
    <cellStyle name="Input 97 4 2" xfId="16686" xr:uid="{00000000-0005-0000-0000-0000B01A0000}"/>
    <cellStyle name="Input 97 5" xfId="12087" xr:uid="{00000000-0005-0000-0000-0000B11A0000}"/>
    <cellStyle name="Input 98" xfId="1631" xr:uid="{00000000-0005-0000-0000-0000B21A0000}"/>
    <cellStyle name="Input 98 2" xfId="3930" xr:uid="{00000000-0005-0000-0000-0000B31A0000}"/>
    <cellStyle name="Input 98 2 2" xfId="6673" xr:uid="{00000000-0005-0000-0000-0000B41A0000}"/>
    <cellStyle name="Input 98 2 2 2" xfId="10969" xr:uid="{00000000-0005-0000-0000-0000B51A0000}"/>
    <cellStyle name="Input 98 2 2 2 2" xfId="19598" xr:uid="{00000000-0005-0000-0000-0000B61A0000}"/>
    <cellStyle name="Input 98 2 2 3" xfId="15308" xr:uid="{00000000-0005-0000-0000-0000B71A0000}"/>
    <cellStyle name="Input 98 2 3" xfId="8824" xr:uid="{00000000-0005-0000-0000-0000B81A0000}"/>
    <cellStyle name="Input 98 2 3 2" xfId="17453" xr:uid="{00000000-0005-0000-0000-0000B91A0000}"/>
    <cellStyle name="Input 98 2 4" xfId="13154" xr:uid="{00000000-0005-0000-0000-0000BA1A0000}"/>
    <cellStyle name="Input 98 3" xfId="5618" xr:uid="{00000000-0005-0000-0000-0000BB1A0000}"/>
    <cellStyle name="Input 98 3 2" xfId="9914" xr:uid="{00000000-0005-0000-0000-0000BC1A0000}"/>
    <cellStyle name="Input 98 3 2 2" xfId="18543" xr:uid="{00000000-0005-0000-0000-0000BD1A0000}"/>
    <cellStyle name="Input 98 3 3" xfId="14253" xr:uid="{00000000-0005-0000-0000-0000BE1A0000}"/>
    <cellStyle name="Input 98 4" xfId="8117" xr:uid="{00000000-0005-0000-0000-0000BF1A0000}"/>
    <cellStyle name="Input 98 4 2" xfId="16749" xr:uid="{00000000-0005-0000-0000-0000C01A0000}"/>
    <cellStyle name="Input 98 5" xfId="12075" xr:uid="{00000000-0005-0000-0000-0000C11A0000}"/>
    <cellStyle name="Input 99" xfId="1664" xr:uid="{00000000-0005-0000-0000-0000C21A0000}"/>
    <cellStyle name="Input 99 2" xfId="3943" xr:uid="{00000000-0005-0000-0000-0000C31A0000}"/>
    <cellStyle name="Input 99 2 2" xfId="6686" xr:uid="{00000000-0005-0000-0000-0000C41A0000}"/>
    <cellStyle name="Input 99 2 2 2" xfId="10982" xr:uid="{00000000-0005-0000-0000-0000C51A0000}"/>
    <cellStyle name="Input 99 2 2 2 2" xfId="19611" xr:uid="{00000000-0005-0000-0000-0000C61A0000}"/>
    <cellStyle name="Input 99 2 2 3" xfId="15321" xr:uid="{00000000-0005-0000-0000-0000C71A0000}"/>
    <cellStyle name="Input 99 2 3" xfId="8837" xr:uid="{00000000-0005-0000-0000-0000C81A0000}"/>
    <cellStyle name="Input 99 2 3 2" xfId="17466" xr:uid="{00000000-0005-0000-0000-0000C91A0000}"/>
    <cellStyle name="Input 99 2 4" xfId="13167" xr:uid="{00000000-0005-0000-0000-0000CA1A0000}"/>
    <cellStyle name="Input 99 3" xfId="5631" xr:uid="{00000000-0005-0000-0000-0000CB1A0000}"/>
    <cellStyle name="Input 99 3 2" xfId="9927" xr:uid="{00000000-0005-0000-0000-0000CC1A0000}"/>
    <cellStyle name="Input 99 3 2 2" xfId="18556" xr:uid="{00000000-0005-0000-0000-0000CD1A0000}"/>
    <cellStyle name="Input 99 3 3" xfId="14266" xr:uid="{00000000-0005-0000-0000-0000CE1A0000}"/>
    <cellStyle name="Input 99 4" xfId="7848" xr:uid="{00000000-0005-0000-0000-0000CF1A0000}"/>
    <cellStyle name="Input 99 4 2" xfId="16482" xr:uid="{00000000-0005-0000-0000-0000D01A0000}"/>
    <cellStyle name="Input 99 5" xfId="12088" xr:uid="{00000000-0005-0000-0000-0000D11A0000}"/>
    <cellStyle name="Input Cells" xfId="143" xr:uid="{00000000-0005-0000-0000-0000D21A0000}"/>
    <cellStyle name="Input_Biológicos" xfId="333" xr:uid="{00000000-0005-0000-0000-0000D31A0000}"/>
    <cellStyle name="Linked Cell" xfId="334" xr:uid="{00000000-0005-0000-0000-0000D41A0000}"/>
    <cellStyle name="Linked Cells" xfId="144" xr:uid="{00000000-0005-0000-0000-0000D51A0000}"/>
    <cellStyle name="Millares" xfId="1" builtinId="3"/>
    <cellStyle name="Millares [0] 10" xfId="4872" xr:uid="{00000000-0005-0000-0000-0000D71A0000}"/>
    <cellStyle name="Millares [0] 10 2" xfId="5406" xr:uid="{00000000-0005-0000-0000-0000D81A0000}"/>
    <cellStyle name="Millares [0] 10 2 2" xfId="21667" xr:uid="{00000000-0005-0000-0000-0000D91A0000}"/>
    <cellStyle name="Millares [0] 10 2 2 2" xfId="23813" xr:uid="{00000000-0005-0000-0000-0000DA1A0000}"/>
    <cellStyle name="Millares [0] 10 2 3" xfId="22884" xr:uid="{00000000-0005-0000-0000-0000DB1A0000}"/>
    <cellStyle name="Millares [0] 10 3" xfId="21282" xr:uid="{00000000-0005-0000-0000-0000DC1A0000}"/>
    <cellStyle name="Millares [0] 10 3 2" xfId="23431" xr:uid="{00000000-0005-0000-0000-0000DD1A0000}"/>
    <cellStyle name="Millares [0] 10 4" xfId="22502" xr:uid="{00000000-0005-0000-0000-0000DE1A0000}"/>
    <cellStyle name="Millares [0] 11" xfId="21748" xr:uid="{00000000-0005-0000-0000-0000DF1A0000}"/>
    <cellStyle name="Millares [0] 11 2" xfId="23883" xr:uid="{00000000-0005-0000-0000-0000E01A0000}"/>
    <cellStyle name="Millares [0] 12" xfId="21813" xr:uid="{00000000-0005-0000-0000-0000E11A0000}"/>
    <cellStyle name="Millares [0] 12 2" xfId="23937" xr:uid="{00000000-0005-0000-0000-0000E21A0000}"/>
    <cellStyle name="Millares [0] 13" xfId="24079" xr:uid="{00000000-0005-0000-0000-0000E31A0000}"/>
    <cellStyle name="Millares [0] 14" xfId="24165" xr:uid="{00000000-0005-0000-0000-0000E41A0000}"/>
    <cellStyle name="Millares [0] 15" xfId="24235" xr:uid="{00000000-0005-0000-0000-0000D95E0000}"/>
    <cellStyle name="Millares [0] 16" xfId="24297" xr:uid="{00000000-0005-0000-0000-0000175F0000}"/>
    <cellStyle name="Millares [0] 17" xfId="24359" xr:uid="{00000000-0005-0000-0000-0000565F0000}"/>
    <cellStyle name="Millares [0] 2" xfId="147" xr:uid="{00000000-0005-0000-0000-0000E51A0000}"/>
    <cellStyle name="Millares [0] 2 10" xfId="1589" xr:uid="{00000000-0005-0000-0000-0000E61A0000}"/>
    <cellStyle name="Millares [0] 2 10 2" xfId="2670" xr:uid="{00000000-0005-0000-0000-0000E71A0000}"/>
    <cellStyle name="Millares [0] 2 10 2 2" xfId="3705" xr:uid="{00000000-0005-0000-0000-0000E81A0000}"/>
    <cellStyle name="Millares [0] 2 10 3" xfId="3382" xr:uid="{00000000-0005-0000-0000-0000E91A0000}"/>
    <cellStyle name="Millares [0] 2 11" xfId="1648" xr:uid="{00000000-0005-0000-0000-0000EA1A0000}"/>
    <cellStyle name="Millares [0] 2 11 2" xfId="2690" xr:uid="{00000000-0005-0000-0000-0000EB1A0000}"/>
    <cellStyle name="Millares [0] 2 11 2 2" xfId="3706" xr:uid="{00000000-0005-0000-0000-0000EC1A0000}"/>
    <cellStyle name="Millares [0] 2 11 3" xfId="3383" xr:uid="{00000000-0005-0000-0000-0000ED1A0000}"/>
    <cellStyle name="Millares [0] 2 12" xfId="1707" xr:uid="{00000000-0005-0000-0000-0000EE1A0000}"/>
    <cellStyle name="Millares [0] 2 12 2" xfId="2711" xr:uid="{00000000-0005-0000-0000-0000EF1A0000}"/>
    <cellStyle name="Millares [0] 2 12 2 2" xfId="3707" xr:uid="{00000000-0005-0000-0000-0000F01A0000}"/>
    <cellStyle name="Millares [0] 2 12 3" xfId="3384" xr:uid="{00000000-0005-0000-0000-0000F11A0000}"/>
    <cellStyle name="Millares [0] 2 13" xfId="1725" xr:uid="{00000000-0005-0000-0000-0000F21A0000}"/>
    <cellStyle name="Millares [0] 2 13 2" xfId="2713" xr:uid="{00000000-0005-0000-0000-0000F31A0000}"/>
    <cellStyle name="Millares [0] 2 13 2 2" xfId="3708" xr:uid="{00000000-0005-0000-0000-0000F41A0000}"/>
    <cellStyle name="Millares [0] 2 13 3" xfId="3385" xr:uid="{00000000-0005-0000-0000-0000F51A0000}"/>
    <cellStyle name="Millares [0] 2 14" xfId="1772" xr:uid="{00000000-0005-0000-0000-0000F61A0000}"/>
    <cellStyle name="Millares [0] 2 14 2" xfId="2728" xr:uid="{00000000-0005-0000-0000-0000F71A0000}"/>
    <cellStyle name="Millares [0] 2 14 2 2" xfId="3709" xr:uid="{00000000-0005-0000-0000-0000F81A0000}"/>
    <cellStyle name="Millares [0] 2 14 3" xfId="3386" xr:uid="{00000000-0005-0000-0000-0000F91A0000}"/>
    <cellStyle name="Millares [0] 2 15" xfId="1789" xr:uid="{00000000-0005-0000-0000-0000FA1A0000}"/>
    <cellStyle name="Millares [0] 2 15 2" xfId="2733" xr:uid="{00000000-0005-0000-0000-0000FB1A0000}"/>
    <cellStyle name="Millares [0] 2 15 2 2" xfId="3710" xr:uid="{00000000-0005-0000-0000-0000FC1A0000}"/>
    <cellStyle name="Millares [0] 2 15 3" xfId="3387" xr:uid="{00000000-0005-0000-0000-0000FD1A0000}"/>
    <cellStyle name="Millares [0] 2 16" xfId="1802" xr:uid="{00000000-0005-0000-0000-0000FE1A0000}"/>
    <cellStyle name="Millares [0] 2 16 2" xfId="2737" xr:uid="{00000000-0005-0000-0000-0000FF1A0000}"/>
    <cellStyle name="Millares [0] 2 16 2 2" xfId="3711" xr:uid="{00000000-0005-0000-0000-0000001B0000}"/>
    <cellStyle name="Millares [0] 2 16 3" xfId="3388" xr:uid="{00000000-0005-0000-0000-0000011B0000}"/>
    <cellStyle name="Millares [0] 2 17" xfId="1831" xr:uid="{00000000-0005-0000-0000-0000021B0000}"/>
    <cellStyle name="Millares [0] 2 17 2" xfId="2741" xr:uid="{00000000-0005-0000-0000-0000031B0000}"/>
    <cellStyle name="Millares [0] 2 17 2 2" xfId="3712" xr:uid="{00000000-0005-0000-0000-0000041B0000}"/>
    <cellStyle name="Millares [0] 2 17 3" xfId="3389" xr:uid="{00000000-0005-0000-0000-0000051B0000}"/>
    <cellStyle name="Millares [0] 2 18" xfId="1894" xr:uid="{00000000-0005-0000-0000-0000061B0000}"/>
    <cellStyle name="Millares [0] 2 18 2" xfId="2760" xr:uid="{00000000-0005-0000-0000-0000071B0000}"/>
    <cellStyle name="Millares [0] 2 18 2 2" xfId="3714" xr:uid="{00000000-0005-0000-0000-0000081B0000}"/>
    <cellStyle name="Millares [0] 2 18 3" xfId="3390" xr:uid="{00000000-0005-0000-0000-0000091B0000}"/>
    <cellStyle name="Millares [0] 2 19" xfId="1903" xr:uid="{00000000-0005-0000-0000-00000A1B0000}"/>
    <cellStyle name="Millares [0] 2 19 2" xfId="2761" xr:uid="{00000000-0005-0000-0000-00000B1B0000}"/>
    <cellStyle name="Millares [0] 2 19 2 2" xfId="3715" xr:uid="{00000000-0005-0000-0000-00000C1B0000}"/>
    <cellStyle name="Millares [0] 2 19 3" xfId="3391" xr:uid="{00000000-0005-0000-0000-00000D1B0000}"/>
    <cellStyle name="Millares [0] 2 2" xfId="337" xr:uid="{00000000-0005-0000-0000-00000E1B0000}"/>
    <cellStyle name="Millares [0] 2 20" xfId="1920" xr:uid="{00000000-0005-0000-0000-00000F1B0000}"/>
    <cellStyle name="Millares [0] 2 20 2" xfId="3395" xr:uid="{00000000-0005-0000-0000-0000101B0000}"/>
    <cellStyle name="Millares [0] 2 21" xfId="2767" xr:uid="{00000000-0005-0000-0000-0000111B0000}"/>
    <cellStyle name="Millares [0] 2 21 2" xfId="3718" xr:uid="{00000000-0005-0000-0000-0000121B0000}"/>
    <cellStyle name="Millares [0] 2 22" xfId="2790" xr:uid="{00000000-0005-0000-0000-0000131B0000}"/>
    <cellStyle name="Millares [0] 2 22 2" xfId="3720" xr:uid="{00000000-0005-0000-0000-0000141B0000}"/>
    <cellStyle name="Millares [0] 2 23" xfId="2853" xr:uid="{00000000-0005-0000-0000-0000151B0000}"/>
    <cellStyle name="Millares [0] 2 23 2" xfId="3740" xr:uid="{00000000-0005-0000-0000-0000161B0000}"/>
    <cellStyle name="Millares [0] 2 24" xfId="2892" xr:uid="{00000000-0005-0000-0000-0000171B0000}"/>
    <cellStyle name="Millares [0] 2 24 2" xfId="3746" xr:uid="{00000000-0005-0000-0000-0000181B0000}"/>
    <cellStyle name="Millares [0] 2 25" xfId="2953" xr:uid="{00000000-0005-0000-0000-0000191B0000}"/>
    <cellStyle name="Millares [0] 2 25 2" xfId="3748" xr:uid="{00000000-0005-0000-0000-00001A1B0000}"/>
    <cellStyle name="Millares [0] 2 26" xfId="2980" xr:uid="{00000000-0005-0000-0000-00001B1B0000}"/>
    <cellStyle name="Millares [0] 2 26 2" xfId="3751" xr:uid="{00000000-0005-0000-0000-00001C1B0000}"/>
    <cellStyle name="Millares [0] 2 27" xfId="3038" xr:uid="{00000000-0005-0000-0000-00001D1B0000}"/>
    <cellStyle name="Millares [0] 2 3" xfId="1222" xr:uid="{00000000-0005-0000-0000-00001E1B0000}"/>
    <cellStyle name="Millares [0] 2 3 2" xfId="2494" xr:uid="{00000000-0005-0000-0000-00001F1B0000}"/>
    <cellStyle name="Millares [0] 2 3 2 2" xfId="3694" xr:uid="{00000000-0005-0000-0000-0000201B0000}"/>
    <cellStyle name="Millares [0] 2 3 3" xfId="3371" xr:uid="{00000000-0005-0000-0000-0000211B0000}"/>
    <cellStyle name="Millares [0] 2 4" xfId="1262" xr:uid="{00000000-0005-0000-0000-0000221B0000}"/>
    <cellStyle name="Millares [0] 2 4 2" xfId="2517" xr:uid="{00000000-0005-0000-0000-0000231B0000}"/>
    <cellStyle name="Millares [0] 2 4 2 2" xfId="3698" xr:uid="{00000000-0005-0000-0000-0000241B0000}"/>
    <cellStyle name="Millares [0] 2 4 3" xfId="3375" xr:uid="{00000000-0005-0000-0000-0000251B0000}"/>
    <cellStyle name="Millares [0] 2 5" xfId="1275" xr:uid="{00000000-0005-0000-0000-0000261B0000}"/>
    <cellStyle name="Millares [0] 2 5 2" xfId="2524" xr:uid="{00000000-0005-0000-0000-0000271B0000}"/>
    <cellStyle name="Millares [0] 2 5 2 2" xfId="3699" xr:uid="{00000000-0005-0000-0000-0000281B0000}"/>
    <cellStyle name="Millares [0] 2 5 3" xfId="3376" xr:uid="{00000000-0005-0000-0000-0000291B0000}"/>
    <cellStyle name="Millares [0] 2 6" xfId="1302" xr:uid="{00000000-0005-0000-0000-00002A1B0000}"/>
    <cellStyle name="Millares [0] 2 6 2" xfId="2533" xr:uid="{00000000-0005-0000-0000-00002B1B0000}"/>
    <cellStyle name="Millares [0] 2 6 2 2" xfId="3700" xr:uid="{00000000-0005-0000-0000-00002C1B0000}"/>
    <cellStyle name="Millares [0] 2 6 3" xfId="3377" xr:uid="{00000000-0005-0000-0000-00002D1B0000}"/>
    <cellStyle name="Millares [0] 2 7" xfId="1375" xr:uid="{00000000-0005-0000-0000-00002E1B0000}"/>
    <cellStyle name="Millares [0] 2 7 2" xfId="2557" xr:uid="{00000000-0005-0000-0000-00002F1B0000}"/>
    <cellStyle name="Millares [0] 2 7 2 2" xfId="3701" xr:uid="{00000000-0005-0000-0000-0000301B0000}"/>
    <cellStyle name="Millares [0] 2 7 3" xfId="3378" xr:uid="{00000000-0005-0000-0000-0000311B0000}"/>
    <cellStyle name="Millares [0] 2 8" xfId="1445" xr:uid="{00000000-0005-0000-0000-0000321B0000}"/>
    <cellStyle name="Millares [0] 2 8 2" xfId="2588" xr:uid="{00000000-0005-0000-0000-0000331B0000}"/>
    <cellStyle name="Millares [0] 2 8 2 2" xfId="3702" xr:uid="{00000000-0005-0000-0000-0000341B0000}"/>
    <cellStyle name="Millares [0] 2 8 3" xfId="3379" xr:uid="{00000000-0005-0000-0000-0000351B0000}"/>
    <cellStyle name="Millares [0] 2 9" xfId="1462" xr:uid="{00000000-0005-0000-0000-0000361B0000}"/>
    <cellStyle name="Millares [0] 2 9 2" xfId="2593" xr:uid="{00000000-0005-0000-0000-0000371B0000}"/>
    <cellStyle name="Millares [0] 2 9 2 2" xfId="3703" xr:uid="{00000000-0005-0000-0000-0000381B0000}"/>
    <cellStyle name="Millares [0] 2 9 3" xfId="3380" xr:uid="{00000000-0005-0000-0000-0000391B0000}"/>
    <cellStyle name="Millares [0] 3" xfId="146" xr:uid="{00000000-0005-0000-0000-00003A1B0000}"/>
    <cellStyle name="Millares [0] 3 10" xfId="24166" xr:uid="{00000000-0005-0000-0000-00003B1B0000}"/>
    <cellStyle name="Millares [0] 3 11" xfId="24236" xr:uid="{00000000-0005-0000-0000-0000DA5E0000}"/>
    <cellStyle name="Millares [0] 3 12" xfId="24298" xr:uid="{00000000-0005-0000-0000-0000185F0000}"/>
    <cellStyle name="Millares [0] 3 13" xfId="24360" xr:uid="{00000000-0005-0000-0000-0000575F0000}"/>
    <cellStyle name="Millares [0] 3 2" xfId="4901" xr:uid="{00000000-0005-0000-0000-00003C1B0000}"/>
    <cellStyle name="Millares [0] 3 2 2" xfId="5435" xr:uid="{00000000-0005-0000-0000-00003D1B0000}"/>
    <cellStyle name="Millares [0] 3 2 2 2" xfId="21696" xr:uid="{00000000-0005-0000-0000-00003E1B0000}"/>
    <cellStyle name="Millares [0] 3 2 2 2 2" xfId="23842" xr:uid="{00000000-0005-0000-0000-00003F1B0000}"/>
    <cellStyle name="Millares [0] 3 2 2 3" xfId="22913" xr:uid="{00000000-0005-0000-0000-0000401B0000}"/>
    <cellStyle name="Millares [0] 3 2 3" xfId="21296" xr:uid="{00000000-0005-0000-0000-0000411B0000}"/>
    <cellStyle name="Millares [0] 3 2 3 2" xfId="23445" xr:uid="{00000000-0005-0000-0000-0000421B0000}"/>
    <cellStyle name="Millares [0] 3 2 4" xfId="22516" xr:uid="{00000000-0005-0000-0000-0000431B0000}"/>
    <cellStyle name="Millares [0] 3 2 5" xfId="24081" xr:uid="{00000000-0005-0000-0000-0000441B0000}"/>
    <cellStyle name="Millares [0] 3 2 6" xfId="24167" xr:uid="{00000000-0005-0000-0000-0000451B0000}"/>
    <cellStyle name="Millares [0] 3 2 7" xfId="24237" xr:uid="{00000000-0005-0000-0000-0000DB5E0000}"/>
    <cellStyle name="Millares [0] 3 2 8" xfId="24299" xr:uid="{00000000-0005-0000-0000-0000195F0000}"/>
    <cellStyle name="Millares [0] 3 3" xfId="4980" xr:uid="{00000000-0005-0000-0000-0000461B0000}"/>
    <cellStyle name="Millares [0] 3 3 2" xfId="21328" xr:uid="{00000000-0005-0000-0000-0000471B0000}"/>
    <cellStyle name="Millares [0] 3 3 2 2" xfId="23477" xr:uid="{00000000-0005-0000-0000-0000481B0000}"/>
    <cellStyle name="Millares [0] 3 3 3" xfId="22548" xr:uid="{00000000-0005-0000-0000-0000491B0000}"/>
    <cellStyle name="Millares [0] 3 4" xfId="20692" xr:uid="{00000000-0005-0000-0000-00004A1B0000}"/>
    <cellStyle name="Millares [0] 3 4 2" xfId="23036" xr:uid="{00000000-0005-0000-0000-00004B1B0000}"/>
    <cellStyle name="Millares [0] 3 5" xfId="20938" xr:uid="{00000000-0005-0000-0000-00004C1B0000}"/>
    <cellStyle name="Millares [0] 3 5 2" xfId="23141" xr:uid="{00000000-0005-0000-0000-00004D1B0000}"/>
    <cellStyle name="Millares [0] 3 6" xfId="21749" xr:uid="{00000000-0005-0000-0000-00004E1B0000}"/>
    <cellStyle name="Millares [0] 3 6 2" xfId="23884" xr:uid="{00000000-0005-0000-0000-00004F1B0000}"/>
    <cellStyle name="Millares [0] 3 7" xfId="21814" xr:uid="{00000000-0005-0000-0000-0000501B0000}"/>
    <cellStyle name="Millares [0] 3 7 2" xfId="23938" xr:uid="{00000000-0005-0000-0000-0000511B0000}"/>
    <cellStyle name="Millares [0] 3 8" xfId="21941" xr:uid="{00000000-0005-0000-0000-0000521B0000}"/>
    <cellStyle name="Millares [0] 3 9" xfId="24080" xr:uid="{00000000-0005-0000-0000-0000531B0000}"/>
    <cellStyle name="Millares [0] 4" xfId="336" xr:uid="{00000000-0005-0000-0000-0000541B0000}"/>
    <cellStyle name="Millares [0] 4 10" xfId="24300" xr:uid="{00000000-0005-0000-0000-00001A5F0000}"/>
    <cellStyle name="Millares [0] 4 2" xfId="2034" xr:uid="{00000000-0005-0000-0000-0000551B0000}"/>
    <cellStyle name="Millares [0] 4 2 2" xfId="5238" xr:uid="{00000000-0005-0000-0000-0000561B0000}"/>
    <cellStyle name="Millares [0] 4 2 2 2" xfId="21521" xr:uid="{00000000-0005-0000-0000-0000571B0000}"/>
    <cellStyle name="Millares [0] 4 2 2 2 2" xfId="23668" xr:uid="{00000000-0005-0000-0000-0000581B0000}"/>
    <cellStyle name="Millares [0] 4 2 2 3" xfId="22739" xr:uid="{00000000-0005-0000-0000-0000591B0000}"/>
    <cellStyle name="Millares [0] 4 2 3" xfId="21142" xr:uid="{00000000-0005-0000-0000-00005A1B0000}"/>
    <cellStyle name="Millares [0] 4 2 3 2" xfId="23291" xr:uid="{00000000-0005-0000-0000-00005B1B0000}"/>
    <cellStyle name="Millares [0] 4 2 4" xfId="22362" xr:uid="{00000000-0005-0000-0000-00005C1B0000}"/>
    <cellStyle name="Millares [0] 4 3" xfId="5036" xr:uid="{00000000-0005-0000-0000-00005D1B0000}"/>
    <cellStyle name="Millares [0] 4 3 2" xfId="21369" xr:uid="{00000000-0005-0000-0000-00005E1B0000}"/>
    <cellStyle name="Millares [0] 4 3 2 2" xfId="23517" xr:uid="{00000000-0005-0000-0000-00005F1B0000}"/>
    <cellStyle name="Millares [0] 4 3 3" xfId="22588" xr:uid="{00000000-0005-0000-0000-0000601B0000}"/>
    <cellStyle name="Millares [0] 4 4" xfId="20691" xr:uid="{00000000-0005-0000-0000-0000611B0000}"/>
    <cellStyle name="Millares [0] 4 4 2" xfId="23035" xr:uid="{00000000-0005-0000-0000-0000621B0000}"/>
    <cellStyle name="Millares [0] 4 5" xfId="21884" xr:uid="{00000000-0005-0000-0000-0000631B0000}"/>
    <cellStyle name="Millares [0] 4 5 2" xfId="24001" xr:uid="{00000000-0005-0000-0000-0000641B0000}"/>
    <cellStyle name="Millares [0] 4 6" xfId="21940" xr:uid="{00000000-0005-0000-0000-0000651B0000}"/>
    <cellStyle name="Millares [0] 4 7" xfId="24082" xr:uid="{00000000-0005-0000-0000-0000661B0000}"/>
    <cellStyle name="Millares [0] 4 8" xfId="24168" xr:uid="{00000000-0005-0000-0000-0000671B0000}"/>
    <cellStyle name="Millares [0] 4 9" xfId="24238" xr:uid="{00000000-0005-0000-0000-0000DC5E0000}"/>
    <cellStyle name="Millares [0] 5" xfId="919" xr:uid="{00000000-0005-0000-0000-0000681B0000}"/>
    <cellStyle name="Millares [0] 5 2" xfId="2299" xr:uid="{00000000-0005-0000-0000-0000691B0000}"/>
    <cellStyle name="Millares [0] 5 2 2" xfId="5241" xr:uid="{00000000-0005-0000-0000-00006A1B0000}"/>
    <cellStyle name="Millares [0] 5 2 2 2" xfId="21524" xr:uid="{00000000-0005-0000-0000-00006B1B0000}"/>
    <cellStyle name="Millares [0] 5 2 2 2 2" xfId="23671" xr:uid="{00000000-0005-0000-0000-00006C1B0000}"/>
    <cellStyle name="Millares [0] 5 2 2 3" xfId="22742" xr:uid="{00000000-0005-0000-0000-00006D1B0000}"/>
    <cellStyle name="Millares [0] 5 2 3" xfId="21145" xr:uid="{00000000-0005-0000-0000-00006E1B0000}"/>
    <cellStyle name="Millares [0] 5 2 3 2" xfId="23294" xr:uid="{00000000-0005-0000-0000-00006F1B0000}"/>
    <cellStyle name="Millares [0] 5 2 4" xfId="22365" xr:uid="{00000000-0005-0000-0000-0000701B0000}"/>
    <cellStyle name="Millares [0] 5 3" xfId="5076" xr:uid="{00000000-0005-0000-0000-0000711B0000}"/>
    <cellStyle name="Millares [0] 5 3 2" xfId="21371" xr:uid="{00000000-0005-0000-0000-0000721B0000}"/>
    <cellStyle name="Millares [0] 5 3 2 2" xfId="23519" xr:uid="{00000000-0005-0000-0000-0000731B0000}"/>
    <cellStyle name="Millares [0] 5 3 3" xfId="22590" xr:uid="{00000000-0005-0000-0000-0000741B0000}"/>
    <cellStyle name="Millares [0] 5 4" xfId="20980" xr:uid="{00000000-0005-0000-0000-0000751B0000}"/>
    <cellStyle name="Millares [0] 5 4 2" xfId="23147" xr:uid="{00000000-0005-0000-0000-0000761B0000}"/>
    <cellStyle name="Millares [0] 5 5" xfId="22039" xr:uid="{00000000-0005-0000-0000-0000771B0000}"/>
    <cellStyle name="Millares [0] 5 6" xfId="24169" xr:uid="{00000000-0005-0000-0000-0000781B0000}"/>
    <cellStyle name="Millares [0] 6" xfId="1066" xr:uid="{00000000-0005-0000-0000-0000791B0000}"/>
    <cellStyle name="Millares [0] 6 2" xfId="2347" xr:uid="{00000000-0005-0000-0000-00007A1B0000}"/>
    <cellStyle name="Millares [0] 6 2 2" xfId="5245" xr:uid="{00000000-0005-0000-0000-00007B1B0000}"/>
    <cellStyle name="Millares [0] 6 2 2 2" xfId="21528" xr:uid="{00000000-0005-0000-0000-00007C1B0000}"/>
    <cellStyle name="Millares [0] 6 2 2 2 2" xfId="23675" xr:uid="{00000000-0005-0000-0000-00007D1B0000}"/>
    <cellStyle name="Millares [0] 6 2 2 3" xfId="22746" xr:uid="{00000000-0005-0000-0000-00007E1B0000}"/>
    <cellStyle name="Millares [0] 6 2 3" xfId="21149" xr:uid="{00000000-0005-0000-0000-00007F1B0000}"/>
    <cellStyle name="Millares [0] 6 2 3 2" xfId="23298" xr:uid="{00000000-0005-0000-0000-0000801B0000}"/>
    <cellStyle name="Millares [0] 6 2 4" xfId="22369" xr:uid="{00000000-0005-0000-0000-0000811B0000}"/>
    <cellStyle name="Millares [0] 6 3" xfId="5079" xr:uid="{00000000-0005-0000-0000-0000821B0000}"/>
    <cellStyle name="Millares [0] 6 3 2" xfId="21372" xr:uid="{00000000-0005-0000-0000-0000831B0000}"/>
    <cellStyle name="Millares [0] 6 3 2 2" xfId="23520" xr:uid="{00000000-0005-0000-0000-0000841B0000}"/>
    <cellStyle name="Millares [0] 6 3 3" xfId="22591" xr:uid="{00000000-0005-0000-0000-0000851B0000}"/>
    <cellStyle name="Millares [0] 6 4" xfId="20982" xr:uid="{00000000-0005-0000-0000-0000861B0000}"/>
    <cellStyle name="Millares [0] 6 4 2" xfId="23149" xr:uid="{00000000-0005-0000-0000-0000871B0000}"/>
    <cellStyle name="Millares [0] 6 5" xfId="22190" xr:uid="{00000000-0005-0000-0000-0000881B0000}"/>
    <cellStyle name="Millares [0] 7" xfId="1221" xr:uid="{00000000-0005-0000-0000-0000891B0000}"/>
    <cellStyle name="Millares [0] 7 2" xfId="2493" xr:uid="{00000000-0005-0000-0000-00008A1B0000}"/>
    <cellStyle name="Millares [0] 7 2 2" xfId="5249" xr:uid="{00000000-0005-0000-0000-00008B1B0000}"/>
    <cellStyle name="Millares [0] 7 2 2 2" xfId="21532" xr:uid="{00000000-0005-0000-0000-00008C1B0000}"/>
    <cellStyle name="Millares [0] 7 2 2 2 2" xfId="23679" xr:uid="{00000000-0005-0000-0000-00008D1B0000}"/>
    <cellStyle name="Millares [0] 7 2 2 3" xfId="22750" xr:uid="{00000000-0005-0000-0000-00008E1B0000}"/>
    <cellStyle name="Millares [0] 7 2 3" xfId="21152" xr:uid="{00000000-0005-0000-0000-00008F1B0000}"/>
    <cellStyle name="Millares [0] 7 2 3 2" xfId="23301" xr:uid="{00000000-0005-0000-0000-0000901B0000}"/>
    <cellStyle name="Millares [0] 7 2 4" xfId="22372" xr:uid="{00000000-0005-0000-0000-0000911B0000}"/>
    <cellStyle name="Millares [0] 7 3" xfId="5083" xr:uid="{00000000-0005-0000-0000-0000921B0000}"/>
    <cellStyle name="Millares [0] 7 3 2" xfId="21374" xr:uid="{00000000-0005-0000-0000-0000931B0000}"/>
    <cellStyle name="Millares [0] 7 3 2 2" xfId="23522" xr:uid="{00000000-0005-0000-0000-0000941B0000}"/>
    <cellStyle name="Millares [0] 7 3 3" xfId="22593" xr:uid="{00000000-0005-0000-0000-0000951B0000}"/>
    <cellStyle name="Millares [0] 7 4" xfId="20987" xr:uid="{00000000-0005-0000-0000-0000961B0000}"/>
    <cellStyle name="Millares [0] 7 4 2" xfId="23152" xr:uid="{00000000-0005-0000-0000-0000971B0000}"/>
    <cellStyle name="Millares [0] 7 5" xfId="22193" xr:uid="{00000000-0005-0000-0000-0000981B0000}"/>
    <cellStyle name="Millares [0] 8" xfId="1374" xr:uid="{00000000-0005-0000-0000-0000991B0000}"/>
    <cellStyle name="Millares [0] 8 2" xfId="2556" xr:uid="{00000000-0005-0000-0000-00009A1B0000}"/>
    <cellStyle name="Millares [0] 8 2 2" xfId="5261" xr:uid="{00000000-0005-0000-0000-00009B1B0000}"/>
    <cellStyle name="Millares [0] 8 2 2 2" xfId="21544" xr:uid="{00000000-0005-0000-0000-00009C1B0000}"/>
    <cellStyle name="Millares [0] 8 2 2 2 2" xfId="23691" xr:uid="{00000000-0005-0000-0000-00009D1B0000}"/>
    <cellStyle name="Millares [0] 8 2 2 3" xfId="22762" xr:uid="{00000000-0005-0000-0000-00009E1B0000}"/>
    <cellStyle name="Millares [0] 8 2 3" xfId="21164" xr:uid="{00000000-0005-0000-0000-00009F1B0000}"/>
    <cellStyle name="Millares [0] 8 2 3 2" xfId="23313" xr:uid="{00000000-0005-0000-0000-0000A01B0000}"/>
    <cellStyle name="Millares [0] 8 2 4" xfId="22384" xr:uid="{00000000-0005-0000-0000-0000A11B0000}"/>
    <cellStyle name="Millares [0] 8 3" xfId="5117" xr:uid="{00000000-0005-0000-0000-0000A21B0000}"/>
    <cellStyle name="Millares [0] 8 3 2" xfId="21402" xr:uid="{00000000-0005-0000-0000-0000A31B0000}"/>
    <cellStyle name="Millares [0] 8 3 2 2" xfId="23550" xr:uid="{00000000-0005-0000-0000-0000A41B0000}"/>
    <cellStyle name="Millares [0] 8 3 3" xfId="22621" xr:uid="{00000000-0005-0000-0000-0000A51B0000}"/>
    <cellStyle name="Millares [0] 8 4" xfId="21010" xr:uid="{00000000-0005-0000-0000-0000A61B0000}"/>
    <cellStyle name="Millares [0] 8 4 2" xfId="23173" xr:uid="{00000000-0005-0000-0000-0000A71B0000}"/>
    <cellStyle name="Millares [0] 8 5" xfId="22225" xr:uid="{00000000-0005-0000-0000-0000A81B0000}"/>
    <cellStyle name="Millares [0] 9" xfId="1508" xr:uid="{00000000-0005-0000-0000-0000A91B0000}"/>
    <cellStyle name="Millares [0] 9 2" xfId="2625" xr:uid="{00000000-0005-0000-0000-0000AA1B0000}"/>
    <cellStyle name="Millares [0] 9 2 2" xfId="5277" xr:uid="{00000000-0005-0000-0000-0000AB1B0000}"/>
    <cellStyle name="Millares [0] 9 2 2 2" xfId="21560" xr:uid="{00000000-0005-0000-0000-0000AC1B0000}"/>
    <cellStyle name="Millares [0] 9 2 2 2 2" xfId="23707" xr:uid="{00000000-0005-0000-0000-0000AD1B0000}"/>
    <cellStyle name="Millares [0] 9 2 2 3" xfId="22778" xr:uid="{00000000-0005-0000-0000-0000AE1B0000}"/>
    <cellStyle name="Millares [0] 9 2 3" xfId="21180" xr:uid="{00000000-0005-0000-0000-0000AF1B0000}"/>
    <cellStyle name="Millares [0] 9 2 3 2" xfId="23329" xr:uid="{00000000-0005-0000-0000-0000B01B0000}"/>
    <cellStyle name="Millares [0] 9 2 4" xfId="22400" xr:uid="{00000000-0005-0000-0000-0000B11B0000}"/>
    <cellStyle name="Millares [0] 9 3" xfId="5142" xr:uid="{00000000-0005-0000-0000-0000B21B0000}"/>
    <cellStyle name="Millares [0] 9 3 2" xfId="21426" xr:uid="{00000000-0005-0000-0000-0000B31B0000}"/>
    <cellStyle name="Millares [0] 9 3 2 2" xfId="23574" xr:uid="{00000000-0005-0000-0000-0000B41B0000}"/>
    <cellStyle name="Millares [0] 9 3 3" xfId="22645" xr:uid="{00000000-0005-0000-0000-0000B51B0000}"/>
    <cellStyle name="Millares [0] 9 4" xfId="21039" xr:uid="{00000000-0005-0000-0000-0000B61B0000}"/>
    <cellStyle name="Millares [0] 9 4 2" xfId="23197" xr:uid="{00000000-0005-0000-0000-0000B71B0000}"/>
    <cellStyle name="Millares [0] 9 5" xfId="22253" xr:uid="{00000000-0005-0000-0000-0000B81B0000}"/>
    <cellStyle name="Millares 10" xfId="338" xr:uid="{00000000-0005-0000-0000-0000B91B0000}"/>
    <cellStyle name="Millares 100" xfId="1651" xr:uid="{00000000-0005-0000-0000-0000BA1B0000}"/>
    <cellStyle name="Millares 100 2" xfId="5176" xr:uid="{00000000-0005-0000-0000-0000BB1B0000}"/>
    <cellStyle name="Millares 100 2 2" xfId="21460" xr:uid="{00000000-0005-0000-0000-0000BC1B0000}"/>
    <cellStyle name="Millares 100 2 2 2" xfId="23608" xr:uid="{00000000-0005-0000-0000-0000BD1B0000}"/>
    <cellStyle name="Millares 100 2 3" xfId="22679" xr:uid="{00000000-0005-0000-0000-0000BE1B0000}"/>
    <cellStyle name="Millares 100 3" xfId="21082" xr:uid="{00000000-0005-0000-0000-0000BF1B0000}"/>
    <cellStyle name="Millares 100 3 2" xfId="23231" xr:uid="{00000000-0005-0000-0000-0000C01B0000}"/>
    <cellStyle name="Millares 100 4" xfId="22296" xr:uid="{00000000-0005-0000-0000-0000C11B0000}"/>
    <cellStyle name="Millares 101" xfId="1645" xr:uid="{00000000-0005-0000-0000-0000C21B0000}"/>
    <cellStyle name="Millares 101 2" xfId="5172" xr:uid="{00000000-0005-0000-0000-0000C31B0000}"/>
    <cellStyle name="Millares 101 2 2" xfId="21456" xr:uid="{00000000-0005-0000-0000-0000C41B0000}"/>
    <cellStyle name="Millares 101 2 2 2" xfId="23604" xr:uid="{00000000-0005-0000-0000-0000C51B0000}"/>
    <cellStyle name="Millares 101 2 3" xfId="22675" xr:uid="{00000000-0005-0000-0000-0000C61B0000}"/>
    <cellStyle name="Millares 101 3" xfId="21078" xr:uid="{00000000-0005-0000-0000-0000C71B0000}"/>
    <cellStyle name="Millares 101 3 2" xfId="23227" xr:uid="{00000000-0005-0000-0000-0000C81B0000}"/>
    <cellStyle name="Millares 101 4" xfId="22292" xr:uid="{00000000-0005-0000-0000-0000C91B0000}"/>
    <cellStyle name="Millares 102" xfId="1649" xr:uid="{00000000-0005-0000-0000-0000CA1B0000}"/>
    <cellStyle name="Millares 102 2" xfId="5174" xr:uid="{00000000-0005-0000-0000-0000CB1B0000}"/>
    <cellStyle name="Millares 102 2 2" xfId="21458" xr:uid="{00000000-0005-0000-0000-0000CC1B0000}"/>
    <cellStyle name="Millares 102 2 2 2" xfId="23606" xr:uid="{00000000-0005-0000-0000-0000CD1B0000}"/>
    <cellStyle name="Millares 102 2 3" xfId="22677" xr:uid="{00000000-0005-0000-0000-0000CE1B0000}"/>
    <cellStyle name="Millares 102 3" xfId="21080" xr:uid="{00000000-0005-0000-0000-0000CF1B0000}"/>
    <cellStyle name="Millares 102 3 2" xfId="23229" xr:uid="{00000000-0005-0000-0000-0000D01B0000}"/>
    <cellStyle name="Millares 102 4" xfId="22294" xr:uid="{00000000-0005-0000-0000-0000D11B0000}"/>
    <cellStyle name="Millares 103" xfId="1644" xr:uid="{00000000-0005-0000-0000-0000D21B0000}"/>
    <cellStyle name="Millares 103 2" xfId="5171" xr:uid="{00000000-0005-0000-0000-0000D31B0000}"/>
    <cellStyle name="Millares 103 2 2" xfId="21455" xr:uid="{00000000-0005-0000-0000-0000D41B0000}"/>
    <cellStyle name="Millares 103 2 2 2" xfId="23603" xr:uid="{00000000-0005-0000-0000-0000D51B0000}"/>
    <cellStyle name="Millares 103 2 3" xfId="22674" xr:uid="{00000000-0005-0000-0000-0000D61B0000}"/>
    <cellStyle name="Millares 103 3" xfId="21077" xr:uid="{00000000-0005-0000-0000-0000D71B0000}"/>
    <cellStyle name="Millares 103 3 2" xfId="23226" xr:uid="{00000000-0005-0000-0000-0000D81B0000}"/>
    <cellStyle name="Millares 103 4" xfId="22291" xr:uid="{00000000-0005-0000-0000-0000D91B0000}"/>
    <cellStyle name="Millares 104" xfId="1650" xr:uid="{00000000-0005-0000-0000-0000DA1B0000}"/>
    <cellStyle name="Millares 104 2" xfId="5175" xr:uid="{00000000-0005-0000-0000-0000DB1B0000}"/>
    <cellStyle name="Millares 104 2 2" xfId="21459" xr:uid="{00000000-0005-0000-0000-0000DC1B0000}"/>
    <cellStyle name="Millares 104 2 2 2" xfId="23607" xr:uid="{00000000-0005-0000-0000-0000DD1B0000}"/>
    <cellStyle name="Millares 104 2 3" xfId="22678" xr:uid="{00000000-0005-0000-0000-0000DE1B0000}"/>
    <cellStyle name="Millares 104 3" xfId="21081" xr:uid="{00000000-0005-0000-0000-0000DF1B0000}"/>
    <cellStyle name="Millares 104 3 2" xfId="23230" xr:uid="{00000000-0005-0000-0000-0000E01B0000}"/>
    <cellStyle name="Millares 104 4" xfId="22295" xr:uid="{00000000-0005-0000-0000-0000E11B0000}"/>
    <cellStyle name="Millares 105" xfId="1643" xr:uid="{00000000-0005-0000-0000-0000E21B0000}"/>
    <cellStyle name="Millares 105 2" xfId="5170" xr:uid="{00000000-0005-0000-0000-0000E31B0000}"/>
    <cellStyle name="Millares 105 2 2" xfId="21454" xr:uid="{00000000-0005-0000-0000-0000E41B0000}"/>
    <cellStyle name="Millares 105 2 2 2" xfId="23602" xr:uid="{00000000-0005-0000-0000-0000E51B0000}"/>
    <cellStyle name="Millares 105 2 3" xfId="22673" xr:uid="{00000000-0005-0000-0000-0000E61B0000}"/>
    <cellStyle name="Millares 105 3" xfId="21076" xr:uid="{00000000-0005-0000-0000-0000E71B0000}"/>
    <cellStyle name="Millares 105 3 2" xfId="23225" xr:uid="{00000000-0005-0000-0000-0000E81B0000}"/>
    <cellStyle name="Millares 105 4" xfId="22290" xr:uid="{00000000-0005-0000-0000-0000E91B0000}"/>
    <cellStyle name="Millares 106" xfId="1652" xr:uid="{00000000-0005-0000-0000-0000EA1B0000}"/>
    <cellStyle name="Millares 106 2" xfId="5177" xr:uid="{00000000-0005-0000-0000-0000EB1B0000}"/>
    <cellStyle name="Millares 106 2 2" xfId="21461" xr:uid="{00000000-0005-0000-0000-0000EC1B0000}"/>
    <cellStyle name="Millares 106 2 2 2" xfId="23609" xr:uid="{00000000-0005-0000-0000-0000ED1B0000}"/>
    <cellStyle name="Millares 106 2 3" xfId="22680" xr:uid="{00000000-0005-0000-0000-0000EE1B0000}"/>
    <cellStyle name="Millares 106 3" xfId="21083" xr:uid="{00000000-0005-0000-0000-0000EF1B0000}"/>
    <cellStyle name="Millares 106 3 2" xfId="23232" xr:uid="{00000000-0005-0000-0000-0000F01B0000}"/>
    <cellStyle name="Millares 106 4" xfId="22297" xr:uid="{00000000-0005-0000-0000-0000F11B0000}"/>
    <cellStyle name="Millares 107" xfId="1642" xr:uid="{00000000-0005-0000-0000-0000F21B0000}"/>
    <cellStyle name="Millares 107 2" xfId="5169" xr:uid="{00000000-0005-0000-0000-0000F31B0000}"/>
    <cellStyle name="Millares 107 2 2" xfId="21453" xr:uid="{00000000-0005-0000-0000-0000F41B0000}"/>
    <cellStyle name="Millares 107 2 2 2" xfId="23601" xr:uid="{00000000-0005-0000-0000-0000F51B0000}"/>
    <cellStyle name="Millares 107 2 3" xfId="22672" xr:uid="{00000000-0005-0000-0000-0000F61B0000}"/>
    <cellStyle name="Millares 107 3" xfId="21075" xr:uid="{00000000-0005-0000-0000-0000F71B0000}"/>
    <cellStyle name="Millares 107 3 2" xfId="23224" xr:uid="{00000000-0005-0000-0000-0000F81B0000}"/>
    <cellStyle name="Millares 107 4" xfId="22289" xr:uid="{00000000-0005-0000-0000-0000F91B0000}"/>
    <cellStyle name="Millares 108" xfId="1653" xr:uid="{00000000-0005-0000-0000-0000FA1B0000}"/>
    <cellStyle name="Millares 108 2" xfId="5178" xr:uid="{00000000-0005-0000-0000-0000FB1B0000}"/>
    <cellStyle name="Millares 108 2 2" xfId="21462" xr:uid="{00000000-0005-0000-0000-0000FC1B0000}"/>
    <cellStyle name="Millares 108 2 2 2" xfId="23610" xr:uid="{00000000-0005-0000-0000-0000FD1B0000}"/>
    <cellStyle name="Millares 108 2 3" xfId="22681" xr:uid="{00000000-0005-0000-0000-0000FE1B0000}"/>
    <cellStyle name="Millares 108 3" xfId="21084" xr:uid="{00000000-0005-0000-0000-0000FF1B0000}"/>
    <cellStyle name="Millares 108 3 2" xfId="23233" xr:uid="{00000000-0005-0000-0000-0000001C0000}"/>
    <cellStyle name="Millares 108 4" xfId="22298" xr:uid="{00000000-0005-0000-0000-0000011C0000}"/>
    <cellStyle name="Millares 109" xfId="1641" xr:uid="{00000000-0005-0000-0000-0000021C0000}"/>
    <cellStyle name="Millares 109 2" xfId="5168" xr:uid="{00000000-0005-0000-0000-0000031C0000}"/>
    <cellStyle name="Millares 109 2 2" xfId="21452" xr:uid="{00000000-0005-0000-0000-0000041C0000}"/>
    <cellStyle name="Millares 109 2 2 2" xfId="23600" xr:uid="{00000000-0005-0000-0000-0000051C0000}"/>
    <cellStyle name="Millares 109 2 3" xfId="22671" xr:uid="{00000000-0005-0000-0000-0000061C0000}"/>
    <cellStyle name="Millares 109 3" xfId="21074" xr:uid="{00000000-0005-0000-0000-0000071C0000}"/>
    <cellStyle name="Millares 109 3 2" xfId="23223" xr:uid="{00000000-0005-0000-0000-0000081C0000}"/>
    <cellStyle name="Millares 109 4" xfId="22288" xr:uid="{00000000-0005-0000-0000-0000091C0000}"/>
    <cellStyle name="Millares 11" xfId="148" xr:uid="{00000000-0005-0000-0000-00000A1C0000}"/>
    <cellStyle name="Millares 11 10" xfId="24239" xr:uid="{00000000-0005-0000-0000-0000DD5E0000}"/>
    <cellStyle name="Millares 11 11" xfId="24301" xr:uid="{00000000-0005-0000-0000-00001B5F0000}"/>
    <cellStyle name="Millares 11 12" xfId="24361" xr:uid="{00000000-0005-0000-0000-0000585F0000}"/>
    <cellStyle name="Millares 11 2" xfId="4875" xr:uid="{00000000-0005-0000-0000-00000B1C0000}"/>
    <cellStyle name="Millares 11 2 10" xfId="24302" xr:uid="{00000000-0005-0000-0000-00001C5F0000}"/>
    <cellStyle name="Millares 11 2 11" xfId="24362" xr:uid="{00000000-0005-0000-0000-0000595F0000}"/>
    <cellStyle name="Millares 11 2 2" xfId="5409" xr:uid="{00000000-0005-0000-0000-00000C1C0000}"/>
    <cellStyle name="Millares 11 2 2 2" xfId="21670" xr:uid="{00000000-0005-0000-0000-00000D1C0000}"/>
    <cellStyle name="Millares 11 2 2 2 2" xfId="23816" xr:uid="{00000000-0005-0000-0000-00000E1C0000}"/>
    <cellStyle name="Millares 11 2 2 3" xfId="22887" xr:uid="{00000000-0005-0000-0000-00000F1C0000}"/>
    <cellStyle name="Millares 11 2 3" xfId="20694" xr:uid="{00000000-0005-0000-0000-0000101C0000}"/>
    <cellStyle name="Millares 11 2 3 2" xfId="23038" xr:uid="{00000000-0005-0000-0000-0000111C0000}"/>
    <cellStyle name="Millares 11 2 4" xfId="21751" xr:uid="{00000000-0005-0000-0000-0000121C0000}"/>
    <cellStyle name="Millares 11 2 4 2" xfId="23886" xr:uid="{00000000-0005-0000-0000-0000131C0000}"/>
    <cellStyle name="Millares 11 2 5" xfId="21816" xr:uid="{00000000-0005-0000-0000-0000141C0000}"/>
    <cellStyle name="Millares 11 2 5 2" xfId="23940" xr:uid="{00000000-0005-0000-0000-0000151C0000}"/>
    <cellStyle name="Millares 11 2 6" xfId="21943" xr:uid="{00000000-0005-0000-0000-0000161C0000}"/>
    <cellStyle name="Millares 11 2 7" xfId="24084" xr:uid="{00000000-0005-0000-0000-0000171C0000}"/>
    <cellStyle name="Millares 11 2 8" xfId="24171" xr:uid="{00000000-0005-0000-0000-0000181C0000}"/>
    <cellStyle name="Millares 11 2 9" xfId="24240" xr:uid="{00000000-0005-0000-0000-0000DE5E0000}"/>
    <cellStyle name="Millares 11 3" xfId="4981" xr:uid="{00000000-0005-0000-0000-0000191C0000}"/>
    <cellStyle name="Millares 11 3 2" xfId="21329" xr:uid="{00000000-0005-0000-0000-00001A1C0000}"/>
    <cellStyle name="Millares 11 3 2 2" xfId="23478" xr:uid="{00000000-0005-0000-0000-00001B1C0000}"/>
    <cellStyle name="Millares 11 3 3" xfId="22549" xr:uid="{00000000-0005-0000-0000-00001C1C0000}"/>
    <cellStyle name="Millares 11 4" xfId="20693" xr:uid="{00000000-0005-0000-0000-00001D1C0000}"/>
    <cellStyle name="Millares 11 4 2" xfId="23037" xr:uid="{00000000-0005-0000-0000-00001E1C0000}"/>
    <cellStyle name="Millares 11 5" xfId="21750" xr:uid="{00000000-0005-0000-0000-00001F1C0000}"/>
    <cellStyle name="Millares 11 5 2" xfId="23885" xr:uid="{00000000-0005-0000-0000-0000201C0000}"/>
    <cellStyle name="Millares 11 6" xfId="21815" xr:uid="{00000000-0005-0000-0000-0000211C0000}"/>
    <cellStyle name="Millares 11 6 2" xfId="23939" xr:uid="{00000000-0005-0000-0000-0000221C0000}"/>
    <cellStyle name="Millares 11 7" xfId="21942" xr:uid="{00000000-0005-0000-0000-0000231C0000}"/>
    <cellStyle name="Millares 11 8" xfId="24083" xr:uid="{00000000-0005-0000-0000-0000241C0000}"/>
    <cellStyle name="Millares 11 9" xfId="24170" xr:uid="{00000000-0005-0000-0000-0000251C0000}"/>
    <cellStyle name="Millares 110" xfId="1654" xr:uid="{00000000-0005-0000-0000-0000261C0000}"/>
    <cellStyle name="Millares 110 2" xfId="5179" xr:uid="{00000000-0005-0000-0000-0000271C0000}"/>
    <cellStyle name="Millares 110 2 2" xfId="21463" xr:uid="{00000000-0005-0000-0000-0000281C0000}"/>
    <cellStyle name="Millares 110 2 2 2" xfId="23611" xr:uid="{00000000-0005-0000-0000-0000291C0000}"/>
    <cellStyle name="Millares 110 2 3" xfId="22682" xr:uid="{00000000-0005-0000-0000-00002A1C0000}"/>
    <cellStyle name="Millares 110 3" xfId="21085" xr:uid="{00000000-0005-0000-0000-00002B1C0000}"/>
    <cellStyle name="Millares 110 3 2" xfId="23234" xr:uid="{00000000-0005-0000-0000-00002C1C0000}"/>
    <cellStyle name="Millares 110 4" xfId="22299" xr:uid="{00000000-0005-0000-0000-00002D1C0000}"/>
    <cellStyle name="Millares 111" xfId="1639" xr:uid="{00000000-0005-0000-0000-00002E1C0000}"/>
    <cellStyle name="Millares 111 2" xfId="5167" xr:uid="{00000000-0005-0000-0000-00002F1C0000}"/>
    <cellStyle name="Millares 111 2 2" xfId="21451" xr:uid="{00000000-0005-0000-0000-0000301C0000}"/>
    <cellStyle name="Millares 111 2 2 2" xfId="23599" xr:uid="{00000000-0005-0000-0000-0000311C0000}"/>
    <cellStyle name="Millares 111 2 3" xfId="22670" xr:uid="{00000000-0005-0000-0000-0000321C0000}"/>
    <cellStyle name="Millares 111 3" xfId="21073" xr:uid="{00000000-0005-0000-0000-0000331C0000}"/>
    <cellStyle name="Millares 111 3 2" xfId="23222" xr:uid="{00000000-0005-0000-0000-0000341C0000}"/>
    <cellStyle name="Millares 111 4" xfId="22287" xr:uid="{00000000-0005-0000-0000-0000351C0000}"/>
    <cellStyle name="Millares 112" xfId="1655" xr:uid="{00000000-0005-0000-0000-0000361C0000}"/>
    <cellStyle name="Millares 112 2" xfId="5180" xr:uid="{00000000-0005-0000-0000-0000371C0000}"/>
    <cellStyle name="Millares 112 2 2" xfId="21464" xr:uid="{00000000-0005-0000-0000-0000381C0000}"/>
    <cellStyle name="Millares 112 2 2 2" xfId="23612" xr:uid="{00000000-0005-0000-0000-0000391C0000}"/>
    <cellStyle name="Millares 112 2 3" xfId="22683" xr:uid="{00000000-0005-0000-0000-00003A1C0000}"/>
    <cellStyle name="Millares 112 3" xfId="21086" xr:uid="{00000000-0005-0000-0000-00003B1C0000}"/>
    <cellStyle name="Millares 112 3 2" xfId="23235" xr:uid="{00000000-0005-0000-0000-00003C1C0000}"/>
    <cellStyle name="Millares 112 4" xfId="22300" xr:uid="{00000000-0005-0000-0000-00003D1C0000}"/>
    <cellStyle name="Millares 113" xfId="1638" xr:uid="{00000000-0005-0000-0000-00003E1C0000}"/>
    <cellStyle name="Millares 113 2" xfId="5166" xr:uid="{00000000-0005-0000-0000-00003F1C0000}"/>
    <cellStyle name="Millares 113 2 2" xfId="21450" xr:uid="{00000000-0005-0000-0000-0000401C0000}"/>
    <cellStyle name="Millares 113 2 2 2" xfId="23598" xr:uid="{00000000-0005-0000-0000-0000411C0000}"/>
    <cellStyle name="Millares 113 2 3" xfId="22669" xr:uid="{00000000-0005-0000-0000-0000421C0000}"/>
    <cellStyle name="Millares 113 3" xfId="21072" xr:uid="{00000000-0005-0000-0000-0000431C0000}"/>
    <cellStyle name="Millares 113 3 2" xfId="23221" xr:uid="{00000000-0005-0000-0000-0000441C0000}"/>
    <cellStyle name="Millares 113 4" xfId="22286" xr:uid="{00000000-0005-0000-0000-0000451C0000}"/>
    <cellStyle name="Millares 114" xfId="1656" xr:uid="{00000000-0005-0000-0000-0000461C0000}"/>
    <cellStyle name="Millares 114 2" xfId="5181" xr:uid="{00000000-0005-0000-0000-0000471C0000}"/>
    <cellStyle name="Millares 114 2 2" xfId="21465" xr:uid="{00000000-0005-0000-0000-0000481C0000}"/>
    <cellStyle name="Millares 114 2 2 2" xfId="23613" xr:uid="{00000000-0005-0000-0000-0000491C0000}"/>
    <cellStyle name="Millares 114 2 3" xfId="22684" xr:uid="{00000000-0005-0000-0000-00004A1C0000}"/>
    <cellStyle name="Millares 114 3" xfId="21087" xr:uid="{00000000-0005-0000-0000-00004B1C0000}"/>
    <cellStyle name="Millares 114 3 2" xfId="23236" xr:uid="{00000000-0005-0000-0000-00004C1C0000}"/>
    <cellStyle name="Millares 114 4" xfId="22301" xr:uid="{00000000-0005-0000-0000-00004D1C0000}"/>
    <cellStyle name="Millares 115" xfId="1637" xr:uid="{00000000-0005-0000-0000-00004E1C0000}"/>
    <cellStyle name="Millares 115 2" xfId="5165" xr:uid="{00000000-0005-0000-0000-00004F1C0000}"/>
    <cellStyle name="Millares 115 2 2" xfId="21449" xr:uid="{00000000-0005-0000-0000-0000501C0000}"/>
    <cellStyle name="Millares 115 2 2 2" xfId="23597" xr:uid="{00000000-0005-0000-0000-0000511C0000}"/>
    <cellStyle name="Millares 115 2 3" xfId="22668" xr:uid="{00000000-0005-0000-0000-0000521C0000}"/>
    <cellStyle name="Millares 115 3" xfId="21071" xr:uid="{00000000-0005-0000-0000-0000531C0000}"/>
    <cellStyle name="Millares 115 3 2" xfId="23220" xr:uid="{00000000-0005-0000-0000-0000541C0000}"/>
    <cellStyle name="Millares 115 4" xfId="22285" xr:uid="{00000000-0005-0000-0000-0000551C0000}"/>
    <cellStyle name="Millares 116" xfId="1659" xr:uid="{00000000-0005-0000-0000-0000561C0000}"/>
    <cellStyle name="Millares 116 2" xfId="5182" xr:uid="{00000000-0005-0000-0000-0000571C0000}"/>
    <cellStyle name="Millares 116 2 2" xfId="21466" xr:uid="{00000000-0005-0000-0000-0000581C0000}"/>
    <cellStyle name="Millares 116 2 2 2" xfId="23614" xr:uid="{00000000-0005-0000-0000-0000591C0000}"/>
    <cellStyle name="Millares 116 2 3" xfId="22685" xr:uid="{00000000-0005-0000-0000-00005A1C0000}"/>
    <cellStyle name="Millares 116 3" xfId="21088" xr:uid="{00000000-0005-0000-0000-00005B1C0000}"/>
    <cellStyle name="Millares 116 3 2" xfId="23237" xr:uid="{00000000-0005-0000-0000-00005C1C0000}"/>
    <cellStyle name="Millares 116 4" xfId="22302" xr:uid="{00000000-0005-0000-0000-00005D1C0000}"/>
    <cellStyle name="Millares 117" xfId="1635" xr:uid="{00000000-0005-0000-0000-00005E1C0000}"/>
    <cellStyle name="Millares 117 2" xfId="5164" xr:uid="{00000000-0005-0000-0000-00005F1C0000}"/>
    <cellStyle name="Millares 117 2 2" xfId="21448" xr:uid="{00000000-0005-0000-0000-0000601C0000}"/>
    <cellStyle name="Millares 117 2 2 2" xfId="23596" xr:uid="{00000000-0005-0000-0000-0000611C0000}"/>
    <cellStyle name="Millares 117 2 3" xfId="22667" xr:uid="{00000000-0005-0000-0000-0000621C0000}"/>
    <cellStyle name="Millares 117 3" xfId="21070" xr:uid="{00000000-0005-0000-0000-0000631C0000}"/>
    <cellStyle name="Millares 117 3 2" xfId="23219" xr:uid="{00000000-0005-0000-0000-0000641C0000}"/>
    <cellStyle name="Millares 117 4" xfId="22284" xr:uid="{00000000-0005-0000-0000-0000651C0000}"/>
    <cellStyle name="Millares 118" xfId="1706" xr:uid="{00000000-0005-0000-0000-0000661C0000}"/>
    <cellStyle name="Millares 118 2" xfId="5183" xr:uid="{00000000-0005-0000-0000-0000671C0000}"/>
    <cellStyle name="Millares 118 2 2" xfId="21467" xr:uid="{00000000-0005-0000-0000-0000681C0000}"/>
    <cellStyle name="Millares 118 2 2 2" xfId="23615" xr:uid="{00000000-0005-0000-0000-0000691C0000}"/>
    <cellStyle name="Millares 118 2 3" xfId="22686" xr:uid="{00000000-0005-0000-0000-00006A1C0000}"/>
    <cellStyle name="Millares 118 3" xfId="21089" xr:uid="{00000000-0005-0000-0000-00006B1C0000}"/>
    <cellStyle name="Millares 118 3 2" xfId="23238" xr:uid="{00000000-0005-0000-0000-00006C1C0000}"/>
    <cellStyle name="Millares 118 4" xfId="22303" xr:uid="{00000000-0005-0000-0000-00006D1C0000}"/>
    <cellStyle name="Millares 119" xfId="1724" xr:uid="{00000000-0005-0000-0000-00006E1C0000}"/>
    <cellStyle name="Millares 119 2" xfId="5190" xr:uid="{00000000-0005-0000-0000-00006F1C0000}"/>
    <cellStyle name="Millares 119 2 2" xfId="21474" xr:uid="{00000000-0005-0000-0000-0000701C0000}"/>
    <cellStyle name="Millares 119 2 2 2" xfId="23622" xr:uid="{00000000-0005-0000-0000-0000711C0000}"/>
    <cellStyle name="Millares 119 2 3" xfId="22693" xr:uid="{00000000-0005-0000-0000-0000721C0000}"/>
    <cellStyle name="Millares 119 3" xfId="21096" xr:uid="{00000000-0005-0000-0000-0000731C0000}"/>
    <cellStyle name="Millares 119 3 2" xfId="23245" xr:uid="{00000000-0005-0000-0000-0000741C0000}"/>
    <cellStyle name="Millares 119 4" xfId="22310" xr:uid="{00000000-0005-0000-0000-0000751C0000}"/>
    <cellStyle name="Millares 12" xfId="149" xr:uid="{00000000-0005-0000-0000-0000761C0000}"/>
    <cellStyle name="Millares 12 2" xfId="339" xr:uid="{00000000-0005-0000-0000-0000771C0000}"/>
    <cellStyle name="Millares 12 2 10" xfId="24241" xr:uid="{00000000-0005-0000-0000-0000DF5E0000}"/>
    <cellStyle name="Millares 12 2 11" xfId="24303" xr:uid="{00000000-0005-0000-0000-00001D5F0000}"/>
    <cellStyle name="Millares 12 2 12" xfId="24363" xr:uid="{00000000-0005-0000-0000-00005A5F0000}"/>
    <cellStyle name="Millares 12 2 2" xfId="4877" xr:uid="{00000000-0005-0000-0000-0000781C0000}"/>
    <cellStyle name="Millares 12 2 2 10" xfId="24304" xr:uid="{00000000-0005-0000-0000-00001E5F0000}"/>
    <cellStyle name="Millares 12 2 2 11" xfId="24364" xr:uid="{00000000-0005-0000-0000-00005B5F0000}"/>
    <cellStyle name="Millares 12 2 2 2" xfId="5411" xr:uid="{00000000-0005-0000-0000-0000791C0000}"/>
    <cellStyle name="Millares 12 2 2 2 2" xfId="21672" xr:uid="{00000000-0005-0000-0000-00007A1C0000}"/>
    <cellStyle name="Millares 12 2 2 2 2 2" xfId="23818" xr:uid="{00000000-0005-0000-0000-00007B1C0000}"/>
    <cellStyle name="Millares 12 2 2 2 3" xfId="22889" xr:uid="{00000000-0005-0000-0000-00007C1C0000}"/>
    <cellStyle name="Millares 12 2 2 3" xfId="20697" xr:uid="{00000000-0005-0000-0000-00007D1C0000}"/>
    <cellStyle name="Millares 12 2 2 3 2" xfId="23041" xr:uid="{00000000-0005-0000-0000-00007E1C0000}"/>
    <cellStyle name="Millares 12 2 2 4" xfId="21753" xr:uid="{00000000-0005-0000-0000-00007F1C0000}"/>
    <cellStyle name="Millares 12 2 2 4 2" xfId="23888" xr:uid="{00000000-0005-0000-0000-0000801C0000}"/>
    <cellStyle name="Millares 12 2 2 5" xfId="21818" xr:uid="{00000000-0005-0000-0000-0000811C0000}"/>
    <cellStyle name="Millares 12 2 2 5 2" xfId="23942" xr:uid="{00000000-0005-0000-0000-0000821C0000}"/>
    <cellStyle name="Millares 12 2 2 6" xfId="21946" xr:uid="{00000000-0005-0000-0000-0000831C0000}"/>
    <cellStyle name="Millares 12 2 2 7" xfId="24086" xr:uid="{00000000-0005-0000-0000-0000841C0000}"/>
    <cellStyle name="Millares 12 2 2 8" xfId="24173" xr:uid="{00000000-0005-0000-0000-0000851C0000}"/>
    <cellStyle name="Millares 12 2 2 9" xfId="24242" xr:uid="{00000000-0005-0000-0000-0000E05E0000}"/>
    <cellStyle name="Millares 12 2 3" xfId="4983" xr:uid="{00000000-0005-0000-0000-0000861C0000}"/>
    <cellStyle name="Millares 12 2 3 2" xfId="21331" xr:uid="{00000000-0005-0000-0000-0000871C0000}"/>
    <cellStyle name="Millares 12 2 3 2 2" xfId="23480" xr:uid="{00000000-0005-0000-0000-0000881C0000}"/>
    <cellStyle name="Millares 12 2 3 3" xfId="22551" xr:uid="{00000000-0005-0000-0000-0000891C0000}"/>
    <cellStyle name="Millares 12 2 4" xfId="20696" xr:uid="{00000000-0005-0000-0000-00008A1C0000}"/>
    <cellStyle name="Millares 12 2 4 2" xfId="23040" xr:uid="{00000000-0005-0000-0000-00008B1C0000}"/>
    <cellStyle name="Millares 12 2 5" xfId="21752" xr:uid="{00000000-0005-0000-0000-00008C1C0000}"/>
    <cellStyle name="Millares 12 2 5 2" xfId="23887" xr:uid="{00000000-0005-0000-0000-00008D1C0000}"/>
    <cellStyle name="Millares 12 2 6" xfId="21817" xr:uid="{00000000-0005-0000-0000-00008E1C0000}"/>
    <cellStyle name="Millares 12 2 6 2" xfId="23941" xr:uid="{00000000-0005-0000-0000-00008F1C0000}"/>
    <cellStyle name="Millares 12 2 7" xfId="21945" xr:uid="{00000000-0005-0000-0000-0000901C0000}"/>
    <cellStyle name="Millares 12 2 8" xfId="24085" xr:uid="{00000000-0005-0000-0000-0000911C0000}"/>
    <cellStyle name="Millares 12 2 9" xfId="24172" xr:uid="{00000000-0005-0000-0000-0000921C0000}"/>
    <cellStyle name="Millares 12 3" xfId="1509" xr:uid="{00000000-0005-0000-0000-0000931C0000}"/>
    <cellStyle name="Millares 12 4" xfId="4876" xr:uid="{00000000-0005-0000-0000-0000941C0000}"/>
    <cellStyle name="Millares 12 4 2" xfId="5410" xr:uid="{00000000-0005-0000-0000-0000951C0000}"/>
    <cellStyle name="Millares 12 4 2 2" xfId="21671" xr:uid="{00000000-0005-0000-0000-0000961C0000}"/>
    <cellStyle name="Millares 12 4 2 2 2" xfId="23817" xr:uid="{00000000-0005-0000-0000-0000971C0000}"/>
    <cellStyle name="Millares 12 4 2 3" xfId="22888" xr:uid="{00000000-0005-0000-0000-0000981C0000}"/>
    <cellStyle name="Millares 12 4 3" xfId="21285" xr:uid="{00000000-0005-0000-0000-0000991C0000}"/>
    <cellStyle name="Millares 12 4 3 2" xfId="23434" xr:uid="{00000000-0005-0000-0000-00009A1C0000}"/>
    <cellStyle name="Millares 12 4 4" xfId="22505" xr:uid="{00000000-0005-0000-0000-00009B1C0000}"/>
    <cellStyle name="Millares 12 5" xfId="4874" xr:uid="{00000000-0005-0000-0000-00009C1C0000}"/>
    <cellStyle name="Millares 12 5 2" xfId="5408" xr:uid="{00000000-0005-0000-0000-00009D1C0000}"/>
    <cellStyle name="Millares 12 5 2 2" xfId="21669" xr:uid="{00000000-0005-0000-0000-00009E1C0000}"/>
    <cellStyle name="Millares 12 5 2 2 2" xfId="23815" xr:uid="{00000000-0005-0000-0000-00009F1C0000}"/>
    <cellStyle name="Millares 12 5 2 3" xfId="22886" xr:uid="{00000000-0005-0000-0000-0000A01C0000}"/>
    <cellStyle name="Millares 12 5 3" xfId="21284" xr:uid="{00000000-0005-0000-0000-0000A11C0000}"/>
    <cellStyle name="Millares 12 5 3 2" xfId="23433" xr:uid="{00000000-0005-0000-0000-0000A21C0000}"/>
    <cellStyle name="Millares 12 5 4" xfId="22504" xr:uid="{00000000-0005-0000-0000-0000A31C0000}"/>
    <cellStyle name="Millares 12 6" xfId="4982" xr:uid="{00000000-0005-0000-0000-0000A41C0000}"/>
    <cellStyle name="Millares 12 6 2" xfId="21330" xr:uid="{00000000-0005-0000-0000-0000A51C0000}"/>
    <cellStyle name="Millares 12 6 2 2" xfId="23479" xr:uid="{00000000-0005-0000-0000-0000A61C0000}"/>
    <cellStyle name="Millares 12 6 3" xfId="22550" xr:uid="{00000000-0005-0000-0000-0000A71C0000}"/>
    <cellStyle name="Millares 12 7" xfId="20695" xr:uid="{00000000-0005-0000-0000-0000A81C0000}"/>
    <cellStyle name="Millares 12 7 2" xfId="23039" xr:uid="{00000000-0005-0000-0000-0000A91C0000}"/>
    <cellStyle name="Millares 12 8" xfId="21881" xr:uid="{00000000-0005-0000-0000-0000AA1C0000}"/>
    <cellStyle name="Millares 12 8 2" xfId="24000" xr:uid="{00000000-0005-0000-0000-0000AB1C0000}"/>
    <cellStyle name="Millares 12 9" xfId="21944" xr:uid="{00000000-0005-0000-0000-0000AC1C0000}"/>
    <cellStyle name="Millares 120" xfId="1726" xr:uid="{00000000-0005-0000-0000-0000AD1C0000}"/>
    <cellStyle name="Millares 120 2" xfId="5191" xr:uid="{00000000-0005-0000-0000-0000AE1C0000}"/>
    <cellStyle name="Millares 120 2 2" xfId="21475" xr:uid="{00000000-0005-0000-0000-0000AF1C0000}"/>
    <cellStyle name="Millares 120 2 2 2" xfId="23623" xr:uid="{00000000-0005-0000-0000-0000B01C0000}"/>
    <cellStyle name="Millares 120 2 3" xfId="22694" xr:uid="{00000000-0005-0000-0000-0000B11C0000}"/>
    <cellStyle name="Millares 120 3" xfId="21097" xr:uid="{00000000-0005-0000-0000-0000B21C0000}"/>
    <cellStyle name="Millares 120 3 2" xfId="23246" xr:uid="{00000000-0005-0000-0000-0000B31C0000}"/>
    <cellStyle name="Millares 120 4" xfId="22311" xr:uid="{00000000-0005-0000-0000-0000B41C0000}"/>
    <cellStyle name="Millares 121" xfId="1722" xr:uid="{00000000-0005-0000-0000-0000B51C0000}"/>
    <cellStyle name="Millares 121 2" xfId="5189" xr:uid="{00000000-0005-0000-0000-0000B61C0000}"/>
    <cellStyle name="Millares 121 2 2" xfId="21473" xr:uid="{00000000-0005-0000-0000-0000B71C0000}"/>
    <cellStyle name="Millares 121 2 2 2" xfId="23621" xr:uid="{00000000-0005-0000-0000-0000B81C0000}"/>
    <cellStyle name="Millares 121 2 3" xfId="22692" xr:uid="{00000000-0005-0000-0000-0000B91C0000}"/>
    <cellStyle name="Millares 121 3" xfId="21095" xr:uid="{00000000-0005-0000-0000-0000BA1C0000}"/>
    <cellStyle name="Millares 121 3 2" xfId="23244" xr:uid="{00000000-0005-0000-0000-0000BB1C0000}"/>
    <cellStyle name="Millares 121 4" xfId="22309" xr:uid="{00000000-0005-0000-0000-0000BC1C0000}"/>
    <cellStyle name="Millares 122" xfId="1727" xr:uid="{00000000-0005-0000-0000-0000BD1C0000}"/>
    <cellStyle name="Millares 122 2" xfId="5192" xr:uid="{00000000-0005-0000-0000-0000BE1C0000}"/>
    <cellStyle name="Millares 122 2 2" xfId="21476" xr:uid="{00000000-0005-0000-0000-0000BF1C0000}"/>
    <cellStyle name="Millares 122 2 2 2" xfId="23624" xr:uid="{00000000-0005-0000-0000-0000C01C0000}"/>
    <cellStyle name="Millares 122 2 3" xfId="22695" xr:uid="{00000000-0005-0000-0000-0000C11C0000}"/>
    <cellStyle name="Millares 122 3" xfId="21098" xr:uid="{00000000-0005-0000-0000-0000C21C0000}"/>
    <cellStyle name="Millares 122 3 2" xfId="23247" xr:uid="{00000000-0005-0000-0000-0000C31C0000}"/>
    <cellStyle name="Millares 122 4" xfId="22312" xr:uid="{00000000-0005-0000-0000-0000C41C0000}"/>
    <cellStyle name="Millares 123" xfId="1721" xr:uid="{00000000-0005-0000-0000-0000C51C0000}"/>
    <cellStyle name="Millares 123 2" xfId="5188" xr:uid="{00000000-0005-0000-0000-0000C61C0000}"/>
    <cellStyle name="Millares 123 2 2" xfId="21472" xr:uid="{00000000-0005-0000-0000-0000C71C0000}"/>
    <cellStyle name="Millares 123 2 2 2" xfId="23620" xr:uid="{00000000-0005-0000-0000-0000C81C0000}"/>
    <cellStyle name="Millares 123 2 3" xfId="22691" xr:uid="{00000000-0005-0000-0000-0000C91C0000}"/>
    <cellStyle name="Millares 123 3" xfId="21094" xr:uid="{00000000-0005-0000-0000-0000CA1C0000}"/>
    <cellStyle name="Millares 123 3 2" xfId="23243" xr:uid="{00000000-0005-0000-0000-0000CB1C0000}"/>
    <cellStyle name="Millares 123 4" xfId="22308" xr:uid="{00000000-0005-0000-0000-0000CC1C0000}"/>
    <cellStyle name="Millares 124" xfId="1728" xr:uid="{00000000-0005-0000-0000-0000CD1C0000}"/>
    <cellStyle name="Millares 124 2" xfId="5193" xr:uid="{00000000-0005-0000-0000-0000CE1C0000}"/>
    <cellStyle name="Millares 124 2 2" xfId="21477" xr:uid="{00000000-0005-0000-0000-0000CF1C0000}"/>
    <cellStyle name="Millares 124 2 2 2" xfId="23625" xr:uid="{00000000-0005-0000-0000-0000D01C0000}"/>
    <cellStyle name="Millares 124 2 3" xfId="22696" xr:uid="{00000000-0005-0000-0000-0000D11C0000}"/>
    <cellStyle name="Millares 124 3" xfId="21099" xr:uid="{00000000-0005-0000-0000-0000D21C0000}"/>
    <cellStyle name="Millares 124 3 2" xfId="23248" xr:uid="{00000000-0005-0000-0000-0000D31C0000}"/>
    <cellStyle name="Millares 124 4" xfId="22313" xr:uid="{00000000-0005-0000-0000-0000D41C0000}"/>
    <cellStyle name="Millares 125" xfId="340" xr:uid="{00000000-0005-0000-0000-0000D51C0000}"/>
    <cellStyle name="Millares 125 2" xfId="1510" xr:uid="{00000000-0005-0000-0000-0000D61C0000}"/>
    <cellStyle name="Millares 125 2 2" xfId="20699" xr:uid="{00000000-0005-0000-0000-0000D71C0000}"/>
    <cellStyle name="Millares 125 2 2 2" xfId="23043" xr:uid="{00000000-0005-0000-0000-0000D81C0000}"/>
    <cellStyle name="Millares 125 2 3" xfId="21040" xr:uid="{00000000-0005-0000-0000-0000D91C0000}"/>
    <cellStyle name="Millares 125 2 4" xfId="21879" xr:uid="{00000000-0005-0000-0000-0000DA1C0000}"/>
    <cellStyle name="Millares 125 2 4 2" xfId="23998" xr:uid="{00000000-0005-0000-0000-0000DB1C0000}"/>
    <cellStyle name="Millares 125 2 5" xfId="21948" xr:uid="{00000000-0005-0000-0000-0000DC1C0000}"/>
    <cellStyle name="Millares 125 2 6" xfId="22254" xr:uid="{00000000-0005-0000-0000-0000DD1C0000}"/>
    <cellStyle name="Millares 125 3" xfId="4878" xr:uid="{00000000-0005-0000-0000-0000DE1C0000}"/>
    <cellStyle name="Millares 125 3 2" xfId="5412" xr:uid="{00000000-0005-0000-0000-0000DF1C0000}"/>
    <cellStyle name="Millares 125 3 2 2" xfId="21673" xr:uid="{00000000-0005-0000-0000-0000E01C0000}"/>
    <cellStyle name="Millares 125 3 2 2 2" xfId="23819" xr:uid="{00000000-0005-0000-0000-0000E11C0000}"/>
    <cellStyle name="Millares 125 3 2 3" xfId="22890" xr:uid="{00000000-0005-0000-0000-0000E21C0000}"/>
    <cellStyle name="Millares 125 3 3" xfId="21286" xr:uid="{00000000-0005-0000-0000-0000E31C0000}"/>
    <cellStyle name="Millares 125 3 3 2" xfId="23435" xr:uid="{00000000-0005-0000-0000-0000E41C0000}"/>
    <cellStyle name="Millares 125 3 4" xfId="22506" xr:uid="{00000000-0005-0000-0000-0000E51C0000}"/>
    <cellStyle name="Millares 125 4" xfId="4873" xr:uid="{00000000-0005-0000-0000-0000E61C0000}"/>
    <cellStyle name="Millares 125 4 2" xfId="5407" xr:uid="{00000000-0005-0000-0000-0000E71C0000}"/>
    <cellStyle name="Millares 125 4 2 2" xfId="21668" xr:uid="{00000000-0005-0000-0000-0000E81C0000}"/>
    <cellStyle name="Millares 125 4 2 2 2" xfId="23814" xr:uid="{00000000-0005-0000-0000-0000E91C0000}"/>
    <cellStyle name="Millares 125 4 2 3" xfId="22885" xr:uid="{00000000-0005-0000-0000-0000EA1C0000}"/>
    <cellStyle name="Millares 125 4 3" xfId="21283" xr:uid="{00000000-0005-0000-0000-0000EB1C0000}"/>
    <cellStyle name="Millares 125 4 3 2" xfId="23432" xr:uid="{00000000-0005-0000-0000-0000EC1C0000}"/>
    <cellStyle name="Millares 125 4 4" xfId="22503" xr:uid="{00000000-0005-0000-0000-0000ED1C0000}"/>
    <cellStyle name="Millares 125 5" xfId="4984" xr:uid="{00000000-0005-0000-0000-0000EE1C0000}"/>
    <cellStyle name="Millares 125 5 2" xfId="21332" xr:uid="{00000000-0005-0000-0000-0000EF1C0000}"/>
    <cellStyle name="Millares 125 5 2 2" xfId="23481" xr:uid="{00000000-0005-0000-0000-0000F01C0000}"/>
    <cellStyle name="Millares 125 5 3" xfId="22552" xr:uid="{00000000-0005-0000-0000-0000F11C0000}"/>
    <cellStyle name="Millares 125 6" xfId="20698" xr:uid="{00000000-0005-0000-0000-0000F21C0000}"/>
    <cellStyle name="Millares 125 6 2" xfId="23042" xr:uid="{00000000-0005-0000-0000-0000F31C0000}"/>
    <cellStyle name="Millares 125 7" xfId="21880" xr:uid="{00000000-0005-0000-0000-0000F41C0000}"/>
    <cellStyle name="Millares 125 7 2" xfId="23999" xr:uid="{00000000-0005-0000-0000-0000F51C0000}"/>
    <cellStyle name="Millares 125 8" xfId="21947" xr:uid="{00000000-0005-0000-0000-0000F61C0000}"/>
    <cellStyle name="Millares 126" xfId="1720" xr:uid="{00000000-0005-0000-0000-0000F71C0000}"/>
    <cellStyle name="Millares 126 2" xfId="5187" xr:uid="{00000000-0005-0000-0000-0000F81C0000}"/>
    <cellStyle name="Millares 126 2 2" xfId="21471" xr:uid="{00000000-0005-0000-0000-0000F91C0000}"/>
    <cellStyle name="Millares 126 2 2 2" xfId="23619" xr:uid="{00000000-0005-0000-0000-0000FA1C0000}"/>
    <cellStyle name="Millares 126 2 3" xfId="22690" xr:uid="{00000000-0005-0000-0000-0000FB1C0000}"/>
    <cellStyle name="Millares 126 3" xfId="21093" xr:uid="{00000000-0005-0000-0000-0000FC1C0000}"/>
    <cellStyle name="Millares 126 3 2" xfId="23242" xr:uid="{00000000-0005-0000-0000-0000FD1C0000}"/>
    <cellStyle name="Millares 126 4" xfId="22307" xr:uid="{00000000-0005-0000-0000-0000FE1C0000}"/>
    <cellStyle name="Millares 127" xfId="1729" xr:uid="{00000000-0005-0000-0000-0000FF1C0000}"/>
    <cellStyle name="Millares 127 2" xfId="5194" xr:uid="{00000000-0005-0000-0000-0000001D0000}"/>
    <cellStyle name="Millares 127 2 2" xfId="21478" xr:uid="{00000000-0005-0000-0000-0000011D0000}"/>
    <cellStyle name="Millares 127 2 2 2" xfId="23626" xr:uid="{00000000-0005-0000-0000-0000021D0000}"/>
    <cellStyle name="Millares 127 2 3" xfId="22697" xr:uid="{00000000-0005-0000-0000-0000031D0000}"/>
    <cellStyle name="Millares 127 3" xfId="21100" xr:uid="{00000000-0005-0000-0000-0000041D0000}"/>
    <cellStyle name="Millares 127 3 2" xfId="23249" xr:uid="{00000000-0005-0000-0000-0000051D0000}"/>
    <cellStyle name="Millares 127 4" xfId="22314" xr:uid="{00000000-0005-0000-0000-0000061D0000}"/>
    <cellStyle name="Millares 128" xfId="1719" xr:uid="{00000000-0005-0000-0000-0000071D0000}"/>
    <cellStyle name="Millares 128 2" xfId="5186" xr:uid="{00000000-0005-0000-0000-0000081D0000}"/>
    <cellStyle name="Millares 128 2 2" xfId="21470" xr:uid="{00000000-0005-0000-0000-0000091D0000}"/>
    <cellStyle name="Millares 128 2 2 2" xfId="23618" xr:uid="{00000000-0005-0000-0000-00000A1D0000}"/>
    <cellStyle name="Millares 128 2 3" xfId="22689" xr:uid="{00000000-0005-0000-0000-00000B1D0000}"/>
    <cellStyle name="Millares 128 3" xfId="21092" xr:uid="{00000000-0005-0000-0000-00000C1D0000}"/>
    <cellStyle name="Millares 128 3 2" xfId="23241" xr:uid="{00000000-0005-0000-0000-00000D1D0000}"/>
    <cellStyle name="Millares 128 4" xfId="22306" xr:uid="{00000000-0005-0000-0000-00000E1D0000}"/>
    <cellStyle name="Millares 129" xfId="1730" xr:uid="{00000000-0005-0000-0000-00000F1D0000}"/>
    <cellStyle name="Millares 129 2" xfId="5195" xr:uid="{00000000-0005-0000-0000-0000101D0000}"/>
    <cellStyle name="Millares 129 2 2" xfId="21479" xr:uid="{00000000-0005-0000-0000-0000111D0000}"/>
    <cellStyle name="Millares 129 2 2 2" xfId="23627" xr:uid="{00000000-0005-0000-0000-0000121D0000}"/>
    <cellStyle name="Millares 129 2 3" xfId="22698" xr:uid="{00000000-0005-0000-0000-0000131D0000}"/>
    <cellStyle name="Millares 129 3" xfId="21101" xr:uid="{00000000-0005-0000-0000-0000141D0000}"/>
    <cellStyle name="Millares 129 3 2" xfId="23250" xr:uid="{00000000-0005-0000-0000-0000151D0000}"/>
    <cellStyle name="Millares 129 4" xfId="22315" xr:uid="{00000000-0005-0000-0000-0000161D0000}"/>
    <cellStyle name="Millares 13" xfId="335" xr:uid="{00000000-0005-0000-0000-0000171D0000}"/>
    <cellStyle name="Millares 13 10" xfId="24087" xr:uid="{00000000-0005-0000-0000-0000181D0000}"/>
    <cellStyle name="Millares 13 11" xfId="24174" xr:uid="{00000000-0005-0000-0000-0000191D0000}"/>
    <cellStyle name="Millares 13 12" xfId="24243" xr:uid="{00000000-0005-0000-0000-0000E15E0000}"/>
    <cellStyle name="Millares 13 13" xfId="24305" xr:uid="{00000000-0005-0000-0000-00001F5F0000}"/>
    <cellStyle name="Millares 13 14" xfId="24365" xr:uid="{00000000-0005-0000-0000-00005C5F0000}"/>
    <cellStyle name="Millares 13 2" xfId="1924" xr:uid="{00000000-0005-0000-0000-00001A1D0000}"/>
    <cellStyle name="Millares 13 2 2" xfId="5236" xr:uid="{00000000-0005-0000-0000-00001B1D0000}"/>
    <cellStyle name="Millares 13 2 2 2" xfId="21519" xr:uid="{00000000-0005-0000-0000-00001C1D0000}"/>
    <cellStyle name="Millares 13 2 2 2 2" xfId="23666" xr:uid="{00000000-0005-0000-0000-00001D1D0000}"/>
    <cellStyle name="Millares 13 2 2 3" xfId="22737" xr:uid="{00000000-0005-0000-0000-00001E1D0000}"/>
    <cellStyle name="Millares 13 2 3" xfId="21140" xr:uid="{00000000-0005-0000-0000-00001F1D0000}"/>
    <cellStyle name="Millares 13 2 3 2" xfId="23289" xr:uid="{00000000-0005-0000-0000-0000201D0000}"/>
    <cellStyle name="Millares 13 2 4" xfId="22354" xr:uid="{00000000-0005-0000-0000-0000211D0000}"/>
    <cellStyle name="Millares 13 2 5" xfId="24088" xr:uid="{00000000-0005-0000-0000-0000221D0000}"/>
    <cellStyle name="Millares 13 2 6" xfId="24175" xr:uid="{00000000-0005-0000-0000-0000231D0000}"/>
    <cellStyle name="Millares 13 2 7" xfId="24244" xr:uid="{00000000-0005-0000-0000-0000E25E0000}"/>
    <cellStyle name="Millares 13 2 8" xfId="24306" xr:uid="{00000000-0005-0000-0000-0000205F0000}"/>
    <cellStyle name="Millares 13 3" xfId="4902" xr:uid="{00000000-0005-0000-0000-0000241D0000}"/>
    <cellStyle name="Millares 13 3 2" xfId="5436" xr:uid="{00000000-0005-0000-0000-0000251D0000}"/>
    <cellStyle name="Millares 13 3 2 2" xfId="21697" xr:uid="{00000000-0005-0000-0000-0000261D0000}"/>
    <cellStyle name="Millares 13 3 2 2 2" xfId="23843" xr:uid="{00000000-0005-0000-0000-0000271D0000}"/>
    <cellStyle name="Millares 13 3 2 3" xfId="22914" xr:uid="{00000000-0005-0000-0000-0000281D0000}"/>
    <cellStyle name="Millares 13 3 3" xfId="21297" xr:uid="{00000000-0005-0000-0000-0000291D0000}"/>
    <cellStyle name="Millares 13 3 3 2" xfId="23446" xr:uid="{00000000-0005-0000-0000-00002A1D0000}"/>
    <cellStyle name="Millares 13 3 4" xfId="22517" xr:uid="{00000000-0005-0000-0000-00002B1D0000}"/>
    <cellStyle name="Millares 13 4" xfId="4979" xr:uid="{00000000-0005-0000-0000-00002C1D0000}"/>
    <cellStyle name="Millares 13 4 2" xfId="21327" xr:uid="{00000000-0005-0000-0000-00002D1D0000}"/>
    <cellStyle name="Millares 13 4 2 2" xfId="23476" xr:uid="{00000000-0005-0000-0000-00002E1D0000}"/>
    <cellStyle name="Millares 13 4 3" xfId="22547" xr:uid="{00000000-0005-0000-0000-00002F1D0000}"/>
    <cellStyle name="Millares 13 5" xfId="20700" xr:uid="{00000000-0005-0000-0000-0000301D0000}"/>
    <cellStyle name="Millares 13 5 2" xfId="23044" xr:uid="{00000000-0005-0000-0000-0000311D0000}"/>
    <cellStyle name="Millares 13 6" xfId="20962" xr:uid="{00000000-0005-0000-0000-0000321D0000}"/>
    <cellStyle name="Millares 13 6 2" xfId="23142" xr:uid="{00000000-0005-0000-0000-0000331D0000}"/>
    <cellStyle name="Millares 13 7" xfId="21754" xr:uid="{00000000-0005-0000-0000-0000341D0000}"/>
    <cellStyle name="Millares 13 7 2" xfId="23889" xr:uid="{00000000-0005-0000-0000-0000351D0000}"/>
    <cellStyle name="Millares 13 8" xfId="21819" xr:uid="{00000000-0005-0000-0000-0000361D0000}"/>
    <cellStyle name="Millares 13 8 2" xfId="23943" xr:uid="{00000000-0005-0000-0000-0000371D0000}"/>
    <cellStyle name="Millares 13 9" xfId="21949" xr:uid="{00000000-0005-0000-0000-0000381D0000}"/>
    <cellStyle name="Millares 130" xfId="1718" xr:uid="{00000000-0005-0000-0000-0000391D0000}"/>
    <cellStyle name="Millares 130 2" xfId="5185" xr:uid="{00000000-0005-0000-0000-00003A1D0000}"/>
    <cellStyle name="Millares 130 2 2" xfId="21469" xr:uid="{00000000-0005-0000-0000-00003B1D0000}"/>
    <cellStyle name="Millares 130 2 2 2" xfId="23617" xr:uid="{00000000-0005-0000-0000-00003C1D0000}"/>
    <cellStyle name="Millares 130 2 3" xfId="22688" xr:uid="{00000000-0005-0000-0000-00003D1D0000}"/>
    <cellStyle name="Millares 130 3" xfId="21091" xr:uid="{00000000-0005-0000-0000-00003E1D0000}"/>
    <cellStyle name="Millares 130 3 2" xfId="23240" xr:uid="{00000000-0005-0000-0000-00003F1D0000}"/>
    <cellStyle name="Millares 130 4" xfId="22305" xr:uid="{00000000-0005-0000-0000-0000401D0000}"/>
    <cellStyle name="Millares 131" xfId="1731" xr:uid="{00000000-0005-0000-0000-0000411D0000}"/>
    <cellStyle name="Millares 131 2" xfId="5196" xr:uid="{00000000-0005-0000-0000-0000421D0000}"/>
    <cellStyle name="Millares 131 2 2" xfId="21480" xr:uid="{00000000-0005-0000-0000-0000431D0000}"/>
    <cellStyle name="Millares 131 2 2 2" xfId="23628" xr:uid="{00000000-0005-0000-0000-0000441D0000}"/>
    <cellStyle name="Millares 131 2 3" xfId="22699" xr:uid="{00000000-0005-0000-0000-0000451D0000}"/>
    <cellStyle name="Millares 131 3" xfId="21102" xr:uid="{00000000-0005-0000-0000-0000461D0000}"/>
    <cellStyle name="Millares 131 3 2" xfId="23251" xr:uid="{00000000-0005-0000-0000-0000471D0000}"/>
    <cellStyle name="Millares 131 4" xfId="22316" xr:uid="{00000000-0005-0000-0000-0000481D0000}"/>
    <cellStyle name="Millares 132" xfId="1717" xr:uid="{00000000-0005-0000-0000-0000491D0000}"/>
    <cellStyle name="Millares 132 2" xfId="5184" xr:uid="{00000000-0005-0000-0000-00004A1D0000}"/>
    <cellStyle name="Millares 132 2 2" xfId="21468" xr:uid="{00000000-0005-0000-0000-00004B1D0000}"/>
    <cellStyle name="Millares 132 2 2 2" xfId="23616" xr:uid="{00000000-0005-0000-0000-00004C1D0000}"/>
    <cellStyle name="Millares 132 2 3" xfId="22687" xr:uid="{00000000-0005-0000-0000-00004D1D0000}"/>
    <cellStyle name="Millares 132 3" xfId="21090" xr:uid="{00000000-0005-0000-0000-00004E1D0000}"/>
    <cellStyle name="Millares 132 3 2" xfId="23239" xr:uid="{00000000-0005-0000-0000-00004F1D0000}"/>
    <cellStyle name="Millares 132 4" xfId="22304" xr:uid="{00000000-0005-0000-0000-0000501D0000}"/>
    <cellStyle name="Millares 133" xfId="1732" xr:uid="{00000000-0005-0000-0000-0000511D0000}"/>
    <cellStyle name="Millares 133 2" xfId="5197" xr:uid="{00000000-0005-0000-0000-0000521D0000}"/>
    <cellStyle name="Millares 133 2 2" xfId="21481" xr:uid="{00000000-0005-0000-0000-0000531D0000}"/>
    <cellStyle name="Millares 133 2 2 2" xfId="23629" xr:uid="{00000000-0005-0000-0000-0000541D0000}"/>
    <cellStyle name="Millares 133 2 3" xfId="22700" xr:uid="{00000000-0005-0000-0000-0000551D0000}"/>
    <cellStyle name="Millares 133 3" xfId="21103" xr:uid="{00000000-0005-0000-0000-0000561D0000}"/>
    <cellStyle name="Millares 133 3 2" xfId="23252" xr:uid="{00000000-0005-0000-0000-0000571D0000}"/>
    <cellStyle name="Millares 133 4" xfId="22317" xr:uid="{00000000-0005-0000-0000-0000581D0000}"/>
    <cellStyle name="Millares 134" xfId="1771" xr:uid="{00000000-0005-0000-0000-0000591D0000}"/>
    <cellStyle name="Millares 134 2" xfId="5199" xr:uid="{00000000-0005-0000-0000-00005A1D0000}"/>
    <cellStyle name="Millares 134 2 2" xfId="21483" xr:uid="{00000000-0005-0000-0000-00005B1D0000}"/>
    <cellStyle name="Millares 134 2 2 2" xfId="23631" xr:uid="{00000000-0005-0000-0000-00005C1D0000}"/>
    <cellStyle name="Millares 134 2 3" xfId="22702" xr:uid="{00000000-0005-0000-0000-00005D1D0000}"/>
    <cellStyle name="Millares 134 3" xfId="21105" xr:uid="{00000000-0005-0000-0000-00005E1D0000}"/>
    <cellStyle name="Millares 134 3 2" xfId="23254" xr:uid="{00000000-0005-0000-0000-00005F1D0000}"/>
    <cellStyle name="Millares 134 4" xfId="22319" xr:uid="{00000000-0005-0000-0000-0000601D0000}"/>
    <cellStyle name="Millares 135" xfId="1773" xr:uid="{00000000-0005-0000-0000-0000611D0000}"/>
    <cellStyle name="Millares 135 2" xfId="5200" xr:uid="{00000000-0005-0000-0000-0000621D0000}"/>
    <cellStyle name="Millares 135 2 2" xfId="21484" xr:uid="{00000000-0005-0000-0000-0000631D0000}"/>
    <cellStyle name="Millares 135 2 2 2" xfId="23632" xr:uid="{00000000-0005-0000-0000-0000641D0000}"/>
    <cellStyle name="Millares 135 2 3" xfId="22703" xr:uid="{00000000-0005-0000-0000-0000651D0000}"/>
    <cellStyle name="Millares 135 3" xfId="21106" xr:uid="{00000000-0005-0000-0000-0000661D0000}"/>
    <cellStyle name="Millares 135 3 2" xfId="23255" xr:uid="{00000000-0005-0000-0000-0000671D0000}"/>
    <cellStyle name="Millares 135 4" xfId="22320" xr:uid="{00000000-0005-0000-0000-0000681D0000}"/>
    <cellStyle name="Millares 136" xfId="1769" xr:uid="{00000000-0005-0000-0000-0000691D0000}"/>
    <cellStyle name="Millares 136 2" xfId="5198" xr:uid="{00000000-0005-0000-0000-00006A1D0000}"/>
    <cellStyle name="Millares 136 2 2" xfId="21482" xr:uid="{00000000-0005-0000-0000-00006B1D0000}"/>
    <cellStyle name="Millares 136 2 2 2" xfId="23630" xr:uid="{00000000-0005-0000-0000-00006C1D0000}"/>
    <cellStyle name="Millares 136 2 3" xfId="22701" xr:uid="{00000000-0005-0000-0000-00006D1D0000}"/>
    <cellStyle name="Millares 136 3" xfId="21104" xr:uid="{00000000-0005-0000-0000-00006E1D0000}"/>
    <cellStyle name="Millares 136 3 2" xfId="23253" xr:uid="{00000000-0005-0000-0000-00006F1D0000}"/>
    <cellStyle name="Millares 136 4" xfId="22318" xr:uid="{00000000-0005-0000-0000-0000701D0000}"/>
    <cellStyle name="Millares 137" xfId="1774" xr:uid="{00000000-0005-0000-0000-0000711D0000}"/>
    <cellStyle name="Millares 137 2" xfId="5201" xr:uid="{00000000-0005-0000-0000-0000721D0000}"/>
    <cellStyle name="Millares 137 2 2" xfId="21485" xr:uid="{00000000-0005-0000-0000-0000731D0000}"/>
    <cellStyle name="Millares 137 2 2 2" xfId="23633" xr:uid="{00000000-0005-0000-0000-0000741D0000}"/>
    <cellStyle name="Millares 137 2 3" xfId="22704" xr:uid="{00000000-0005-0000-0000-0000751D0000}"/>
    <cellStyle name="Millares 137 3" xfId="21107" xr:uid="{00000000-0005-0000-0000-0000761D0000}"/>
    <cellStyle name="Millares 137 3 2" xfId="23256" xr:uid="{00000000-0005-0000-0000-0000771D0000}"/>
    <cellStyle name="Millares 137 4" xfId="22321" xr:uid="{00000000-0005-0000-0000-0000781D0000}"/>
    <cellStyle name="Millares 138" xfId="1788" xr:uid="{00000000-0005-0000-0000-0000791D0000}"/>
    <cellStyle name="Millares 138 2" xfId="5203" xr:uid="{00000000-0005-0000-0000-00007A1D0000}"/>
    <cellStyle name="Millares 138 2 2" xfId="21487" xr:uid="{00000000-0005-0000-0000-00007B1D0000}"/>
    <cellStyle name="Millares 138 2 2 2" xfId="23635" xr:uid="{00000000-0005-0000-0000-00007C1D0000}"/>
    <cellStyle name="Millares 138 2 3" xfId="22706" xr:uid="{00000000-0005-0000-0000-00007D1D0000}"/>
    <cellStyle name="Millares 138 3" xfId="21109" xr:uid="{00000000-0005-0000-0000-00007E1D0000}"/>
    <cellStyle name="Millares 138 3 2" xfId="23258" xr:uid="{00000000-0005-0000-0000-00007F1D0000}"/>
    <cellStyle name="Millares 138 4" xfId="22323" xr:uid="{00000000-0005-0000-0000-0000801D0000}"/>
    <cellStyle name="Millares 139" xfId="1790" xr:uid="{00000000-0005-0000-0000-0000811D0000}"/>
    <cellStyle name="Millares 139 2" xfId="5204" xr:uid="{00000000-0005-0000-0000-0000821D0000}"/>
    <cellStyle name="Millares 139 2 2" xfId="21488" xr:uid="{00000000-0005-0000-0000-0000831D0000}"/>
    <cellStyle name="Millares 139 2 2 2" xfId="23636" xr:uid="{00000000-0005-0000-0000-0000841D0000}"/>
    <cellStyle name="Millares 139 2 3" xfId="22707" xr:uid="{00000000-0005-0000-0000-0000851D0000}"/>
    <cellStyle name="Millares 139 3" xfId="21110" xr:uid="{00000000-0005-0000-0000-0000861D0000}"/>
    <cellStyle name="Millares 139 3 2" xfId="23259" xr:uid="{00000000-0005-0000-0000-0000871D0000}"/>
    <cellStyle name="Millares 139 4" xfId="22324" xr:uid="{00000000-0005-0000-0000-0000881D0000}"/>
    <cellStyle name="Millares 14" xfId="611" xr:uid="{00000000-0005-0000-0000-0000891D0000}"/>
    <cellStyle name="Millares 14 10" xfId="24089" xr:uid="{00000000-0005-0000-0000-00008A1D0000}"/>
    <cellStyle name="Millares 14 11" xfId="24176" xr:uid="{00000000-0005-0000-0000-00008B1D0000}"/>
    <cellStyle name="Millares 14 12" xfId="24245" xr:uid="{00000000-0005-0000-0000-0000E35E0000}"/>
    <cellStyle name="Millares 14 13" xfId="24307" xr:uid="{00000000-0005-0000-0000-0000215F0000}"/>
    <cellStyle name="Millares 14 14" xfId="24366" xr:uid="{00000000-0005-0000-0000-00005D5F0000}"/>
    <cellStyle name="Millares 14 2" xfId="2020" xr:uid="{00000000-0005-0000-0000-00008C1D0000}"/>
    <cellStyle name="Millares 14 2 2" xfId="5237" xr:uid="{00000000-0005-0000-0000-00008D1D0000}"/>
    <cellStyle name="Millares 14 2 2 2" xfId="21520" xr:uid="{00000000-0005-0000-0000-00008E1D0000}"/>
    <cellStyle name="Millares 14 2 2 2 2" xfId="23667" xr:uid="{00000000-0005-0000-0000-00008F1D0000}"/>
    <cellStyle name="Millares 14 2 2 3" xfId="22738" xr:uid="{00000000-0005-0000-0000-0000901D0000}"/>
    <cellStyle name="Millares 14 2 3" xfId="21141" xr:uid="{00000000-0005-0000-0000-0000911D0000}"/>
    <cellStyle name="Millares 14 2 3 2" xfId="23290" xr:uid="{00000000-0005-0000-0000-0000921D0000}"/>
    <cellStyle name="Millares 14 2 4" xfId="22361" xr:uid="{00000000-0005-0000-0000-0000931D0000}"/>
    <cellStyle name="Millares 14 2 5" xfId="24090" xr:uid="{00000000-0005-0000-0000-0000941D0000}"/>
    <cellStyle name="Millares 14 2 6" xfId="24177" xr:uid="{00000000-0005-0000-0000-0000951D0000}"/>
    <cellStyle name="Millares 14 2 7" xfId="24246" xr:uid="{00000000-0005-0000-0000-0000E45E0000}"/>
    <cellStyle name="Millares 14 2 8" xfId="24308" xr:uid="{00000000-0005-0000-0000-0000225F0000}"/>
    <cellStyle name="Millares 14 3" xfId="4937" xr:uid="{00000000-0005-0000-0000-0000961D0000}"/>
    <cellStyle name="Millares 14 3 2" xfId="5455" xr:uid="{00000000-0005-0000-0000-0000971D0000}"/>
    <cellStyle name="Millares 14 3 2 2" xfId="21716" xr:uid="{00000000-0005-0000-0000-0000981D0000}"/>
    <cellStyle name="Millares 14 3 2 2 2" xfId="23862" xr:uid="{00000000-0005-0000-0000-0000991D0000}"/>
    <cellStyle name="Millares 14 3 2 3" xfId="22933" xr:uid="{00000000-0005-0000-0000-00009A1D0000}"/>
    <cellStyle name="Millares 14 3 3" xfId="21315" xr:uid="{00000000-0005-0000-0000-00009B1D0000}"/>
    <cellStyle name="Millares 14 3 3 2" xfId="23464" xr:uid="{00000000-0005-0000-0000-00009C1D0000}"/>
    <cellStyle name="Millares 14 3 4" xfId="22535" xr:uid="{00000000-0005-0000-0000-00009D1D0000}"/>
    <cellStyle name="Millares 14 4" xfId="5029" xr:uid="{00000000-0005-0000-0000-00009E1D0000}"/>
    <cellStyle name="Millares 14 4 2" xfId="21364" xr:uid="{00000000-0005-0000-0000-00009F1D0000}"/>
    <cellStyle name="Millares 14 4 2 2" xfId="23512" xr:uid="{00000000-0005-0000-0000-0000A01D0000}"/>
    <cellStyle name="Millares 14 4 3" xfId="22583" xr:uid="{00000000-0005-0000-0000-0000A11D0000}"/>
    <cellStyle name="Millares 14 5" xfId="20701" xr:uid="{00000000-0005-0000-0000-0000A21D0000}"/>
    <cellStyle name="Millares 14 5 2" xfId="23045" xr:uid="{00000000-0005-0000-0000-0000A31D0000}"/>
    <cellStyle name="Millares 14 6" xfId="20969" xr:uid="{00000000-0005-0000-0000-0000A41D0000}"/>
    <cellStyle name="Millares 14 6 2" xfId="23143" xr:uid="{00000000-0005-0000-0000-0000A51D0000}"/>
    <cellStyle name="Millares 14 7" xfId="21755" xr:uid="{00000000-0005-0000-0000-0000A61D0000}"/>
    <cellStyle name="Millares 14 7 2" xfId="23890" xr:uid="{00000000-0005-0000-0000-0000A71D0000}"/>
    <cellStyle name="Millares 14 8" xfId="21820" xr:uid="{00000000-0005-0000-0000-0000A81D0000}"/>
    <cellStyle name="Millares 14 8 2" xfId="23944" xr:uid="{00000000-0005-0000-0000-0000A91D0000}"/>
    <cellStyle name="Millares 14 9" xfId="21950" xr:uid="{00000000-0005-0000-0000-0000AA1D0000}"/>
    <cellStyle name="Millares 140" xfId="1786" xr:uid="{00000000-0005-0000-0000-0000AB1D0000}"/>
    <cellStyle name="Millares 140 2" xfId="5202" xr:uid="{00000000-0005-0000-0000-0000AC1D0000}"/>
    <cellStyle name="Millares 140 2 2" xfId="21486" xr:uid="{00000000-0005-0000-0000-0000AD1D0000}"/>
    <cellStyle name="Millares 140 2 2 2" xfId="23634" xr:uid="{00000000-0005-0000-0000-0000AE1D0000}"/>
    <cellStyle name="Millares 140 2 3" xfId="22705" xr:uid="{00000000-0005-0000-0000-0000AF1D0000}"/>
    <cellStyle name="Millares 140 3" xfId="21108" xr:uid="{00000000-0005-0000-0000-0000B01D0000}"/>
    <cellStyle name="Millares 140 3 2" xfId="23257" xr:uid="{00000000-0005-0000-0000-0000B11D0000}"/>
    <cellStyle name="Millares 140 4" xfId="22322" xr:uid="{00000000-0005-0000-0000-0000B21D0000}"/>
    <cellStyle name="Millares 141" xfId="1801" xr:uid="{00000000-0005-0000-0000-0000B31D0000}"/>
    <cellStyle name="Millares 141 2" xfId="5206" xr:uid="{00000000-0005-0000-0000-0000B41D0000}"/>
    <cellStyle name="Millares 141 2 2" xfId="21490" xr:uid="{00000000-0005-0000-0000-0000B51D0000}"/>
    <cellStyle name="Millares 141 2 2 2" xfId="23638" xr:uid="{00000000-0005-0000-0000-0000B61D0000}"/>
    <cellStyle name="Millares 141 2 3" xfId="22709" xr:uid="{00000000-0005-0000-0000-0000B71D0000}"/>
    <cellStyle name="Millares 141 3" xfId="21112" xr:uid="{00000000-0005-0000-0000-0000B81D0000}"/>
    <cellStyle name="Millares 141 3 2" xfId="23261" xr:uid="{00000000-0005-0000-0000-0000B91D0000}"/>
    <cellStyle name="Millares 141 4" xfId="22326" xr:uid="{00000000-0005-0000-0000-0000BA1D0000}"/>
    <cellStyle name="Millares 142" xfId="1803" xr:uid="{00000000-0005-0000-0000-0000BB1D0000}"/>
    <cellStyle name="Millares 142 2" xfId="5207" xr:uid="{00000000-0005-0000-0000-0000BC1D0000}"/>
    <cellStyle name="Millares 142 2 2" xfId="21491" xr:uid="{00000000-0005-0000-0000-0000BD1D0000}"/>
    <cellStyle name="Millares 142 2 2 2" xfId="23639" xr:uid="{00000000-0005-0000-0000-0000BE1D0000}"/>
    <cellStyle name="Millares 142 2 3" xfId="22710" xr:uid="{00000000-0005-0000-0000-0000BF1D0000}"/>
    <cellStyle name="Millares 142 3" xfId="21113" xr:uid="{00000000-0005-0000-0000-0000C01D0000}"/>
    <cellStyle name="Millares 142 3 2" xfId="23262" xr:uid="{00000000-0005-0000-0000-0000C11D0000}"/>
    <cellStyle name="Millares 142 4" xfId="22327" xr:uid="{00000000-0005-0000-0000-0000C21D0000}"/>
    <cellStyle name="Millares 143" xfId="1799" xr:uid="{00000000-0005-0000-0000-0000C31D0000}"/>
    <cellStyle name="Millares 143 2" xfId="5205" xr:uid="{00000000-0005-0000-0000-0000C41D0000}"/>
    <cellStyle name="Millares 143 2 2" xfId="21489" xr:uid="{00000000-0005-0000-0000-0000C51D0000}"/>
    <cellStyle name="Millares 143 2 2 2" xfId="23637" xr:uid="{00000000-0005-0000-0000-0000C61D0000}"/>
    <cellStyle name="Millares 143 2 3" xfId="22708" xr:uid="{00000000-0005-0000-0000-0000C71D0000}"/>
    <cellStyle name="Millares 143 3" xfId="21111" xr:uid="{00000000-0005-0000-0000-0000C81D0000}"/>
    <cellStyle name="Millares 143 3 2" xfId="23260" xr:uid="{00000000-0005-0000-0000-0000C91D0000}"/>
    <cellStyle name="Millares 143 4" xfId="22325" xr:uid="{00000000-0005-0000-0000-0000CA1D0000}"/>
    <cellStyle name="Millares 144" xfId="1830" xr:uid="{00000000-0005-0000-0000-0000CB1D0000}"/>
    <cellStyle name="Millares 144 2" xfId="5217" xr:uid="{00000000-0005-0000-0000-0000CC1D0000}"/>
    <cellStyle name="Millares 144 2 2" xfId="21501" xr:uid="{00000000-0005-0000-0000-0000CD1D0000}"/>
    <cellStyle name="Millares 144 2 2 2" xfId="23649" xr:uid="{00000000-0005-0000-0000-0000CE1D0000}"/>
    <cellStyle name="Millares 144 2 3" xfId="22720" xr:uid="{00000000-0005-0000-0000-0000CF1D0000}"/>
    <cellStyle name="Millares 144 3" xfId="21123" xr:uid="{00000000-0005-0000-0000-0000D01D0000}"/>
    <cellStyle name="Millares 144 3 2" xfId="23272" xr:uid="{00000000-0005-0000-0000-0000D11D0000}"/>
    <cellStyle name="Millares 144 4" xfId="22337" xr:uid="{00000000-0005-0000-0000-0000D21D0000}"/>
    <cellStyle name="Millares 145" xfId="1838" xr:uid="{00000000-0005-0000-0000-0000D31D0000}"/>
    <cellStyle name="Millares 145 2" xfId="5224" xr:uid="{00000000-0005-0000-0000-0000D41D0000}"/>
    <cellStyle name="Millares 145 2 2" xfId="21508" xr:uid="{00000000-0005-0000-0000-0000D51D0000}"/>
    <cellStyle name="Millares 145 2 2 2" xfId="23656" xr:uid="{00000000-0005-0000-0000-0000D61D0000}"/>
    <cellStyle name="Millares 145 2 3" xfId="22727" xr:uid="{00000000-0005-0000-0000-0000D71D0000}"/>
    <cellStyle name="Millares 145 3" xfId="21130" xr:uid="{00000000-0005-0000-0000-0000D81D0000}"/>
    <cellStyle name="Millares 145 3 2" xfId="23279" xr:uid="{00000000-0005-0000-0000-0000D91D0000}"/>
    <cellStyle name="Millares 145 4" xfId="22344" xr:uid="{00000000-0005-0000-0000-0000DA1D0000}"/>
    <cellStyle name="Millares 146" xfId="1828" xr:uid="{00000000-0005-0000-0000-0000DB1D0000}"/>
    <cellStyle name="Millares 146 2" xfId="5216" xr:uid="{00000000-0005-0000-0000-0000DC1D0000}"/>
    <cellStyle name="Millares 146 2 2" xfId="21500" xr:uid="{00000000-0005-0000-0000-0000DD1D0000}"/>
    <cellStyle name="Millares 146 2 2 2" xfId="23648" xr:uid="{00000000-0005-0000-0000-0000DE1D0000}"/>
    <cellStyle name="Millares 146 2 3" xfId="22719" xr:uid="{00000000-0005-0000-0000-0000DF1D0000}"/>
    <cellStyle name="Millares 146 3" xfId="21122" xr:uid="{00000000-0005-0000-0000-0000E01D0000}"/>
    <cellStyle name="Millares 146 3 2" xfId="23271" xr:uid="{00000000-0005-0000-0000-0000E11D0000}"/>
    <cellStyle name="Millares 146 4" xfId="22336" xr:uid="{00000000-0005-0000-0000-0000E21D0000}"/>
    <cellStyle name="Millares 147" xfId="1832" xr:uid="{00000000-0005-0000-0000-0000E31D0000}"/>
    <cellStyle name="Millares 147 2" xfId="5218" xr:uid="{00000000-0005-0000-0000-0000E41D0000}"/>
    <cellStyle name="Millares 147 2 2" xfId="21502" xr:uid="{00000000-0005-0000-0000-0000E51D0000}"/>
    <cellStyle name="Millares 147 2 2 2" xfId="23650" xr:uid="{00000000-0005-0000-0000-0000E61D0000}"/>
    <cellStyle name="Millares 147 2 3" xfId="22721" xr:uid="{00000000-0005-0000-0000-0000E71D0000}"/>
    <cellStyle name="Millares 147 3" xfId="21124" xr:uid="{00000000-0005-0000-0000-0000E81D0000}"/>
    <cellStyle name="Millares 147 3 2" xfId="23273" xr:uid="{00000000-0005-0000-0000-0000E91D0000}"/>
    <cellStyle name="Millares 147 4" xfId="22338" xr:uid="{00000000-0005-0000-0000-0000EA1D0000}"/>
    <cellStyle name="Millares 148" xfId="1826" xr:uid="{00000000-0005-0000-0000-0000EB1D0000}"/>
    <cellStyle name="Millares 148 2" xfId="5215" xr:uid="{00000000-0005-0000-0000-0000EC1D0000}"/>
    <cellStyle name="Millares 148 2 2" xfId="21499" xr:uid="{00000000-0005-0000-0000-0000ED1D0000}"/>
    <cellStyle name="Millares 148 2 2 2" xfId="23647" xr:uid="{00000000-0005-0000-0000-0000EE1D0000}"/>
    <cellStyle name="Millares 148 2 3" xfId="22718" xr:uid="{00000000-0005-0000-0000-0000EF1D0000}"/>
    <cellStyle name="Millares 148 3" xfId="21121" xr:uid="{00000000-0005-0000-0000-0000F01D0000}"/>
    <cellStyle name="Millares 148 3 2" xfId="23270" xr:uid="{00000000-0005-0000-0000-0000F11D0000}"/>
    <cellStyle name="Millares 148 4" xfId="22335" xr:uid="{00000000-0005-0000-0000-0000F21D0000}"/>
    <cellStyle name="Millares 149" xfId="1833" xr:uid="{00000000-0005-0000-0000-0000F31D0000}"/>
    <cellStyle name="Millares 149 2" xfId="5219" xr:uid="{00000000-0005-0000-0000-0000F41D0000}"/>
    <cellStyle name="Millares 149 2 2" xfId="21503" xr:uid="{00000000-0005-0000-0000-0000F51D0000}"/>
    <cellStyle name="Millares 149 2 2 2" xfId="23651" xr:uid="{00000000-0005-0000-0000-0000F61D0000}"/>
    <cellStyle name="Millares 149 2 3" xfId="22722" xr:uid="{00000000-0005-0000-0000-0000F71D0000}"/>
    <cellStyle name="Millares 149 3" xfId="21125" xr:uid="{00000000-0005-0000-0000-0000F81D0000}"/>
    <cellStyle name="Millares 149 3 2" xfId="23274" xr:uid="{00000000-0005-0000-0000-0000F91D0000}"/>
    <cellStyle name="Millares 149 4" xfId="22339" xr:uid="{00000000-0005-0000-0000-0000FA1D0000}"/>
    <cellStyle name="Millares 15" xfId="722" xr:uid="{00000000-0005-0000-0000-0000FB1D0000}"/>
    <cellStyle name="Millares 15 10" xfId="24247" xr:uid="{00000000-0005-0000-0000-0000E55E0000}"/>
    <cellStyle name="Millares 15 11" xfId="24309" xr:uid="{00000000-0005-0000-0000-0000235F0000}"/>
    <cellStyle name="Millares 15 12" xfId="24367" xr:uid="{00000000-0005-0000-0000-00005E5F0000}"/>
    <cellStyle name="Millares 15 2" xfId="5030" xr:uid="{00000000-0005-0000-0000-0000FC1D0000}"/>
    <cellStyle name="Millares 15 2 2" xfId="21365" xr:uid="{00000000-0005-0000-0000-0000FD1D0000}"/>
    <cellStyle name="Millares 15 2 2 2" xfId="23513" xr:uid="{00000000-0005-0000-0000-0000FE1D0000}"/>
    <cellStyle name="Millares 15 2 3" xfId="22584" xr:uid="{00000000-0005-0000-0000-0000FF1D0000}"/>
    <cellStyle name="Millares 15 2 4" xfId="24092" xr:uid="{00000000-0005-0000-0000-0000001E0000}"/>
    <cellStyle name="Millares 15 2 5" xfId="24179" xr:uid="{00000000-0005-0000-0000-0000011E0000}"/>
    <cellStyle name="Millares 15 2 6" xfId="24248" xr:uid="{00000000-0005-0000-0000-0000E65E0000}"/>
    <cellStyle name="Millares 15 2 7" xfId="24310" xr:uid="{00000000-0005-0000-0000-0000245F0000}"/>
    <cellStyle name="Millares 15 3" xfId="20702" xr:uid="{00000000-0005-0000-0000-0000021E0000}"/>
    <cellStyle name="Millares 15 3 2" xfId="23046" xr:uid="{00000000-0005-0000-0000-0000031E0000}"/>
    <cellStyle name="Millares 15 4" xfId="20972" xr:uid="{00000000-0005-0000-0000-0000041E0000}"/>
    <cellStyle name="Millares 15 4 2" xfId="23144" xr:uid="{00000000-0005-0000-0000-0000051E0000}"/>
    <cellStyle name="Millares 15 5" xfId="21756" xr:uid="{00000000-0005-0000-0000-0000061E0000}"/>
    <cellStyle name="Millares 15 5 2" xfId="23891" xr:uid="{00000000-0005-0000-0000-0000071E0000}"/>
    <cellStyle name="Millares 15 6" xfId="21821" xr:uid="{00000000-0005-0000-0000-0000081E0000}"/>
    <cellStyle name="Millares 15 6 2" xfId="23945" xr:uid="{00000000-0005-0000-0000-0000091E0000}"/>
    <cellStyle name="Millares 15 7" xfId="21951" xr:uid="{00000000-0005-0000-0000-00000A1E0000}"/>
    <cellStyle name="Millares 15 8" xfId="24091" xr:uid="{00000000-0005-0000-0000-00000B1E0000}"/>
    <cellStyle name="Millares 15 9" xfId="24178" xr:uid="{00000000-0005-0000-0000-00000C1E0000}"/>
    <cellStyle name="Millares 150" xfId="1825" xr:uid="{00000000-0005-0000-0000-00000D1E0000}"/>
    <cellStyle name="Millares 150 2" xfId="5214" xr:uid="{00000000-0005-0000-0000-00000E1E0000}"/>
    <cellStyle name="Millares 150 2 2" xfId="21498" xr:uid="{00000000-0005-0000-0000-00000F1E0000}"/>
    <cellStyle name="Millares 150 2 2 2" xfId="23646" xr:uid="{00000000-0005-0000-0000-0000101E0000}"/>
    <cellStyle name="Millares 150 2 3" xfId="22717" xr:uid="{00000000-0005-0000-0000-0000111E0000}"/>
    <cellStyle name="Millares 150 3" xfId="21120" xr:uid="{00000000-0005-0000-0000-0000121E0000}"/>
    <cellStyle name="Millares 150 3 2" xfId="23269" xr:uid="{00000000-0005-0000-0000-0000131E0000}"/>
    <cellStyle name="Millares 150 4" xfId="22334" xr:uid="{00000000-0005-0000-0000-0000141E0000}"/>
    <cellStyle name="Millares 151" xfId="1834" xr:uid="{00000000-0005-0000-0000-0000151E0000}"/>
    <cellStyle name="Millares 151 2" xfId="5220" xr:uid="{00000000-0005-0000-0000-0000161E0000}"/>
    <cellStyle name="Millares 151 2 2" xfId="21504" xr:uid="{00000000-0005-0000-0000-0000171E0000}"/>
    <cellStyle name="Millares 151 2 2 2" xfId="23652" xr:uid="{00000000-0005-0000-0000-0000181E0000}"/>
    <cellStyle name="Millares 151 2 3" xfId="22723" xr:uid="{00000000-0005-0000-0000-0000191E0000}"/>
    <cellStyle name="Millares 151 3" xfId="21126" xr:uid="{00000000-0005-0000-0000-00001A1E0000}"/>
    <cellStyle name="Millares 151 3 2" xfId="23275" xr:uid="{00000000-0005-0000-0000-00001B1E0000}"/>
    <cellStyle name="Millares 151 4" xfId="22340" xr:uid="{00000000-0005-0000-0000-00001C1E0000}"/>
    <cellStyle name="Millares 152" xfId="1824" xr:uid="{00000000-0005-0000-0000-00001D1E0000}"/>
    <cellStyle name="Millares 152 2" xfId="5213" xr:uid="{00000000-0005-0000-0000-00001E1E0000}"/>
    <cellStyle name="Millares 152 2 2" xfId="21497" xr:uid="{00000000-0005-0000-0000-00001F1E0000}"/>
    <cellStyle name="Millares 152 2 2 2" xfId="23645" xr:uid="{00000000-0005-0000-0000-0000201E0000}"/>
    <cellStyle name="Millares 152 2 3" xfId="22716" xr:uid="{00000000-0005-0000-0000-0000211E0000}"/>
    <cellStyle name="Millares 152 3" xfId="21119" xr:uid="{00000000-0005-0000-0000-0000221E0000}"/>
    <cellStyle name="Millares 152 3 2" xfId="23268" xr:uid="{00000000-0005-0000-0000-0000231E0000}"/>
    <cellStyle name="Millares 152 4" xfId="22333" xr:uid="{00000000-0005-0000-0000-0000241E0000}"/>
    <cellStyle name="Millares 153" xfId="1835" xr:uid="{00000000-0005-0000-0000-0000251E0000}"/>
    <cellStyle name="Millares 153 2" xfId="5221" xr:uid="{00000000-0005-0000-0000-0000261E0000}"/>
    <cellStyle name="Millares 153 2 2" xfId="21505" xr:uid="{00000000-0005-0000-0000-0000271E0000}"/>
    <cellStyle name="Millares 153 2 2 2" xfId="23653" xr:uid="{00000000-0005-0000-0000-0000281E0000}"/>
    <cellStyle name="Millares 153 2 3" xfId="22724" xr:uid="{00000000-0005-0000-0000-0000291E0000}"/>
    <cellStyle name="Millares 153 3" xfId="21127" xr:uid="{00000000-0005-0000-0000-00002A1E0000}"/>
    <cellStyle name="Millares 153 3 2" xfId="23276" xr:uid="{00000000-0005-0000-0000-00002B1E0000}"/>
    <cellStyle name="Millares 153 4" xfId="22341" xr:uid="{00000000-0005-0000-0000-00002C1E0000}"/>
    <cellStyle name="Millares 154" xfId="1823" xr:uid="{00000000-0005-0000-0000-00002D1E0000}"/>
    <cellStyle name="Millares 154 2" xfId="5212" xr:uid="{00000000-0005-0000-0000-00002E1E0000}"/>
    <cellStyle name="Millares 154 2 2" xfId="21496" xr:uid="{00000000-0005-0000-0000-00002F1E0000}"/>
    <cellStyle name="Millares 154 2 2 2" xfId="23644" xr:uid="{00000000-0005-0000-0000-0000301E0000}"/>
    <cellStyle name="Millares 154 2 3" xfId="22715" xr:uid="{00000000-0005-0000-0000-0000311E0000}"/>
    <cellStyle name="Millares 154 3" xfId="21118" xr:uid="{00000000-0005-0000-0000-0000321E0000}"/>
    <cellStyle name="Millares 154 3 2" xfId="23267" xr:uid="{00000000-0005-0000-0000-0000331E0000}"/>
    <cellStyle name="Millares 154 4" xfId="22332" xr:uid="{00000000-0005-0000-0000-0000341E0000}"/>
    <cellStyle name="Millares 155" xfId="1836" xr:uid="{00000000-0005-0000-0000-0000351E0000}"/>
    <cellStyle name="Millares 155 2" xfId="5222" xr:uid="{00000000-0005-0000-0000-0000361E0000}"/>
    <cellStyle name="Millares 155 2 2" xfId="21506" xr:uid="{00000000-0005-0000-0000-0000371E0000}"/>
    <cellStyle name="Millares 155 2 2 2" xfId="23654" xr:uid="{00000000-0005-0000-0000-0000381E0000}"/>
    <cellStyle name="Millares 155 2 3" xfId="22725" xr:uid="{00000000-0005-0000-0000-0000391E0000}"/>
    <cellStyle name="Millares 155 3" xfId="21128" xr:uid="{00000000-0005-0000-0000-00003A1E0000}"/>
    <cellStyle name="Millares 155 3 2" xfId="23277" xr:uid="{00000000-0005-0000-0000-00003B1E0000}"/>
    <cellStyle name="Millares 155 4" xfId="22342" xr:uid="{00000000-0005-0000-0000-00003C1E0000}"/>
    <cellStyle name="Millares 156" xfId="1822" xr:uid="{00000000-0005-0000-0000-00003D1E0000}"/>
    <cellStyle name="Millares 156 2" xfId="5211" xr:uid="{00000000-0005-0000-0000-00003E1E0000}"/>
    <cellStyle name="Millares 156 2 2" xfId="21495" xr:uid="{00000000-0005-0000-0000-00003F1E0000}"/>
    <cellStyle name="Millares 156 2 2 2" xfId="23643" xr:uid="{00000000-0005-0000-0000-0000401E0000}"/>
    <cellStyle name="Millares 156 2 3" xfId="22714" xr:uid="{00000000-0005-0000-0000-0000411E0000}"/>
    <cellStyle name="Millares 156 3" xfId="21117" xr:uid="{00000000-0005-0000-0000-0000421E0000}"/>
    <cellStyle name="Millares 156 3 2" xfId="23266" xr:uid="{00000000-0005-0000-0000-0000431E0000}"/>
    <cellStyle name="Millares 156 4" xfId="22331" xr:uid="{00000000-0005-0000-0000-0000441E0000}"/>
    <cellStyle name="Millares 157" xfId="1837" xr:uid="{00000000-0005-0000-0000-0000451E0000}"/>
    <cellStyle name="Millares 157 2" xfId="5223" xr:uid="{00000000-0005-0000-0000-0000461E0000}"/>
    <cellStyle name="Millares 157 2 2" xfId="21507" xr:uid="{00000000-0005-0000-0000-0000471E0000}"/>
    <cellStyle name="Millares 157 2 2 2" xfId="23655" xr:uid="{00000000-0005-0000-0000-0000481E0000}"/>
    <cellStyle name="Millares 157 2 3" xfId="22726" xr:uid="{00000000-0005-0000-0000-0000491E0000}"/>
    <cellStyle name="Millares 157 3" xfId="21129" xr:uid="{00000000-0005-0000-0000-00004A1E0000}"/>
    <cellStyle name="Millares 157 3 2" xfId="23278" xr:uid="{00000000-0005-0000-0000-00004B1E0000}"/>
    <cellStyle name="Millares 157 4" xfId="22343" xr:uid="{00000000-0005-0000-0000-00004C1E0000}"/>
    <cellStyle name="Millares 158" xfId="1821" xr:uid="{00000000-0005-0000-0000-00004D1E0000}"/>
    <cellStyle name="Millares 158 2" xfId="5210" xr:uid="{00000000-0005-0000-0000-00004E1E0000}"/>
    <cellStyle name="Millares 158 2 2" xfId="21494" xr:uid="{00000000-0005-0000-0000-00004F1E0000}"/>
    <cellStyle name="Millares 158 2 2 2" xfId="23642" xr:uid="{00000000-0005-0000-0000-0000501E0000}"/>
    <cellStyle name="Millares 158 2 3" xfId="22713" xr:uid="{00000000-0005-0000-0000-0000511E0000}"/>
    <cellStyle name="Millares 158 3" xfId="21116" xr:uid="{00000000-0005-0000-0000-0000521E0000}"/>
    <cellStyle name="Millares 158 3 2" xfId="23265" xr:uid="{00000000-0005-0000-0000-0000531E0000}"/>
    <cellStyle name="Millares 158 4" xfId="22330" xr:uid="{00000000-0005-0000-0000-0000541E0000}"/>
    <cellStyle name="Millares 159" xfId="1839" xr:uid="{00000000-0005-0000-0000-0000551E0000}"/>
    <cellStyle name="Millares 159 2" xfId="5225" xr:uid="{00000000-0005-0000-0000-0000561E0000}"/>
    <cellStyle name="Millares 159 2 2" xfId="21509" xr:uid="{00000000-0005-0000-0000-0000571E0000}"/>
    <cellStyle name="Millares 159 2 2 2" xfId="23657" xr:uid="{00000000-0005-0000-0000-0000581E0000}"/>
    <cellStyle name="Millares 159 2 3" xfId="22728" xr:uid="{00000000-0005-0000-0000-0000591E0000}"/>
    <cellStyle name="Millares 159 3" xfId="21131" xr:uid="{00000000-0005-0000-0000-00005A1E0000}"/>
    <cellStyle name="Millares 159 3 2" xfId="23280" xr:uid="{00000000-0005-0000-0000-00005B1E0000}"/>
    <cellStyle name="Millares 159 4" xfId="22345" xr:uid="{00000000-0005-0000-0000-00005C1E0000}"/>
    <cellStyle name="Millares 16" xfId="918" xr:uid="{00000000-0005-0000-0000-00005D1E0000}"/>
    <cellStyle name="Millares 16 10" xfId="24180" xr:uid="{00000000-0005-0000-0000-00005E1E0000}"/>
    <cellStyle name="Millares 16 11" xfId="24249" xr:uid="{00000000-0005-0000-0000-0000E75E0000}"/>
    <cellStyle name="Millares 16 12" xfId="24311" xr:uid="{00000000-0005-0000-0000-0000255F0000}"/>
    <cellStyle name="Millares 16 13" xfId="24368" xr:uid="{00000000-0005-0000-0000-00005F5F0000}"/>
    <cellStyle name="Millares 16 2" xfId="2298" xr:uid="{00000000-0005-0000-0000-00005F1E0000}"/>
    <cellStyle name="Millares 16 2 2" xfId="5240" xr:uid="{00000000-0005-0000-0000-0000601E0000}"/>
    <cellStyle name="Millares 16 2 2 2" xfId="21523" xr:uid="{00000000-0005-0000-0000-0000611E0000}"/>
    <cellStyle name="Millares 16 2 2 2 2" xfId="23670" xr:uid="{00000000-0005-0000-0000-0000621E0000}"/>
    <cellStyle name="Millares 16 2 2 3" xfId="22741" xr:uid="{00000000-0005-0000-0000-0000631E0000}"/>
    <cellStyle name="Millares 16 2 3" xfId="21144" xr:uid="{00000000-0005-0000-0000-0000641E0000}"/>
    <cellStyle name="Millares 16 2 3 2" xfId="23293" xr:uid="{00000000-0005-0000-0000-0000651E0000}"/>
    <cellStyle name="Millares 16 2 4" xfId="22364" xr:uid="{00000000-0005-0000-0000-0000661E0000}"/>
    <cellStyle name="Millares 16 2 5" xfId="24094" xr:uid="{00000000-0005-0000-0000-0000671E0000}"/>
    <cellStyle name="Millares 16 2 6" xfId="24181" xr:uid="{00000000-0005-0000-0000-0000681E0000}"/>
    <cellStyle name="Millares 16 2 7" xfId="24250" xr:uid="{00000000-0005-0000-0000-0000E85E0000}"/>
    <cellStyle name="Millares 16 2 8" xfId="24312" xr:uid="{00000000-0005-0000-0000-0000265F0000}"/>
    <cellStyle name="Millares 16 3" xfId="5027" xr:uid="{00000000-0005-0000-0000-0000691E0000}"/>
    <cellStyle name="Millares 16 3 2" xfId="21363" xr:uid="{00000000-0005-0000-0000-00006A1E0000}"/>
    <cellStyle name="Millares 16 3 2 2" xfId="23511" xr:uid="{00000000-0005-0000-0000-00006B1E0000}"/>
    <cellStyle name="Millares 16 3 3" xfId="22582" xr:uid="{00000000-0005-0000-0000-00006C1E0000}"/>
    <cellStyle name="Millares 16 4" xfId="20703" xr:uid="{00000000-0005-0000-0000-00006D1E0000}"/>
    <cellStyle name="Millares 16 4 2" xfId="23047" xr:uid="{00000000-0005-0000-0000-00006E1E0000}"/>
    <cellStyle name="Millares 16 5" xfId="20979" xr:uid="{00000000-0005-0000-0000-00006F1E0000}"/>
    <cellStyle name="Millares 16 5 2" xfId="23146" xr:uid="{00000000-0005-0000-0000-0000701E0000}"/>
    <cellStyle name="Millares 16 6" xfId="21757" xr:uid="{00000000-0005-0000-0000-0000711E0000}"/>
    <cellStyle name="Millares 16 6 2" xfId="23892" xr:uid="{00000000-0005-0000-0000-0000721E0000}"/>
    <cellStyle name="Millares 16 7" xfId="21822" xr:uid="{00000000-0005-0000-0000-0000731E0000}"/>
    <cellStyle name="Millares 16 7 2" xfId="23946" xr:uid="{00000000-0005-0000-0000-0000741E0000}"/>
    <cellStyle name="Millares 16 8" xfId="21952" xr:uid="{00000000-0005-0000-0000-0000751E0000}"/>
    <cellStyle name="Millares 16 9" xfId="24093" xr:uid="{00000000-0005-0000-0000-0000761E0000}"/>
    <cellStyle name="Millares 160" xfId="1820" xr:uid="{00000000-0005-0000-0000-0000771E0000}"/>
    <cellStyle name="Millares 160 2" xfId="5209" xr:uid="{00000000-0005-0000-0000-0000781E0000}"/>
    <cellStyle name="Millares 160 2 2" xfId="21493" xr:uid="{00000000-0005-0000-0000-0000791E0000}"/>
    <cellStyle name="Millares 160 2 2 2" xfId="23641" xr:uid="{00000000-0005-0000-0000-00007A1E0000}"/>
    <cellStyle name="Millares 160 2 3" xfId="22712" xr:uid="{00000000-0005-0000-0000-00007B1E0000}"/>
    <cellStyle name="Millares 160 3" xfId="21115" xr:uid="{00000000-0005-0000-0000-00007C1E0000}"/>
    <cellStyle name="Millares 160 3 2" xfId="23264" xr:uid="{00000000-0005-0000-0000-00007D1E0000}"/>
    <cellStyle name="Millares 160 4" xfId="22329" xr:uid="{00000000-0005-0000-0000-00007E1E0000}"/>
    <cellStyle name="Millares 161" xfId="1841" xr:uid="{00000000-0005-0000-0000-00007F1E0000}"/>
    <cellStyle name="Millares 161 2" xfId="5226" xr:uid="{00000000-0005-0000-0000-0000801E0000}"/>
    <cellStyle name="Millares 161 2 2" xfId="21510" xr:uid="{00000000-0005-0000-0000-0000811E0000}"/>
    <cellStyle name="Millares 161 2 2 2" xfId="23658" xr:uid="{00000000-0005-0000-0000-0000821E0000}"/>
    <cellStyle name="Millares 161 2 3" xfId="22729" xr:uid="{00000000-0005-0000-0000-0000831E0000}"/>
    <cellStyle name="Millares 161 3" xfId="21132" xr:uid="{00000000-0005-0000-0000-0000841E0000}"/>
    <cellStyle name="Millares 161 3 2" xfId="23281" xr:uid="{00000000-0005-0000-0000-0000851E0000}"/>
    <cellStyle name="Millares 161 4" xfId="22346" xr:uid="{00000000-0005-0000-0000-0000861E0000}"/>
    <cellStyle name="Millares 162" xfId="1818" xr:uid="{00000000-0005-0000-0000-0000871E0000}"/>
    <cellStyle name="Millares 162 2" xfId="5208" xr:uid="{00000000-0005-0000-0000-0000881E0000}"/>
    <cellStyle name="Millares 162 2 2" xfId="21492" xr:uid="{00000000-0005-0000-0000-0000891E0000}"/>
    <cellStyle name="Millares 162 2 2 2" xfId="23640" xr:uid="{00000000-0005-0000-0000-00008A1E0000}"/>
    <cellStyle name="Millares 162 2 3" xfId="22711" xr:uid="{00000000-0005-0000-0000-00008B1E0000}"/>
    <cellStyle name="Millares 162 3" xfId="21114" xr:uid="{00000000-0005-0000-0000-00008C1E0000}"/>
    <cellStyle name="Millares 162 3 2" xfId="23263" xr:uid="{00000000-0005-0000-0000-00008D1E0000}"/>
    <cellStyle name="Millares 162 4" xfId="22328" xr:uid="{00000000-0005-0000-0000-00008E1E0000}"/>
    <cellStyle name="Millares 163" xfId="1893" xr:uid="{00000000-0005-0000-0000-00008F1E0000}"/>
    <cellStyle name="Millares 163 2" xfId="5230" xr:uid="{00000000-0005-0000-0000-0000901E0000}"/>
    <cellStyle name="Millares 163 2 2" xfId="21514" xr:uid="{00000000-0005-0000-0000-0000911E0000}"/>
    <cellStyle name="Millares 163 2 2 2" xfId="23661" xr:uid="{00000000-0005-0000-0000-0000921E0000}"/>
    <cellStyle name="Millares 163 2 3" xfId="22732" xr:uid="{00000000-0005-0000-0000-0000931E0000}"/>
    <cellStyle name="Millares 163 3" xfId="21135" xr:uid="{00000000-0005-0000-0000-0000941E0000}"/>
    <cellStyle name="Millares 163 3 2" xfId="23284" xr:uid="{00000000-0005-0000-0000-0000951E0000}"/>
    <cellStyle name="Millares 163 4" xfId="22349" xr:uid="{00000000-0005-0000-0000-0000961E0000}"/>
    <cellStyle name="Millares 164" xfId="1890" xr:uid="{00000000-0005-0000-0000-0000971E0000}"/>
    <cellStyle name="Millares 164 2" xfId="5229" xr:uid="{00000000-0005-0000-0000-0000981E0000}"/>
    <cellStyle name="Millares 164 2 2" xfId="21513" xr:uid="{00000000-0005-0000-0000-0000991E0000}"/>
    <cellStyle name="Millares 164 2 2 2" xfId="23660" xr:uid="{00000000-0005-0000-0000-00009A1E0000}"/>
    <cellStyle name="Millares 164 2 3" xfId="22731" xr:uid="{00000000-0005-0000-0000-00009B1E0000}"/>
    <cellStyle name="Millares 164 3" xfId="21134" xr:uid="{00000000-0005-0000-0000-00009C1E0000}"/>
    <cellStyle name="Millares 164 3 2" xfId="23283" xr:uid="{00000000-0005-0000-0000-00009D1E0000}"/>
    <cellStyle name="Millares 164 4" xfId="22348" xr:uid="{00000000-0005-0000-0000-00009E1E0000}"/>
    <cellStyle name="Millares 165" xfId="1889" xr:uid="{00000000-0005-0000-0000-00009F1E0000}"/>
    <cellStyle name="Millares 165 2" xfId="5228" xr:uid="{00000000-0005-0000-0000-0000A01E0000}"/>
    <cellStyle name="Millares 165 2 2" xfId="21512" xr:uid="{00000000-0005-0000-0000-0000A11E0000}"/>
    <cellStyle name="Millares 165 2 2 2" xfId="23659" xr:uid="{00000000-0005-0000-0000-0000A21E0000}"/>
    <cellStyle name="Millares 165 2 3" xfId="22730" xr:uid="{00000000-0005-0000-0000-0000A31E0000}"/>
    <cellStyle name="Millares 165 3" xfId="21133" xr:uid="{00000000-0005-0000-0000-0000A41E0000}"/>
    <cellStyle name="Millares 165 3 2" xfId="23282" xr:uid="{00000000-0005-0000-0000-0000A51E0000}"/>
    <cellStyle name="Millares 165 4" xfId="22347" xr:uid="{00000000-0005-0000-0000-0000A61E0000}"/>
    <cellStyle name="Millares 166" xfId="1902" xr:uid="{00000000-0005-0000-0000-0000A71E0000}"/>
    <cellStyle name="Millares 166 2" xfId="5231" xr:uid="{00000000-0005-0000-0000-0000A81E0000}"/>
    <cellStyle name="Millares 166 2 2" xfId="21515" xr:uid="{00000000-0005-0000-0000-0000A91E0000}"/>
    <cellStyle name="Millares 166 2 2 2" xfId="23662" xr:uid="{00000000-0005-0000-0000-0000AA1E0000}"/>
    <cellStyle name="Millares 166 2 3" xfId="22733" xr:uid="{00000000-0005-0000-0000-0000AB1E0000}"/>
    <cellStyle name="Millares 166 3" xfId="21136" xr:uid="{00000000-0005-0000-0000-0000AC1E0000}"/>
    <cellStyle name="Millares 166 3 2" xfId="23285" xr:uid="{00000000-0005-0000-0000-0000AD1E0000}"/>
    <cellStyle name="Millares 166 4" xfId="22350" xr:uid="{00000000-0005-0000-0000-0000AE1E0000}"/>
    <cellStyle name="Millares 167" xfId="1919" xr:uid="{00000000-0005-0000-0000-0000AF1E0000}"/>
    <cellStyle name="Millares 167 2" xfId="5235" xr:uid="{00000000-0005-0000-0000-0000B01E0000}"/>
    <cellStyle name="Millares 167 2 2" xfId="21518" xr:uid="{00000000-0005-0000-0000-0000B11E0000}"/>
    <cellStyle name="Millares 167 2 2 2" xfId="23665" xr:uid="{00000000-0005-0000-0000-0000B21E0000}"/>
    <cellStyle name="Millares 167 2 3" xfId="22736" xr:uid="{00000000-0005-0000-0000-0000B31E0000}"/>
    <cellStyle name="Millares 167 3" xfId="21139" xr:uid="{00000000-0005-0000-0000-0000B41E0000}"/>
    <cellStyle name="Millares 167 3 2" xfId="23288" xr:uid="{00000000-0005-0000-0000-0000B51E0000}"/>
    <cellStyle name="Millares 167 4" xfId="22353" xr:uid="{00000000-0005-0000-0000-0000B61E0000}"/>
    <cellStyle name="Millares 168" xfId="1913" xr:uid="{00000000-0005-0000-0000-0000B71E0000}"/>
    <cellStyle name="Millares 168 2" xfId="5233" xr:uid="{00000000-0005-0000-0000-0000B81E0000}"/>
    <cellStyle name="Millares 168 2 2" xfId="21516" xr:uid="{00000000-0005-0000-0000-0000B91E0000}"/>
    <cellStyle name="Millares 168 2 2 2" xfId="23663" xr:uid="{00000000-0005-0000-0000-0000BA1E0000}"/>
    <cellStyle name="Millares 168 2 3" xfId="22734" xr:uid="{00000000-0005-0000-0000-0000BB1E0000}"/>
    <cellStyle name="Millares 168 3" xfId="21137" xr:uid="{00000000-0005-0000-0000-0000BC1E0000}"/>
    <cellStyle name="Millares 168 3 2" xfId="23286" xr:uid="{00000000-0005-0000-0000-0000BD1E0000}"/>
    <cellStyle name="Millares 168 4" xfId="22351" xr:uid="{00000000-0005-0000-0000-0000BE1E0000}"/>
    <cellStyle name="Millares 169" xfId="1914" xr:uid="{00000000-0005-0000-0000-0000BF1E0000}"/>
    <cellStyle name="Millares 169 2" xfId="5234" xr:uid="{00000000-0005-0000-0000-0000C01E0000}"/>
    <cellStyle name="Millares 169 2 2" xfId="21517" xr:uid="{00000000-0005-0000-0000-0000C11E0000}"/>
    <cellStyle name="Millares 169 2 2 2" xfId="23664" xr:uid="{00000000-0005-0000-0000-0000C21E0000}"/>
    <cellStyle name="Millares 169 2 3" xfId="22735" xr:uid="{00000000-0005-0000-0000-0000C31E0000}"/>
    <cellStyle name="Millares 169 3" xfId="21138" xr:uid="{00000000-0005-0000-0000-0000C41E0000}"/>
    <cellStyle name="Millares 169 3 2" xfId="23287" xr:uid="{00000000-0005-0000-0000-0000C51E0000}"/>
    <cellStyle name="Millares 169 4" xfId="22352" xr:uid="{00000000-0005-0000-0000-0000C61E0000}"/>
    <cellStyle name="Millares 17" xfId="894" xr:uid="{00000000-0005-0000-0000-0000C71E0000}"/>
    <cellStyle name="Millares 17 10" xfId="24182" xr:uid="{00000000-0005-0000-0000-0000C81E0000}"/>
    <cellStyle name="Millares 17 11" xfId="24251" xr:uid="{00000000-0005-0000-0000-0000E95E0000}"/>
    <cellStyle name="Millares 17 12" xfId="24313" xr:uid="{00000000-0005-0000-0000-0000275F0000}"/>
    <cellStyle name="Millares 17 13" xfId="24369" xr:uid="{00000000-0005-0000-0000-0000605F0000}"/>
    <cellStyle name="Millares 17 2" xfId="2274" xr:uid="{00000000-0005-0000-0000-0000C91E0000}"/>
    <cellStyle name="Millares 17 2 2" xfId="5239" xr:uid="{00000000-0005-0000-0000-0000CA1E0000}"/>
    <cellStyle name="Millares 17 2 2 2" xfId="21522" xr:uid="{00000000-0005-0000-0000-0000CB1E0000}"/>
    <cellStyle name="Millares 17 2 2 2 2" xfId="23669" xr:uid="{00000000-0005-0000-0000-0000CC1E0000}"/>
    <cellStyle name="Millares 17 2 2 3" xfId="22740" xr:uid="{00000000-0005-0000-0000-0000CD1E0000}"/>
    <cellStyle name="Millares 17 2 3" xfId="21143" xr:uid="{00000000-0005-0000-0000-0000CE1E0000}"/>
    <cellStyle name="Millares 17 2 3 2" xfId="23292" xr:uid="{00000000-0005-0000-0000-0000CF1E0000}"/>
    <cellStyle name="Millares 17 2 4" xfId="22363" xr:uid="{00000000-0005-0000-0000-0000D01E0000}"/>
    <cellStyle name="Millares 17 2 5" xfId="24096" xr:uid="{00000000-0005-0000-0000-0000D11E0000}"/>
    <cellStyle name="Millares 17 2 6" xfId="24183" xr:uid="{00000000-0005-0000-0000-0000D21E0000}"/>
    <cellStyle name="Millares 17 2 7" xfId="24252" xr:uid="{00000000-0005-0000-0000-0000EA5E0000}"/>
    <cellStyle name="Millares 17 2 8" xfId="24314" xr:uid="{00000000-0005-0000-0000-0000285F0000}"/>
    <cellStyle name="Millares 17 3" xfId="5031" xr:uid="{00000000-0005-0000-0000-0000D31E0000}"/>
    <cellStyle name="Millares 17 3 2" xfId="21366" xr:uid="{00000000-0005-0000-0000-0000D41E0000}"/>
    <cellStyle name="Millares 17 3 2 2" xfId="23514" xr:uid="{00000000-0005-0000-0000-0000D51E0000}"/>
    <cellStyle name="Millares 17 3 3" xfId="22585" xr:uid="{00000000-0005-0000-0000-0000D61E0000}"/>
    <cellStyle name="Millares 17 4" xfId="20704" xr:uid="{00000000-0005-0000-0000-0000D71E0000}"/>
    <cellStyle name="Millares 17 4 2" xfId="23048" xr:uid="{00000000-0005-0000-0000-0000D81E0000}"/>
    <cellStyle name="Millares 17 5" xfId="20977" xr:uid="{00000000-0005-0000-0000-0000D91E0000}"/>
    <cellStyle name="Millares 17 5 2" xfId="23145" xr:uid="{00000000-0005-0000-0000-0000DA1E0000}"/>
    <cellStyle name="Millares 17 6" xfId="21758" xr:uid="{00000000-0005-0000-0000-0000DB1E0000}"/>
    <cellStyle name="Millares 17 6 2" xfId="23893" xr:uid="{00000000-0005-0000-0000-0000DC1E0000}"/>
    <cellStyle name="Millares 17 7" xfId="21823" xr:uid="{00000000-0005-0000-0000-0000DD1E0000}"/>
    <cellStyle name="Millares 17 7 2" xfId="23947" xr:uid="{00000000-0005-0000-0000-0000DE1E0000}"/>
    <cellStyle name="Millares 17 8" xfId="21953" xr:uid="{00000000-0005-0000-0000-0000DF1E0000}"/>
    <cellStyle name="Millares 17 9" xfId="24095" xr:uid="{00000000-0005-0000-0000-0000E01E0000}"/>
    <cellStyle name="Millares 170" xfId="2303" xr:uid="{00000000-0005-0000-0000-0000E11E0000}"/>
    <cellStyle name="Millares 170 2" xfId="5243" xr:uid="{00000000-0005-0000-0000-0000E21E0000}"/>
    <cellStyle name="Millares 170 2 2" xfId="21526" xr:uid="{00000000-0005-0000-0000-0000E31E0000}"/>
    <cellStyle name="Millares 170 2 2 2" xfId="23673" xr:uid="{00000000-0005-0000-0000-0000E41E0000}"/>
    <cellStyle name="Millares 170 2 3" xfId="22744" xr:uid="{00000000-0005-0000-0000-0000E51E0000}"/>
    <cellStyle name="Millares 170 3" xfId="21147" xr:uid="{00000000-0005-0000-0000-0000E61E0000}"/>
    <cellStyle name="Millares 170 3 2" xfId="23296" xr:uid="{00000000-0005-0000-0000-0000E71E0000}"/>
    <cellStyle name="Millares 170 4" xfId="22367" xr:uid="{00000000-0005-0000-0000-0000E81E0000}"/>
    <cellStyle name="Millares 171" xfId="2302" xr:uid="{00000000-0005-0000-0000-0000E91E0000}"/>
    <cellStyle name="Millares 171 2" xfId="5242" xr:uid="{00000000-0005-0000-0000-0000EA1E0000}"/>
    <cellStyle name="Millares 171 2 2" xfId="21525" xr:uid="{00000000-0005-0000-0000-0000EB1E0000}"/>
    <cellStyle name="Millares 171 2 2 2" xfId="23672" xr:uid="{00000000-0005-0000-0000-0000EC1E0000}"/>
    <cellStyle name="Millares 171 2 3" xfId="22743" xr:uid="{00000000-0005-0000-0000-0000ED1E0000}"/>
    <cellStyle name="Millares 171 3" xfId="21146" xr:uid="{00000000-0005-0000-0000-0000EE1E0000}"/>
    <cellStyle name="Millares 171 3 2" xfId="23295" xr:uid="{00000000-0005-0000-0000-0000EF1E0000}"/>
    <cellStyle name="Millares 171 4" xfId="22366" xr:uid="{00000000-0005-0000-0000-0000F01E0000}"/>
    <cellStyle name="Millares 172" xfId="2766" xr:uid="{00000000-0005-0000-0000-0000F11E0000}"/>
    <cellStyle name="Millares 172 2" xfId="5287" xr:uid="{00000000-0005-0000-0000-0000F21E0000}"/>
    <cellStyle name="Millares 172 2 2" xfId="21569" xr:uid="{00000000-0005-0000-0000-0000F31E0000}"/>
    <cellStyle name="Millares 172 2 2 2" xfId="23716" xr:uid="{00000000-0005-0000-0000-0000F41E0000}"/>
    <cellStyle name="Millares 172 2 3" xfId="22787" xr:uid="{00000000-0005-0000-0000-0000F51E0000}"/>
    <cellStyle name="Millares 172 3" xfId="21189" xr:uid="{00000000-0005-0000-0000-0000F61E0000}"/>
    <cellStyle name="Millares 172 3 2" xfId="23338" xr:uid="{00000000-0005-0000-0000-0000F71E0000}"/>
    <cellStyle name="Millares 172 4" xfId="22409" xr:uid="{00000000-0005-0000-0000-0000F81E0000}"/>
    <cellStyle name="Millares 173" xfId="2789" xr:uid="{00000000-0005-0000-0000-0000F91E0000}"/>
    <cellStyle name="Millares 173 2" xfId="5297" xr:uid="{00000000-0005-0000-0000-0000FA1E0000}"/>
    <cellStyle name="Millares 173 2 2" xfId="21579" xr:uid="{00000000-0005-0000-0000-0000FB1E0000}"/>
    <cellStyle name="Millares 173 2 2 2" xfId="23726" xr:uid="{00000000-0005-0000-0000-0000FC1E0000}"/>
    <cellStyle name="Millares 173 2 3" xfId="22797" xr:uid="{00000000-0005-0000-0000-0000FD1E0000}"/>
    <cellStyle name="Millares 173 3" xfId="21199" xr:uid="{00000000-0005-0000-0000-0000FE1E0000}"/>
    <cellStyle name="Millares 173 3 2" xfId="23348" xr:uid="{00000000-0005-0000-0000-0000FF1E0000}"/>
    <cellStyle name="Millares 173 4" xfId="22419" xr:uid="{00000000-0005-0000-0000-0000001F0000}"/>
    <cellStyle name="Millares 174" xfId="2791" xr:uid="{00000000-0005-0000-0000-0000011F0000}"/>
    <cellStyle name="Millares 174 2" xfId="5298" xr:uid="{00000000-0005-0000-0000-0000021F0000}"/>
    <cellStyle name="Millares 174 2 2" xfId="21580" xr:uid="{00000000-0005-0000-0000-0000031F0000}"/>
    <cellStyle name="Millares 174 2 2 2" xfId="23727" xr:uid="{00000000-0005-0000-0000-0000041F0000}"/>
    <cellStyle name="Millares 174 2 3" xfId="22798" xr:uid="{00000000-0005-0000-0000-0000051F0000}"/>
    <cellStyle name="Millares 174 3" xfId="21200" xr:uid="{00000000-0005-0000-0000-0000061F0000}"/>
    <cellStyle name="Millares 174 3 2" xfId="23349" xr:uid="{00000000-0005-0000-0000-0000071F0000}"/>
    <cellStyle name="Millares 174 4" xfId="22420" xr:uid="{00000000-0005-0000-0000-0000081F0000}"/>
    <cellStyle name="Millares 175" xfId="2787" xr:uid="{00000000-0005-0000-0000-0000091F0000}"/>
    <cellStyle name="Millares 175 2" xfId="5296" xr:uid="{00000000-0005-0000-0000-00000A1F0000}"/>
    <cellStyle name="Millares 175 2 2" xfId="21578" xr:uid="{00000000-0005-0000-0000-00000B1F0000}"/>
    <cellStyle name="Millares 175 2 2 2" xfId="23725" xr:uid="{00000000-0005-0000-0000-00000C1F0000}"/>
    <cellStyle name="Millares 175 2 3" xfId="22796" xr:uid="{00000000-0005-0000-0000-00000D1F0000}"/>
    <cellStyle name="Millares 175 3" xfId="21198" xr:uid="{00000000-0005-0000-0000-00000E1F0000}"/>
    <cellStyle name="Millares 175 3 2" xfId="23347" xr:uid="{00000000-0005-0000-0000-00000F1F0000}"/>
    <cellStyle name="Millares 175 4" xfId="22418" xr:uid="{00000000-0005-0000-0000-0000101F0000}"/>
    <cellStyle name="Millares 176" xfId="2792" xr:uid="{00000000-0005-0000-0000-0000111F0000}"/>
    <cellStyle name="Millares 176 2" xfId="5299" xr:uid="{00000000-0005-0000-0000-0000121F0000}"/>
    <cellStyle name="Millares 176 2 2" xfId="21581" xr:uid="{00000000-0005-0000-0000-0000131F0000}"/>
    <cellStyle name="Millares 176 2 2 2" xfId="23728" xr:uid="{00000000-0005-0000-0000-0000141F0000}"/>
    <cellStyle name="Millares 176 2 3" xfId="22799" xr:uid="{00000000-0005-0000-0000-0000151F0000}"/>
    <cellStyle name="Millares 176 3" xfId="21201" xr:uid="{00000000-0005-0000-0000-0000161F0000}"/>
    <cellStyle name="Millares 176 3 2" xfId="23350" xr:uid="{00000000-0005-0000-0000-0000171F0000}"/>
    <cellStyle name="Millares 176 4" xfId="22421" xr:uid="{00000000-0005-0000-0000-0000181F0000}"/>
    <cellStyle name="Millares 177" xfId="2786" xr:uid="{00000000-0005-0000-0000-0000191F0000}"/>
    <cellStyle name="Millares 177 2" xfId="5295" xr:uid="{00000000-0005-0000-0000-00001A1F0000}"/>
    <cellStyle name="Millares 177 2 2" xfId="21577" xr:uid="{00000000-0005-0000-0000-00001B1F0000}"/>
    <cellStyle name="Millares 177 2 2 2" xfId="23724" xr:uid="{00000000-0005-0000-0000-00001C1F0000}"/>
    <cellStyle name="Millares 177 2 3" xfId="22795" xr:uid="{00000000-0005-0000-0000-00001D1F0000}"/>
    <cellStyle name="Millares 177 3" xfId="21197" xr:uid="{00000000-0005-0000-0000-00001E1F0000}"/>
    <cellStyle name="Millares 177 3 2" xfId="23346" xr:uid="{00000000-0005-0000-0000-00001F1F0000}"/>
    <cellStyle name="Millares 177 4" xfId="22417" xr:uid="{00000000-0005-0000-0000-0000201F0000}"/>
    <cellStyle name="Millares 178" xfId="2793" xr:uid="{00000000-0005-0000-0000-0000211F0000}"/>
    <cellStyle name="Millares 178 2" xfId="5300" xr:uid="{00000000-0005-0000-0000-0000221F0000}"/>
    <cellStyle name="Millares 178 2 2" xfId="21582" xr:uid="{00000000-0005-0000-0000-0000231F0000}"/>
    <cellStyle name="Millares 178 2 2 2" xfId="23729" xr:uid="{00000000-0005-0000-0000-0000241F0000}"/>
    <cellStyle name="Millares 178 2 3" xfId="22800" xr:uid="{00000000-0005-0000-0000-0000251F0000}"/>
    <cellStyle name="Millares 178 3" xfId="21202" xr:uid="{00000000-0005-0000-0000-0000261F0000}"/>
    <cellStyle name="Millares 178 3 2" xfId="23351" xr:uid="{00000000-0005-0000-0000-0000271F0000}"/>
    <cellStyle name="Millares 178 4" xfId="22422" xr:uid="{00000000-0005-0000-0000-0000281F0000}"/>
    <cellStyle name="Millares 179" xfId="2785" xr:uid="{00000000-0005-0000-0000-0000291F0000}"/>
    <cellStyle name="Millares 179 2" xfId="5294" xr:uid="{00000000-0005-0000-0000-00002A1F0000}"/>
    <cellStyle name="Millares 179 2 2" xfId="21576" xr:uid="{00000000-0005-0000-0000-00002B1F0000}"/>
    <cellStyle name="Millares 179 2 2 2" xfId="23723" xr:uid="{00000000-0005-0000-0000-00002C1F0000}"/>
    <cellStyle name="Millares 179 2 3" xfId="22794" xr:uid="{00000000-0005-0000-0000-00002D1F0000}"/>
    <cellStyle name="Millares 179 3" xfId="21196" xr:uid="{00000000-0005-0000-0000-00002E1F0000}"/>
    <cellStyle name="Millares 179 3 2" xfId="23345" xr:uid="{00000000-0005-0000-0000-00002F1F0000}"/>
    <cellStyle name="Millares 179 4" xfId="22416" xr:uid="{00000000-0005-0000-0000-0000301F0000}"/>
    <cellStyle name="Millares 18" xfId="1065" xr:uid="{00000000-0005-0000-0000-0000311F0000}"/>
    <cellStyle name="Millares 18 10" xfId="24184" xr:uid="{00000000-0005-0000-0000-0000321F0000}"/>
    <cellStyle name="Millares 18 11" xfId="24253" xr:uid="{00000000-0005-0000-0000-0000EB5E0000}"/>
    <cellStyle name="Millares 18 12" xfId="24315" xr:uid="{00000000-0005-0000-0000-0000295F0000}"/>
    <cellStyle name="Millares 18 13" xfId="24370" xr:uid="{00000000-0005-0000-0000-0000615F0000}"/>
    <cellStyle name="Millares 18 2" xfId="2346" xr:uid="{00000000-0005-0000-0000-0000331F0000}"/>
    <cellStyle name="Millares 18 2 2" xfId="5244" xr:uid="{00000000-0005-0000-0000-0000341F0000}"/>
    <cellStyle name="Millares 18 2 2 2" xfId="21527" xr:uid="{00000000-0005-0000-0000-0000351F0000}"/>
    <cellStyle name="Millares 18 2 2 2 2" xfId="23674" xr:uid="{00000000-0005-0000-0000-0000361F0000}"/>
    <cellStyle name="Millares 18 2 2 3" xfId="22745" xr:uid="{00000000-0005-0000-0000-0000371F0000}"/>
    <cellStyle name="Millares 18 2 3" xfId="21148" xr:uid="{00000000-0005-0000-0000-0000381F0000}"/>
    <cellStyle name="Millares 18 2 3 2" xfId="23297" xr:uid="{00000000-0005-0000-0000-0000391F0000}"/>
    <cellStyle name="Millares 18 2 4" xfId="22368" xr:uid="{00000000-0005-0000-0000-00003A1F0000}"/>
    <cellStyle name="Millares 18 2 5" xfId="24098" xr:uid="{00000000-0005-0000-0000-00003B1F0000}"/>
    <cellStyle name="Millares 18 2 6" xfId="24185" xr:uid="{00000000-0005-0000-0000-00003C1F0000}"/>
    <cellStyle name="Millares 18 2 7" xfId="24254" xr:uid="{00000000-0005-0000-0000-0000EC5E0000}"/>
    <cellStyle name="Millares 18 2 8" xfId="24316" xr:uid="{00000000-0005-0000-0000-00002A5F0000}"/>
    <cellStyle name="Millares 18 3" xfId="5025" xr:uid="{00000000-0005-0000-0000-00003D1F0000}"/>
    <cellStyle name="Millares 18 3 2" xfId="21362" xr:uid="{00000000-0005-0000-0000-00003E1F0000}"/>
    <cellStyle name="Millares 18 3 2 2" xfId="23510" xr:uid="{00000000-0005-0000-0000-00003F1F0000}"/>
    <cellStyle name="Millares 18 3 3" xfId="22581" xr:uid="{00000000-0005-0000-0000-0000401F0000}"/>
    <cellStyle name="Millares 18 4" xfId="20705" xr:uid="{00000000-0005-0000-0000-0000411F0000}"/>
    <cellStyle name="Millares 18 4 2" xfId="23049" xr:uid="{00000000-0005-0000-0000-0000421F0000}"/>
    <cellStyle name="Millares 18 5" xfId="20981" xr:uid="{00000000-0005-0000-0000-0000431F0000}"/>
    <cellStyle name="Millares 18 5 2" xfId="23148" xr:uid="{00000000-0005-0000-0000-0000441F0000}"/>
    <cellStyle name="Millares 18 6" xfId="21759" xr:uid="{00000000-0005-0000-0000-0000451F0000}"/>
    <cellStyle name="Millares 18 6 2" xfId="23894" xr:uid="{00000000-0005-0000-0000-0000461F0000}"/>
    <cellStyle name="Millares 18 7" xfId="21824" xr:uid="{00000000-0005-0000-0000-0000471F0000}"/>
    <cellStyle name="Millares 18 7 2" xfId="23948" xr:uid="{00000000-0005-0000-0000-0000481F0000}"/>
    <cellStyle name="Millares 18 8" xfId="21954" xr:uid="{00000000-0005-0000-0000-0000491F0000}"/>
    <cellStyle name="Millares 18 9" xfId="24097" xr:uid="{00000000-0005-0000-0000-00004A1F0000}"/>
    <cellStyle name="Millares 180" xfId="2794" xr:uid="{00000000-0005-0000-0000-00004B1F0000}"/>
    <cellStyle name="Millares 180 2" xfId="5301" xr:uid="{00000000-0005-0000-0000-00004C1F0000}"/>
    <cellStyle name="Millares 180 2 2" xfId="21583" xr:uid="{00000000-0005-0000-0000-00004D1F0000}"/>
    <cellStyle name="Millares 180 2 2 2" xfId="23730" xr:uid="{00000000-0005-0000-0000-00004E1F0000}"/>
    <cellStyle name="Millares 180 2 3" xfId="22801" xr:uid="{00000000-0005-0000-0000-00004F1F0000}"/>
    <cellStyle name="Millares 180 3" xfId="21203" xr:uid="{00000000-0005-0000-0000-0000501F0000}"/>
    <cellStyle name="Millares 180 3 2" xfId="23352" xr:uid="{00000000-0005-0000-0000-0000511F0000}"/>
    <cellStyle name="Millares 180 4" xfId="22423" xr:uid="{00000000-0005-0000-0000-0000521F0000}"/>
    <cellStyle name="Millares 181" xfId="2784" xr:uid="{00000000-0005-0000-0000-0000531F0000}"/>
    <cellStyle name="Millares 181 2" xfId="5293" xr:uid="{00000000-0005-0000-0000-0000541F0000}"/>
    <cellStyle name="Millares 181 2 2" xfId="21575" xr:uid="{00000000-0005-0000-0000-0000551F0000}"/>
    <cellStyle name="Millares 181 2 2 2" xfId="23722" xr:uid="{00000000-0005-0000-0000-0000561F0000}"/>
    <cellStyle name="Millares 181 2 3" xfId="22793" xr:uid="{00000000-0005-0000-0000-0000571F0000}"/>
    <cellStyle name="Millares 181 3" xfId="21195" xr:uid="{00000000-0005-0000-0000-0000581F0000}"/>
    <cellStyle name="Millares 181 3 2" xfId="23344" xr:uid="{00000000-0005-0000-0000-0000591F0000}"/>
    <cellStyle name="Millares 181 4" xfId="22415" xr:uid="{00000000-0005-0000-0000-00005A1F0000}"/>
    <cellStyle name="Millares 182" xfId="2795" xr:uid="{00000000-0005-0000-0000-00005B1F0000}"/>
    <cellStyle name="Millares 182 2" xfId="5302" xr:uid="{00000000-0005-0000-0000-00005C1F0000}"/>
    <cellStyle name="Millares 182 2 2" xfId="21584" xr:uid="{00000000-0005-0000-0000-00005D1F0000}"/>
    <cellStyle name="Millares 182 2 2 2" xfId="23731" xr:uid="{00000000-0005-0000-0000-00005E1F0000}"/>
    <cellStyle name="Millares 182 2 3" xfId="22802" xr:uid="{00000000-0005-0000-0000-00005F1F0000}"/>
    <cellStyle name="Millares 182 3" xfId="21204" xr:uid="{00000000-0005-0000-0000-0000601F0000}"/>
    <cellStyle name="Millares 182 3 2" xfId="23353" xr:uid="{00000000-0005-0000-0000-0000611F0000}"/>
    <cellStyle name="Millares 182 4" xfId="22424" xr:uid="{00000000-0005-0000-0000-0000621F0000}"/>
    <cellStyle name="Millares 183" xfId="2783" xr:uid="{00000000-0005-0000-0000-0000631F0000}"/>
    <cellStyle name="Millares 183 2" xfId="5292" xr:uid="{00000000-0005-0000-0000-0000641F0000}"/>
    <cellStyle name="Millares 183 2 2" xfId="21574" xr:uid="{00000000-0005-0000-0000-0000651F0000}"/>
    <cellStyle name="Millares 183 2 2 2" xfId="23721" xr:uid="{00000000-0005-0000-0000-0000661F0000}"/>
    <cellStyle name="Millares 183 2 3" xfId="22792" xr:uid="{00000000-0005-0000-0000-0000671F0000}"/>
    <cellStyle name="Millares 183 3" xfId="21194" xr:uid="{00000000-0005-0000-0000-0000681F0000}"/>
    <cellStyle name="Millares 183 3 2" xfId="23343" xr:uid="{00000000-0005-0000-0000-0000691F0000}"/>
    <cellStyle name="Millares 183 4" xfId="22414" xr:uid="{00000000-0005-0000-0000-00006A1F0000}"/>
    <cellStyle name="Millares 184" xfId="2796" xr:uid="{00000000-0005-0000-0000-00006B1F0000}"/>
    <cellStyle name="Millares 184 2" xfId="5303" xr:uid="{00000000-0005-0000-0000-00006C1F0000}"/>
    <cellStyle name="Millares 184 2 2" xfId="21585" xr:uid="{00000000-0005-0000-0000-00006D1F0000}"/>
    <cellStyle name="Millares 184 2 2 2" xfId="23732" xr:uid="{00000000-0005-0000-0000-00006E1F0000}"/>
    <cellStyle name="Millares 184 2 3" xfId="22803" xr:uid="{00000000-0005-0000-0000-00006F1F0000}"/>
    <cellStyle name="Millares 184 3" xfId="21205" xr:uid="{00000000-0005-0000-0000-0000701F0000}"/>
    <cellStyle name="Millares 184 3 2" xfId="23354" xr:uid="{00000000-0005-0000-0000-0000711F0000}"/>
    <cellStyle name="Millares 184 4" xfId="22425" xr:uid="{00000000-0005-0000-0000-0000721F0000}"/>
    <cellStyle name="Millares 185" xfId="2782" xr:uid="{00000000-0005-0000-0000-0000731F0000}"/>
    <cellStyle name="Millares 185 2" xfId="5291" xr:uid="{00000000-0005-0000-0000-0000741F0000}"/>
    <cellStyle name="Millares 185 2 2" xfId="21573" xr:uid="{00000000-0005-0000-0000-0000751F0000}"/>
    <cellStyle name="Millares 185 2 2 2" xfId="23720" xr:uid="{00000000-0005-0000-0000-0000761F0000}"/>
    <cellStyle name="Millares 185 2 3" xfId="22791" xr:uid="{00000000-0005-0000-0000-0000771F0000}"/>
    <cellStyle name="Millares 185 3" xfId="21193" xr:uid="{00000000-0005-0000-0000-0000781F0000}"/>
    <cellStyle name="Millares 185 3 2" xfId="23342" xr:uid="{00000000-0005-0000-0000-0000791F0000}"/>
    <cellStyle name="Millares 185 4" xfId="22413" xr:uid="{00000000-0005-0000-0000-00007A1F0000}"/>
    <cellStyle name="Millares 186" xfId="2797" xr:uid="{00000000-0005-0000-0000-00007B1F0000}"/>
    <cellStyle name="Millares 186 2" xfId="5304" xr:uid="{00000000-0005-0000-0000-00007C1F0000}"/>
    <cellStyle name="Millares 186 2 2" xfId="21586" xr:uid="{00000000-0005-0000-0000-00007D1F0000}"/>
    <cellStyle name="Millares 186 2 2 2" xfId="23733" xr:uid="{00000000-0005-0000-0000-00007E1F0000}"/>
    <cellStyle name="Millares 186 2 3" xfId="22804" xr:uid="{00000000-0005-0000-0000-00007F1F0000}"/>
    <cellStyle name="Millares 186 3" xfId="21206" xr:uid="{00000000-0005-0000-0000-0000801F0000}"/>
    <cellStyle name="Millares 186 3 2" xfId="23355" xr:uid="{00000000-0005-0000-0000-0000811F0000}"/>
    <cellStyle name="Millares 186 4" xfId="22426" xr:uid="{00000000-0005-0000-0000-0000821F0000}"/>
    <cellStyle name="Millares 187" xfId="2781" xr:uid="{00000000-0005-0000-0000-0000831F0000}"/>
    <cellStyle name="Millares 187 2" xfId="5290" xr:uid="{00000000-0005-0000-0000-0000841F0000}"/>
    <cellStyle name="Millares 187 2 2" xfId="21572" xr:uid="{00000000-0005-0000-0000-0000851F0000}"/>
    <cellStyle name="Millares 187 2 2 2" xfId="23719" xr:uid="{00000000-0005-0000-0000-0000861F0000}"/>
    <cellStyle name="Millares 187 2 3" xfId="22790" xr:uid="{00000000-0005-0000-0000-0000871F0000}"/>
    <cellStyle name="Millares 187 3" xfId="21192" xr:uid="{00000000-0005-0000-0000-0000881F0000}"/>
    <cellStyle name="Millares 187 3 2" xfId="23341" xr:uid="{00000000-0005-0000-0000-0000891F0000}"/>
    <cellStyle name="Millares 187 4" xfId="22412" xr:uid="{00000000-0005-0000-0000-00008A1F0000}"/>
    <cellStyle name="Millares 188" xfId="2799" xr:uid="{00000000-0005-0000-0000-00008B1F0000}"/>
    <cellStyle name="Millares 188 2" xfId="5305" xr:uid="{00000000-0005-0000-0000-00008C1F0000}"/>
    <cellStyle name="Millares 188 2 2" xfId="21587" xr:uid="{00000000-0005-0000-0000-00008D1F0000}"/>
    <cellStyle name="Millares 188 2 2 2" xfId="23734" xr:uid="{00000000-0005-0000-0000-00008E1F0000}"/>
    <cellStyle name="Millares 188 2 3" xfId="22805" xr:uid="{00000000-0005-0000-0000-00008F1F0000}"/>
    <cellStyle name="Millares 188 3" xfId="21207" xr:uid="{00000000-0005-0000-0000-0000901F0000}"/>
    <cellStyle name="Millares 188 3 2" xfId="23356" xr:uid="{00000000-0005-0000-0000-0000911F0000}"/>
    <cellStyle name="Millares 188 4" xfId="22427" xr:uid="{00000000-0005-0000-0000-0000921F0000}"/>
    <cellStyle name="Millares 189" xfId="2779" xr:uid="{00000000-0005-0000-0000-0000931F0000}"/>
    <cellStyle name="Millares 189 2" xfId="5289" xr:uid="{00000000-0005-0000-0000-0000941F0000}"/>
    <cellStyle name="Millares 189 2 2" xfId="21571" xr:uid="{00000000-0005-0000-0000-0000951F0000}"/>
    <cellStyle name="Millares 189 2 2 2" xfId="23718" xr:uid="{00000000-0005-0000-0000-0000961F0000}"/>
    <cellStyle name="Millares 189 2 3" xfId="22789" xr:uid="{00000000-0005-0000-0000-0000971F0000}"/>
    <cellStyle name="Millares 189 3" xfId="21191" xr:uid="{00000000-0005-0000-0000-0000981F0000}"/>
    <cellStyle name="Millares 189 3 2" xfId="23340" xr:uid="{00000000-0005-0000-0000-0000991F0000}"/>
    <cellStyle name="Millares 189 4" xfId="22411" xr:uid="{00000000-0005-0000-0000-00009A1F0000}"/>
    <cellStyle name="Millares 19" xfId="1084" xr:uid="{00000000-0005-0000-0000-00009B1F0000}"/>
    <cellStyle name="Millares 19 10" xfId="24255" xr:uid="{00000000-0005-0000-0000-0000ED5E0000}"/>
    <cellStyle name="Millares 19 11" xfId="24317" xr:uid="{00000000-0005-0000-0000-00002B5F0000}"/>
    <cellStyle name="Millares 19 12" xfId="24371" xr:uid="{00000000-0005-0000-0000-0000625F0000}"/>
    <cellStyle name="Millares 19 2" xfId="5019" xr:uid="{00000000-0005-0000-0000-00009C1F0000}"/>
    <cellStyle name="Millares 19 2 2" xfId="21359" xr:uid="{00000000-0005-0000-0000-00009D1F0000}"/>
    <cellStyle name="Millares 19 2 2 2" xfId="23507" xr:uid="{00000000-0005-0000-0000-00009E1F0000}"/>
    <cellStyle name="Millares 19 2 3" xfId="22578" xr:uid="{00000000-0005-0000-0000-00009F1F0000}"/>
    <cellStyle name="Millares 19 2 4" xfId="24100" xr:uid="{00000000-0005-0000-0000-0000A01F0000}"/>
    <cellStyle name="Millares 19 2 5" xfId="24187" xr:uid="{00000000-0005-0000-0000-0000A11F0000}"/>
    <cellStyle name="Millares 19 2 6" xfId="24256" xr:uid="{00000000-0005-0000-0000-0000EE5E0000}"/>
    <cellStyle name="Millares 19 2 7" xfId="24318" xr:uid="{00000000-0005-0000-0000-00002C5F0000}"/>
    <cellStyle name="Millares 19 3" xfId="20706" xr:uid="{00000000-0005-0000-0000-0000A21F0000}"/>
    <cellStyle name="Millares 19 3 2" xfId="23050" xr:uid="{00000000-0005-0000-0000-0000A31F0000}"/>
    <cellStyle name="Millares 19 4" xfId="20983" xr:uid="{00000000-0005-0000-0000-0000A41F0000}"/>
    <cellStyle name="Millares 19 4 2" xfId="23150" xr:uid="{00000000-0005-0000-0000-0000A51F0000}"/>
    <cellStyle name="Millares 19 5" xfId="21760" xr:uid="{00000000-0005-0000-0000-0000A61F0000}"/>
    <cellStyle name="Millares 19 5 2" xfId="23895" xr:uid="{00000000-0005-0000-0000-0000A71F0000}"/>
    <cellStyle name="Millares 19 6" xfId="21825" xr:uid="{00000000-0005-0000-0000-0000A81F0000}"/>
    <cellStyle name="Millares 19 6 2" xfId="23949" xr:uid="{00000000-0005-0000-0000-0000A91F0000}"/>
    <cellStyle name="Millares 19 7" xfId="21955" xr:uid="{00000000-0005-0000-0000-0000AA1F0000}"/>
    <cellStyle name="Millares 19 8" xfId="24099" xr:uid="{00000000-0005-0000-0000-0000AB1F0000}"/>
    <cellStyle name="Millares 19 9" xfId="24186" xr:uid="{00000000-0005-0000-0000-0000AC1F0000}"/>
    <cellStyle name="Millares 190" xfId="2801" xr:uid="{00000000-0005-0000-0000-0000AD1F0000}"/>
    <cellStyle name="Millares 190 2" xfId="5306" xr:uid="{00000000-0005-0000-0000-0000AE1F0000}"/>
    <cellStyle name="Millares 190 2 2" xfId="21588" xr:uid="{00000000-0005-0000-0000-0000AF1F0000}"/>
    <cellStyle name="Millares 190 2 2 2" xfId="23735" xr:uid="{00000000-0005-0000-0000-0000B01F0000}"/>
    <cellStyle name="Millares 190 2 3" xfId="22806" xr:uid="{00000000-0005-0000-0000-0000B11F0000}"/>
    <cellStyle name="Millares 190 3" xfId="21208" xr:uid="{00000000-0005-0000-0000-0000B21F0000}"/>
    <cellStyle name="Millares 190 3 2" xfId="23357" xr:uid="{00000000-0005-0000-0000-0000B31F0000}"/>
    <cellStyle name="Millares 190 4" xfId="22428" xr:uid="{00000000-0005-0000-0000-0000B41F0000}"/>
    <cellStyle name="Millares 191" xfId="2777" xr:uid="{00000000-0005-0000-0000-0000B51F0000}"/>
    <cellStyle name="Millares 191 2" xfId="5288" xr:uid="{00000000-0005-0000-0000-0000B61F0000}"/>
    <cellStyle name="Millares 191 2 2" xfId="21570" xr:uid="{00000000-0005-0000-0000-0000B71F0000}"/>
    <cellStyle name="Millares 191 2 2 2" xfId="23717" xr:uid="{00000000-0005-0000-0000-0000B81F0000}"/>
    <cellStyle name="Millares 191 2 3" xfId="22788" xr:uid="{00000000-0005-0000-0000-0000B91F0000}"/>
    <cellStyle name="Millares 191 3" xfId="21190" xr:uid="{00000000-0005-0000-0000-0000BA1F0000}"/>
    <cellStyle name="Millares 191 3 2" xfId="23339" xr:uid="{00000000-0005-0000-0000-0000BB1F0000}"/>
    <cellStyle name="Millares 191 4" xfId="22410" xr:uid="{00000000-0005-0000-0000-0000BC1F0000}"/>
    <cellStyle name="Millares 192" xfId="2852" xr:uid="{00000000-0005-0000-0000-0000BD1F0000}"/>
    <cellStyle name="Millares 192 2" xfId="5309" xr:uid="{00000000-0005-0000-0000-0000BE1F0000}"/>
    <cellStyle name="Millares 192 2 2" xfId="21591" xr:uid="{00000000-0005-0000-0000-0000BF1F0000}"/>
    <cellStyle name="Millares 192 2 2 2" xfId="23738" xr:uid="{00000000-0005-0000-0000-0000C01F0000}"/>
    <cellStyle name="Millares 192 2 3" xfId="22809" xr:uid="{00000000-0005-0000-0000-0000C11F0000}"/>
    <cellStyle name="Millares 192 3" xfId="21211" xr:uid="{00000000-0005-0000-0000-0000C21F0000}"/>
    <cellStyle name="Millares 192 3 2" xfId="23360" xr:uid="{00000000-0005-0000-0000-0000C31F0000}"/>
    <cellStyle name="Millares 192 4" xfId="22431" xr:uid="{00000000-0005-0000-0000-0000C41F0000}"/>
    <cellStyle name="Millares 193" xfId="2854" xr:uid="{00000000-0005-0000-0000-0000C51F0000}"/>
    <cellStyle name="Millares 193 2" xfId="5310" xr:uid="{00000000-0005-0000-0000-0000C61F0000}"/>
    <cellStyle name="Millares 193 2 2" xfId="21592" xr:uid="{00000000-0005-0000-0000-0000C71F0000}"/>
    <cellStyle name="Millares 193 2 2 2" xfId="23739" xr:uid="{00000000-0005-0000-0000-0000C81F0000}"/>
    <cellStyle name="Millares 193 2 3" xfId="22810" xr:uid="{00000000-0005-0000-0000-0000C91F0000}"/>
    <cellStyle name="Millares 193 3" xfId="21212" xr:uid="{00000000-0005-0000-0000-0000CA1F0000}"/>
    <cellStyle name="Millares 193 3 2" xfId="23361" xr:uid="{00000000-0005-0000-0000-0000CB1F0000}"/>
    <cellStyle name="Millares 193 4" xfId="22432" xr:uid="{00000000-0005-0000-0000-0000CC1F0000}"/>
    <cellStyle name="Millares 194" xfId="2850" xr:uid="{00000000-0005-0000-0000-0000CD1F0000}"/>
    <cellStyle name="Millares 194 2" xfId="5308" xr:uid="{00000000-0005-0000-0000-0000CE1F0000}"/>
    <cellStyle name="Millares 194 2 2" xfId="21590" xr:uid="{00000000-0005-0000-0000-0000CF1F0000}"/>
    <cellStyle name="Millares 194 2 2 2" xfId="23737" xr:uid="{00000000-0005-0000-0000-0000D01F0000}"/>
    <cellStyle name="Millares 194 2 3" xfId="22808" xr:uid="{00000000-0005-0000-0000-0000D11F0000}"/>
    <cellStyle name="Millares 194 3" xfId="21210" xr:uid="{00000000-0005-0000-0000-0000D21F0000}"/>
    <cellStyle name="Millares 194 3 2" xfId="23359" xr:uid="{00000000-0005-0000-0000-0000D31F0000}"/>
    <cellStyle name="Millares 194 4" xfId="22430" xr:uid="{00000000-0005-0000-0000-0000D41F0000}"/>
    <cellStyle name="Millares 195" xfId="2855" xr:uid="{00000000-0005-0000-0000-0000D51F0000}"/>
    <cellStyle name="Millares 195 2" xfId="5311" xr:uid="{00000000-0005-0000-0000-0000D61F0000}"/>
    <cellStyle name="Millares 195 2 2" xfId="21593" xr:uid="{00000000-0005-0000-0000-0000D71F0000}"/>
    <cellStyle name="Millares 195 2 2 2" xfId="23740" xr:uid="{00000000-0005-0000-0000-0000D81F0000}"/>
    <cellStyle name="Millares 195 2 3" xfId="22811" xr:uid="{00000000-0005-0000-0000-0000D91F0000}"/>
    <cellStyle name="Millares 195 3" xfId="21213" xr:uid="{00000000-0005-0000-0000-0000DA1F0000}"/>
    <cellStyle name="Millares 195 3 2" xfId="23362" xr:uid="{00000000-0005-0000-0000-0000DB1F0000}"/>
    <cellStyle name="Millares 195 4" xfId="22433" xr:uid="{00000000-0005-0000-0000-0000DC1F0000}"/>
    <cellStyle name="Millares 196" xfId="2849" xr:uid="{00000000-0005-0000-0000-0000DD1F0000}"/>
    <cellStyle name="Millares 196 2" xfId="5307" xr:uid="{00000000-0005-0000-0000-0000DE1F0000}"/>
    <cellStyle name="Millares 196 2 2" xfId="21589" xr:uid="{00000000-0005-0000-0000-0000DF1F0000}"/>
    <cellStyle name="Millares 196 2 2 2" xfId="23736" xr:uid="{00000000-0005-0000-0000-0000E01F0000}"/>
    <cellStyle name="Millares 196 2 3" xfId="22807" xr:uid="{00000000-0005-0000-0000-0000E11F0000}"/>
    <cellStyle name="Millares 196 3" xfId="21209" xr:uid="{00000000-0005-0000-0000-0000E21F0000}"/>
    <cellStyle name="Millares 196 3 2" xfId="23358" xr:uid="{00000000-0005-0000-0000-0000E31F0000}"/>
    <cellStyle name="Millares 196 4" xfId="22429" xr:uid="{00000000-0005-0000-0000-0000E41F0000}"/>
    <cellStyle name="Millares 197" xfId="2856" xr:uid="{00000000-0005-0000-0000-0000E51F0000}"/>
    <cellStyle name="Millares 197 2" xfId="5312" xr:uid="{00000000-0005-0000-0000-0000E61F0000}"/>
    <cellStyle name="Millares 197 2 2" xfId="21594" xr:uid="{00000000-0005-0000-0000-0000E71F0000}"/>
    <cellStyle name="Millares 197 2 2 2" xfId="23741" xr:uid="{00000000-0005-0000-0000-0000E81F0000}"/>
    <cellStyle name="Millares 197 2 3" xfId="22812" xr:uid="{00000000-0005-0000-0000-0000E91F0000}"/>
    <cellStyle name="Millares 197 3" xfId="21214" xr:uid="{00000000-0005-0000-0000-0000EA1F0000}"/>
    <cellStyle name="Millares 197 3 2" xfId="23363" xr:uid="{00000000-0005-0000-0000-0000EB1F0000}"/>
    <cellStyle name="Millares 197 4" xfId="22434" xr:uid="{00000000-0005-0000-0000-0000EC1F0000}"/>
    <cellStyle name="Millares 198" xfId="2891" xr:uid="{00000000-0005-0000-0000-0000ED1F0000}"/>
    <cellStyle name="Millares 198 2" xfId="5322" xr:uid="{00000000-0005-0000-0000-0000EE1F0000}"/>
    <cellStyle name="Millares 198 2 2" xfId="21604" xr:uid="{00000000-0005-0000-0000-0000EF1F0000}"/>
    <cellStyle name="Millares 198 2 2 2" xfId="23751" xr:uid="{00000000-0005-0000-0000-0000F01F0000}"/>
    <cellStyle name="Millares 198 2 3" xfId="22822" xr:uid="{00000000-0005-0000-0000-0000F11F0000}"/>
    <cellStyle name="Millares 198 3" xfId="21224" xr:uid="{00000000-0005-0000-0000-0000F21F0000}"/>
    <cellStyle name="Millares 198 3 2" xfId="23373" xr:uid="{00000000-0005-0000-0000-0000F31F0000}"/>
    <cellStyle name="Millares 198 4" xfId="22444" xr:uid="{00000000-0005-0000-0000-0000F41F0000}"/>
    <cellStyle name="Millares 199" xfId="2893" xr:uid="{00000000-0005-0000-0000-0000F51F0000}"/>
    <cellStyle name="Millares 199 2" xfId="5323" xr:uid="{00000000-0005-0000-0000-0000F61F0000}"/>
    <cellStyle name="Millares 199 2 2" xfId="21605" xr:uid="{00000000-0005-0000-0000-0000F71F0000}"/>
    <cellStyle name="Millares 199 2 2 2" xfId="23752" xr:uid="{00000000-0005-0000-0000-0000F81F0000}"/>
    <cellStyle name="Millares 199 2 3" xfId="22823" xr:uid="{00000000-0005-0000-0000-0000F91F0000}"/>
    <cellStyle name="Millares 199 3" xfId="21225" xr:uid="{00000000-0005-0000-0000-0000FA1F0000}"/>
    <cellStyle name="Millares 199 3 2" xfId="23374" xr:uid="{00000000-0005-0000-0000-0000FB1F0000}"/>
    <cellStyle name="Millares 199 4" xfId="22445" xr:uid="{00000000-0005-0000-0000-0000FC1F0000}"/>
    <cellStyle name="Millares 2" xfId="150" xr:uid="{00000000-0005-0000-0000-0000FD1F0000}"/>
    <cellStyle name="Millares 2 10" xfId="4858" xr:uid="{00000000-0005-0000-0000-0000FE1F0000}"/>
    <cellStyle name="Millares 2 10 10" xfId="24320" xr:uid="{00000000-0005-0000-0000-00002E5F0000}"/>
    <cellStyle name="Millares 2 10 11" xfId="24373" xr:uid="{00000000-0005-0000-0000-0000645F0000}"/>
    <cellStyle name="Millares 2 10 2" xfId="5393" xr:uid="{00000000-0005-0000-0000-0000FF1F0000}"/>
    <cellStyle name="Millares 2 10 2 2" xfId="21654" xr:uid="{00000000-0005-0000-0000-000000200000}"/>
    <cellStyle name="Millares 2 10 2 2 2" xfId="23800" xr:uid="{00000000-0005-0000-0000-000001200000}"/>
    <cellStyle name="Millares 2 10 2 3" xfId="22871" xr:uid="{00000000-0005-0000-0000-000002200000}"/>
    <cellStyle name="Millares 2 10 3" xfId="20708" xr:uid="{00000000-0005-0000-0000-000003200000}"/>
    <cellStyle name="Millares 2 10 3 2" xfId="23052" xr:uid="{00000000-0005-0000-0000-000004200000}"/>
    <cellStyle name="Millares 2 10 4" xfId="21762" xr:uid="{00000000-0005-0000-0000-000005200000}"/>
    <cellStyle name="Millares 2 10 4 2" xfId="23897" xr:uid="{00000000-0005-0000-0000-000006200000}"/>
    <cellStyle name="Millares 2 10 5" xfId="21827" xr:uid="{00000000-0005-0000-0000-000007200000}"/>
    <cellStyle name="Millares 2 10 5 2" xfId="23951" xr:uid="{00000000-0005-0000-0000-000008200000}"/>
    <cellStyle name="Millares 2 10 6" xfId="21957" xr:uid="{00000000-0005-0000-0000-000009200000}"/>
    <cellStyle name="Millares 2 10 7" xfId="24102" xr:uid="{00000000-0005-0000-0000-00000A200000}"/>
    <cellStyle name="Millares 2 10 8" xfId="24189" xr:uid="{00000000-0005-0000-0000-00000B200000}"/>
    <cellStyle name="Millares 2 10 9" xfId="24258" xr:uid="{00000000-0005-0000-0000-0000F05E0000}"/>
    <cellStyle name="Millares 2 11" xfId="4985" xr:uid="{00000000-0005-0000-0000-00000C200000}"/>
    <cellStyle name="Millares 2 11 2" xfId="21333" xr:uid="{00000000-0005-0000-0000-00000D200000}"/>
    <cellStyle name="Millares 2 11 2 2" xfId="23482" xr:uid="{00000000-0005-0000-0000-00000E200000}"/>
    <cellStyle name="Millares 2 11 3" xfId="22553" xr:uid="{00000000-0005-0000-0000-00000F200000}"/>
    <cellStyle name="Millares 2 12" xfId="20707" xr:uid="{00000000-0005-0000-0000-000010200000}"/>
    <cellStyle name="Millares 2 12 2" xfId="23051" xr:uid="{00000000-0005-0000-0000-000011200000}"/>
    <cellStyle name="Millares 2 13" xfId="21761" xr:uid="{00000000-0005-0000-0000-000012200000}"/>
    <cellStyle name="Millares 2 13 2" xfId="23896" xr:uid="{00000000-0005-0000-0000-000013200000}"/>
    <cellStyle name="Millares 2 14" xfId="21826" xr:uid="{00000000-0005-0000-0000-000014200000}"/>
    <cellStyle name="Millares 2 14 2" xfId="23950" xr:uid="{00000000-0005-0000-0000-000015200000}"/>
    <cellStyle name="Millares 2 15" xfId="21956" xr:uid="{00000000-0005-0000-0000-000016200000}"/>
    <cellStyle name="Millares 2 16" xfId="24101" xr:uid="{00000000-0005-0000-0000-000017200000}"/>
    <cellStyle name="Millares 2 17" xfId="24188" xr:uid="{00000000-0005-0000-0000-000018200000}"/>
    <cellStyle name="Millares 2 18" xfId="24257" xr:uid="{00000000-0005-0000-0000-0000EF5E0000}"/>
    <cellStyle name="Millares 2 19" xfId="24319" xr:uid="{00000000-0005-0000-0000-00002D5F0000}"/>
    <cellStyle name="Millares 2 2" xfId="151" xr:uid="{00000000-0005-0000-0000-000019200000}"/>
    <cellStyle name="Millares 2 2 10" xfId="21876" xr:uid="{00000000-0005-0000-0000-00001A200000}"/>
    <cellStyle name="Millares 2 2 10 2" xfId="23997" xr:uid="{00000000-0005-0000-0000-00001B200000}"/>
    <cellStyle name="Millares 2 2 11" xfId="21958" xr:uid="{00000000-0005-0000-0000-00001C200000}"/>
    <cellStyle name="Millares 2 2 2" xfId="152" xr:uid="{00000000-0005-0000-0000-00001D200000}"/>
    <cellStyle name="Millares 2 2 2 10" xfId="21959" xr:uid="{00000000-0005-0000-0000-00001E200000}"/>
    <cellStyle name="Millares 2 2 2 2" xfId="1223" xr:uid="{00000000-0005-0000-0000-00001F200000}"/>
    <cellStyle name="Millares 2 2 2 2 2" xfId="2495" xr:uid="{00000000-0005-0000-0000-000020200000}"/>
    <cellStyle name="Millares 2 2 2 2 2 2" xfId="3695" xr:uid="{00000000-0005-0000-0000-000021200000}"/>
    <cellStyle name="Millares 2 2 2 2 3" xfId="3372" xr:uid="{00000000-0005-0000-0000-000022200000}"/>
    <cellStyle name="Millares 2 2 2 2 4" xfId="20711" xr:uid="{00000000-0005-0000-0000-000023200000}"/>
    <cellStyle name="Millares 2 2 2 2 4 2" xfId="23055" xr:uid="{00000000-0005-0000-0000-000024200000}"/>
    <cellStyle name="Millares 2 2 2 2 5" xfId="20988" xr:uid="{00000000-0005-0000-0000-000025200000}"/>
    <cellStyle name="Millares 2 2 2 2 6" xfId="21874" xr:uid="{00000000-0005-0000-0000-000026200000}"/>
    <cellStyle name="Millares 2 2 2 2 6 2" xfId="23995" xr:uid="{00000000-0005-0000-0000-000027200000}"/>
    <cellStyle name="Millares 2 2 2 2 7" xfId="21960" xr:uid="{00000000-0005-0000-0000-000028200000}"/>
    <cellStyle name="Millares 2 2 2 2 8" xfId="22194" xr:uid="{00000000-0005-0000-0000-000029200000}"/>
    <cellStyle name="Millares 2 2 2 3" xfId="1923" xr:uid="{00000000-0005-0000-0000-00002A200000}"/>
    <cellStyle name="Millares 2 2 2 3 2" xfId="3397" xr:uid="{00000000-0005-0000-0000-00002B200000}"/>
    <cellStyle name="Millares 2 2 2 4" xfId="3039" xr:uid="{00000000-0005-0000-0000-00002C200000}"/>
    <cellStyle name="Millares 2 2 2 5" xfId="4881" xr:uid="{00000000-0005-0000-0000-00002D200000}"/>
    <cellStyle name="Millares 2 2 2 5 2" xfId="5415" xr:uid="{00000000-0005-0000-0000-00002E200000}"/>
    <cellStyle name="Millares 2 2 2 5 2 2" xfId="21676" xr:uid="{00000000-0005-0000-0000-00002F200000}"/>
    <cellStyle name="Millares 2 2 2 5 2 2 2" xfId="23822" xr:uid="{00000000-0005-0000-0000-000030200000}"/>
    <cellStyle name="Millares 2 2 2 5 2 3" xfId="22893" xr:uid="{00000000-0005-0000-0000-000031200000}"/>
    <cellStyle name="Millares 2 2 2 5 3" xfId="21288" xr:uid="{00000000-0005-0000-0000-000032200000}"/>
    <cellStyle name="Millares 2 2 2 5 3 2" xfId="23437" xr:uid="{00000000-0005-0000-0000-000033200000}"/>
    <cellStyle name="Millares 2 2 2 5 4" xfId="22508" xr:uid="{00000000-0005-0000-0000-000034200000}"/>
    <cellStyle name="Millares 2 2 2 6" xfId="4868" xr:uid="{00000000-0005-0000-0000-000035200000}"/>
    <cellStyle name="Millares 2 2 2 6 2" xfId="5402" xr:uid="{00000000-0005-0000-0000-000036200000}"/>
    <cellStyle name="Millares 2 2 2 6 2 2" xfId="21663" xr:uid="{00000000-0005-0000-0000-000037200000}"/>
    <cellStyle name="Millares 2 2 2 6 2 2 2" xfId="23809" xr:uid="{00000000-0005-0000-0000-000038200000}"/>
    <cellStyle name="Millares 2 2 2 6 2 3" xfId="22880" xr:uid="{00000000-0005-0000-0000-000039200000}"/>
    <cellStyle name="Millares 2 2 2 6 3" xfId="21279" xr:uid="{00000000-0005-0000-0000-00003A200000}"/>
    <cellStyle name="Millares 2 2 2 6 3 2" xfId="23428" xr:uid="{00000000-0005-0000-0000-00003B200000}"/>
    <cellStyle name="Millares 2 2 2 6 4" xfId="22499" xr:uid="{00000000-0005-0000-0000-00003C200000}"/>
    <cellStyle name="Millares 2 2 2 7" xfId="4987" xr:uid="{00000000-0005-0000-0000-00003D200000}"/>
    <cellStyle name="Millares 2 2 2 7 2" xfId="21335" xr:uid="{00000000-0005-0000-0000-00003E200000}"/>
    <cellStyle name="Millares 2 2 2 7 2 2" xfId="23484" xr:uid="{00000000-0005-0000-0000-00003F200000}"/>
    <cellStyle name="Millares 2 2 2 7 3" xfId="22555" xr:uid="{00000000-0005-0000-0000-000040200000}"/>
    <cellStyle name="Millares 2 2 2 8" xfId="20710" xr:uid="{00000000-0005-0000-0000-000041200000}"/>
    <cellStyle name="Millares 2 2 2 8 2" xfId="23054" xr:uid="{00000000-0005-0000-0000-000042200000}"/>
    <cellStyle name="Millares 2 2 2 9" xfId="21875" xr:uid="{00000000-0005-0000-0000-000043200000}"/>
    <cellStyle name="Millares 2 2 2 9 2" xfId="23996" xr:uid="{00000000-0005-0000-0000-000044200000}"/>
    <cellStyle name="Millares 2 2 3" xfId="153" xr:uid="{00000000-0005-0000-0000-000045200000}"/>
    <cellStyle name="Millares 2 2 3 10" xfId="21961" xr:uid="{00000000-0005-0000-0000-000046200000}"/>
    <cellStyle name="Millares 2 2 3 2" xfId="1224" xr:uid="{00000000-0005-0000-0000-000047200000}"/>
    <cellStyle name="Millares 2 2 3 2 2" xfId="2496" xr:uid="{00000000-0005-0000-0000-000048200000}"/>
    <cellStyle name="Millares 2 2 3 2 2 2" xfId="3696" xr:uid="{00000000-0005-0000-0000-000049200000}"/>
    <cellStyle name="Millares 2 2 3 2 3" xfId="3373" xr:uid="{00000000-0005-0000-0000-00004A200000}"/>
    <cellStyle name="Millares 2 2 3 2 4" xfId="20713" xr:uid="{00000000-0005-0000-0000-00004B200000}"/>
    <cellStyle name="Millares 2 2 3 2 4 2" xfId="23057" xr:uid="{00000000-0005-0000-0000-00004C200000}"/>
    <cellStyle name="Millares 2 2 3 2 5" xfId="20989" xr:uid="{00000000-0005-0000-0000-00004D200000}"/>
    <cellStyle name="Millares 2 2 3 2 6" xfId="21872" xr:uid="{00000000-0005-0000-0000-00004E200000}"/>
    <cellStyle name="Millares 2 2 3 2 6 2" xfId="23993" xr:uid="{00000000-0005-0000-0000-00004F200000}"/>
    <cellStyle name="Millares 2 2 3 2 7" xfId="21962" xr:uid="{00000000-0005-0000-0000-000050200000}"/>
    <cellStyle name="Millares 2 2 3 2 8" xfId="22195" xr:uid="{00000000-0005-0000-0000-000051200000}"/>
    <cellStyle name="Millares 2 2 3 3" xfId="1922" xr:uid="{00000000-0005-0000-0000-000052200000}"/>
    <cellStyle name="Millares 2 2 3 3 2" xfId="3396" xr:uid="{00000000-0005-0000-0000-000053200000}"/>
    <cellStyle name="Millares 2 2 3 4" xfId="3040" xr:uid="{00000000-0005-0000-0000-000054200000}"/>
    <cellStyle name="Millares 2 2 3 5" xfId="4882" xr:uid="{00000000-0005-0000-0000-000055200000}"/>
    <cellStyle name="Millares 2 2 3 5 2" xfId="5416" xr:uid="{00000000-0005-0000-0000-000056200000}"/>
    <cellStyle name="Millares 2 2 3 5 2 2" xfId="21677" xr:uid="{00000000-0005-0000-0000-000057200000}"/>
    <cellStyle name="Millares 2 2 3 5 2 2 2" xfId="23823" xr:uid="{00000000-0005-0000-0000-000058200000}"/>
    <cellStyle name="Millares 2 2 3 5 2 3" xfId="22894" xr:uid="{00000000-0005-0000-0000-000059200000}"/>
    <cellStyle name="Millares 2 2 3 5 3" xfId="21289" xr:uid="{00000000-0005-0000-0000-00005A200000}"/>
    <cellStyle name="Millares 2 2 3 5 3 2" xfId="23438" xr:uid="{00000000-0005-0000-0000-00005B200000}"/>
    <cellStyle name="Millares 2 2 3 5 4" xfId="22509" xr:uid="{00000000-0005-0000-0000-00005C200000}"/>
    <cellStyle name="Millares 2 2 3 6" xfId="4867" xr:uid="{00000000-0005-0000-0000-00005D200000}"/>
    <cellStyle name="Millares 2 2 3 6 2" xfId="5401" xr:uid="{00000000-0005-0000-0000-00005E200000}"/>
    <cellStyle name="Millares 2 2 3 6 2 2" xfId="21662" xr:uid="{00000000-0005-0000-0000-00005F200000}"/>
    <cellStyle name="Millares 2 2 3 6 2 2 2" xfId="23808" xr:uid="{00000000-0005-0000-0000-000060200000}"/>
    <cellStyle name="Millares 2 2 3 6 2 3" xfId="22879" xr:uid="{00000000-0005-0000-0000-000061200000}"/>
    <cellStyle name="Millares 2 2 3 6 3" xfId="21278" xr:uid="{00000000-0005-0000-0000-000062200000}"/>
    <cellStyle name="Millares 2 2 3 6 3 2" xfId="23427" xr:uid="{00000000-0005-0000-0000-000063200000}"/>
    <cellStyle name="Millares 2 2 3 6 4" xfId="22498" xr:uid="{00000000-0005-0000-0000-000064200000}"/>
    <cellStyle name="Millares 2 2 3 7" xfId="4988" xr:uid="{00000000-0005-0000-0000-000065200000}"/>
    <cellStyle name="Millares 2 2 3 7 2" xfId="21336" xr:uid="{00000000-0005-0000-0000-000066200000}"/>
    <cellStyle name="Millares 2 2 3 7 2 2" xfId="23485" xr:uid="{00000000-0005-0000-0000-000067200000}"/>
    <cellStyle name="Millares 2 2 3 7 3" xfId="22556" xr:uid="{00000000-0005-0000-0000-000068200000}"/>
    <cellStyle name="Millares 2 2 3 8" xfId="20712" xr:uid="{00000000-0005-0000-0000-000069200000}"/>
    <cellStyle name="Millares 2 2 3 8 2" xfId="23056" xr:uid="{00000000-0005-0000-0000-00006A200000}"/>
    <cellStyle name="Millares 2 2 3 9" xfId="21873" xr:uid="{00000000-0005-0000-0000-00006B200000}"/>
    <cellStyle name="Millares 2 2 3 9 2" xfId="23994" xr:uid="{00000000-0005-0000-0000-00006C200000}"/>
    <cellStyle name="Millares 2 2 4" xfId="341" xr:uid="{00000000-0005-0000-0000-00006D200000}"/>
    <cellStyle name="Millares 2 2 4 2" xfId="1512" xr:uid="{00000000-0005-0000-0000-00006E200000}"/>
    <cellStyle name="Millares 2 2 4 2 2" xfId="20715" xr:uid="{00000000-0005-0000-0000-00006F200000}"/>
    <cellStyle name="Millares 2 2 4 2 2 2" xfId="23059" xr:uid="{00000000-0005-0000-0000-000070200000}"/>
    <cellStyle name="Millares 2 2 4 2 3" xfId="21042" xr:uid="{00000000-0005-0000-0000-000071200000}"/>
    <cellStyle name="Millares 2 2 4 2 4" xfId="21870" xr:uid="{00000000-0005-0000-0000-000072200000}"/>
    <cellStyle name="Millares 2 2 4 2 4 2" xfId="23991" xr:uid="{00000000-0005-0000-0000-000073200000}"/>
    <cellStyle name="Millares 2 2 4 2 5" xfId="21964" xr:uid="{00000000-0005-0000-0000-000074200000}"/>
    <cellStyle name="Millares 2 2 4 2 6" xfId="22256" xr:uid="{00000000-0005-0000-0000-000075200000}"/>
    <cellStyle name="Millares 2 2 4 3" xfId="4883" xr:uid="{00000000-0005-0000-0000-000076200000}"/>
    <cellStyle name="Millares 2 2 4 3 2" xfId="5417" xr:uid="{00000000-0005-0000-0000-000077200000}"/>
    <cellStyle name="Millares 2 2 4 3 2 2" xfId="21678" xr:uid="{00000000-0005-0000-0000-000078200000}"/>
    <cellStyle name="Millares 2 2 4 3 2 2 2" xfId="23824" xr:uid="{00000000-0005-0000-0000-000079200000}"/>
    <cellStyle name="Millares 2 2 4 3 2 3" xfId="22895" xr:uid="{00000000-0005-0000-0000-00007A200000}"/>
    <cellStyle name="Millares 2 2 4 3 3" xfId="21290" xr:uid="{00000000-0005-0000-0000-00007B200000}"/>
    <cellStyle name="Millares 2 2 4 3 3 2" xfId="23439" xr:uid="{00000000-0005-0000-0000-00007C200000}"/>
    <cellStyle name="Millares 2 2 4 3 4" xfId="22510" xr:uid="{00000000-0005-0000-0000-00007D200000}"/>
    <cellStyle name="Millares 2 2 4 4" xfId="4866" xr:uid="{00000000-0005-0000-0000-00007E200000}"/>
    <cellStyle name="Millares 2 2 4 4 2" xfId="5400" xr:uid="{00000000-0005-0000-0000-00007F200000}"/>
    <cellStyle name="Millares 2 2 4 4 2 2" xfId="21661" xr:uid="{00000000-0005-0000-0000-000080200000}"/>
    <cellStyle name="Millares 2 2 4 4 2 2 2" xfId="23807" xr:uid="{00000000-0005-0000-0000-000081200000}"/>
    <cellStyle name="Millares 2 2 4 4 2 3" xfId="22878" xr:uid="{00000000-0005-0000-0000-000082200000}"/>
    <cellStyle name="Millares 2 2 4 4 3" xfId="21277" xr:uid="{00000000-0005-0000-0000-000083200000}"/>
    <cellStyle name="Millares 2 2 4 4 3 2" xfId="23426" xr:uid="{00000000-0005-0000-0000-000084200000}"/>
    <cellStyle name="Millares 2 2 4 4 4" xfId="22497" xr:uid="{00000000-0005-0000-0000-000085200000}"/>
    <cellStyle name="Millares 2 2 4 5" xfId="4989" xr:uid="{00000000-0005-0000-0000-000086200000}"/>
    <cellStyle name="Millares 2 2 4 5 2" xfId="21337" xr:uid="{00000000-0005-0000-0000-000087200000}"/>
    <cellStyle name="Millares 2 2 4 5 2 2" xfId="23486" xr:uid="{00000000-0005-0000-0000-000088200000}"/>
    <cellStyle name="Millares 2 2 4 5 3" xfId="22557" xr:uid="{00000000-0005-0000-0000-000089200000}"/>
    <cellStyle name="Millares 2 2 4 6" xfId="20714" xr:uid="{00000000-0005-0000-0000-00008A200000}"/>
    <cellStyle name="Millares 2 2 4 6 2" xfId="23058" xr:uid="{00000000-0005-0000-0000-00008B200000}"/>
    <cellStyle name="Millares 2 2 4 7" xfId="21871" xr:uid="{00000000-0005-0000-0000-00008C200000}"/>
    <cellStyle name="Millares 2 2 4 7 2" xfId="23992" xr:uid="{00000000-0005-0000-0000-00008D200000}"/>
    <cellStyle name="Millares 2 2 4 8" xfId="21963" xr:uid="{00000000-0005-0000-0000-00008E200000}"/>
    <cellStyle name="Millares 2 2 5" xfId="1511" xr:uid="{00000000-0005-0000-0000-00008F200000}"/>
    <cellStyle name="Millares 2 2 5 2" xfId="20716" xr:uid="{00000000-0005-0000-0000-000090200000}"/>
    <cellStyle name="Millares 2 2 5 2 2" xfId="23060" xr:uid="{00000000-0005-0000-0000-000091200000}"/>
    <cellStyle name="Millares 2 2 5 3" xfId="21041" xr:uid="{00000000-0005-0000-0000-000092200000}"/>
    <cellStyle name="Millares 2 2 5 4" xfId="21869" xr:uid="{00000000-0005-0000-0000-000093200000}"/>
    <cellStyle name="Millares 2 2 5 4 2" xfId="23990" xr:uid="{00000000-0005-0000-0000-000094200000}"/>
    <cellStyle name="Millares 2 2 5 5" xfId="21965" xr:uid="{00000000-0005-0000-0000-000095200000}"/>
    <cellStyle name="Millares 2 2 5 6" xfId="22255" xr:uid="{00000000-0005-0000-0000-000096200000}"/>
    <cellStyle name="Millares 2 2 6" xfId="4880" xr:uid="{00000000-0005-0000-0000-000097200000}"/>
    <cellStyle name="Millares 2 2 6 2" xfId="5414" xr:uid="{00000000-0005-0000-0000-000098200000}"/>
    <cellStyle name="Millares 2 2 6 2 2" xfId="21675" xr:uid="{00000000-0005-0000-0000-000099200000}"/>
    <cellStyle name="Millares 2 2 6 2 2 2" xfId="23821" xr:uid="{00000000-0005-0000-0000-00009A200000}"/>
    <cellStyle name="Millares 2 2 6 2 3" xfId="22892" xr:uid="{00000000-0005-0000-0000-00009B200000}"/>
    <cellStyle name="Millares 2 2 6 3" xfId="21287" xr:uid="{00000000-0005-0000-0000-00009C200000}"/>
    <cellStyle name="Millares 2 2 6 3 2" xfId="23436" xr:uid="{00000000-0005-0000-0000-00009D200000}"/>
    <cellStyle name="Millares 2 2 6 4" xfId="22507" xr:uid="{00000000-0005-0000-0000-00009E200000}"/>
    <cellStyle name="Millares 2 2 7" xfId="4869" xr:uid="{00000000-0005-0000-0000-00009F200000}"/>
    <cellStyle name="Millares 2 2 7 2" xfId="5403" xr:uid="{00000000-0005-0000-0000-0000A0200000}"/>
    <cellStyle name="Millares 2 2 7 2 2" xfId="21664" xr:uid="{00000000-0005-0000-0000-0000A1200000}"/>
    <cellStyle name="Millares 2 2 7 2 2 2" xfId="23810" xr:uid="{00000000-0005-0000-0000-0000A2200000}"/>
    <cellStyle name="Millares 2 2 7 2 3" xfId="22881" xr:uid="{00000000-0005-0000-0000-0000A3200000}"/>
    <cellStyle name="Millares 2 2 7 3" xfId="21280" xr:uid="{00000000-0005-0000-0000-0000A4200000}"/>
    <cellStyle name="Millares 2 2 7 3 2" xfId="23429" xr:uid="{00000000-0005-0000-0000-0000A5200000}"/>
    <cellStyle name="Millares 2 2 7 4" xfId="22500" xr:uid="{00000000-0005-0000-0000-0000A6200000}"/>
    <cellStyle name="Millares 2 2 8" xfId="4986" xr:uid="{00000000-0005-0000-0000-0000A7200000}"/>
    <cellStyle name="Millares 2 2 8 2" xfId="21334" xr:uid="{00000000-0005-0000-0000-0000A8200000}"/>
    <cellStyle name="Millares 2 2 8 2 2" xfId="23483" xr:uid="{00000000-0005-0000-0000-0000A9200000}"/>
    <cellStyle name="Millares 2 2 8 3" xfId="22554" xr:uid="{00000000-0005-0000-0000-0000AA200000}"/>
    <cellStyle name="Millares 2 2 9" xfId="20709" xr:uid="{00000000-0005-0000-0000-0000AB200000}"/>
    <cellStyle name="Millares 2 2 9 2" xfId="23053" xr:uid="{00000000-0005-0000-0000-0000AC200000}"/>
    <cellStyle name="Millares 2 2_NOTA CONSOLIDADA ACTIVOS FIJOS 2016-V1" xfId="342" xr:uid="{00000000-0005-0000-0000-0000AD200000}"/>
    <cellStyle name="Millares 2 20" xfId="24372" xr:uid="{00000000-0005-0000-0000-0000635F0000}"/>
    <cellStyle name="Millares 2 3" xfId="154" xr:uid="{00000000-0005-0000-0000-0000AE200000}"/>
    <cellStyle name="Millares 2 3 10" xfId="24103" xr:uid="{00000000-0005-0000-0000-0000AF200000}"/>
    <cellStyle name="Millares 2 3 11" xfId="24190" xr:uid="{00000000-0005-0000-0000-0000B0200000}"/>
    <cellStyle name="Millares 2 3 12" xfId="24259" xr:uid="{00000000-0005-0000-0000-0000F25E0000}"/>
    <cellStyle name="Millares 2 3 13" xfId="24321" xr:uid="{00000000-0005-0000-0000-0000305F0000}"/>
    <cellStyle name="Millares 2 3 14" xfId="24374" xr:uid="{00000000-0005-0000-0000-0000665F0000}"/>
    <cellStyle name="Millares 2 3 2" xfId="343" xr:uid="{00000000-0005-0000-0000-0000B1200000}"/>
    <cellStyle name="Millares 2 3 2 2" xfId="1513" xr:uid="{00000000-0005-0000-0000-0000B2200000}"/>
    <cellStyle name="Millares 2 3 2 2 2" xfId="20719" xr:uid="{00000000-0005-0000-0000-0000B3200000}"/>
    <cellStyle name="Millares 2 3 2 2 2 2" xfId="23063" xr:uid="{00000000-0005-0000-0000-0000B4200000}"/>
    <cellStyle name="Millares 2 3 2 2 3" xfId="21043" xr:uid="{00000000-0005-0000-0000-0000B5200000}"/>
    <cellStyle name="Millares 2 3 2 2 4" xfId="21867" xr:uid="{00000000-0005-0000-0000-0000B6200000}"/>
    <cellStyle name="Millares 2 3 2 2 4 2" xfId="23988" xr:uid="{00000000-0005-0000-0000-0000B7200000}"/>
    <cellStyle name="Millares 2 3 2 2 5" xfId="21968" xr:uid="{00000000-0005-0000-0000-0000B8200000}"/>
    <cellStyle name="Millares 2 3 2 2 6" xfId="22257" xr:uid="{00000000-0005-0000-0000-0000B9200000}"/>
    <cellStyle name="Millares 2 3 2 3" xfId="4885" xr:uid="{00000000-0005-0000-0000-0000BA200000}"/>
    <cellStyle name="Millares 2 3 2 3 2" xfId="5419" xr:uid="{00000000-0005-0000-0000-0000BB200000}"/>
    <cellStyle name="Millares 2 3 2 3 2 2" xfId="21680" xr:uid="{00000000-0005-0000-0000-0000BC200000}"/>
    <cellStyle name="Millares 2 3 2 3 2 2 2" xfId="23826" xr:uid="{00000000-0005-0000-0000-0000BD200000}"/>
    <cellStyle name="Millares 2 3 2 3 2 3" xfId="22897" xr:uid="{00000000-0005-0000-0000-0000BE200000}"/>
    <cellStyle name="Millares 2 3 2 3 3" xfId="21291" xr:uid="{00000000-0005-0000-0000-0000BF200000}"/>
    <cellStyle name="Millares 2 3 2 3 3 2" xfId="23440" xr:uid="{00000000-0005-0000-0000-0000C0200000}"/>
    <cellStyle name="Millares 2 3 2 3 4" xfId="22511" xr:uid="{00000000-0005-0000-0000-0000C1200000}"/>
    <cellStyle name="Millares 2 3 2 4" xfId="4864" xr:uid="{00000000-0005-0000-0000-0000C2200000}"/>
    <cellStyle name="Millares 2 3 2 4 2" xfId="5399" xr:uid="{00000000-0005-0000-0000-0000C3200000}"/>
    <cellStyle name="Millares 2 3 2 4 2 2" xfId="21660" xr:uid="{00000000-0005-0000-0000-0000C4200000}"/>
    <cellStyle name="Millares 2 3 2 4 2 2 2" xfId="23806" xr:uid="{00000000-0005-0000-0000-0000C5200000}"/>
    <cellStyle name="Millares 2 3 2 4 2 3" xfId="22877" xr:uid="{00000000-0005-0000-0000-0000C6200000}"/>
    <cellStyle name="Millares 2 3 2 4 3" xfId="21276" xr:uid="{00000000-0005-0000-0000-0000C7200000}"/>
    <cellStyle name="Millares 2 3 2 4 3 2" xfId="23425" xr:uid="{00000000-0005-0000-0000-0000C8200000}"/>
    <cellStyle name="Millares 2 3 2 4 4" xfId="22496" xr:uid="{00000000-0005-0000-0000-0000C9200000}"/>
    <cellStyle name="Millares 2 3 2 5" xfId="4991" xr:uid="{00000000-0005-0000-0000-0000CA200000}"/>
    <cellStyle name="Millares 2 3 2 5 2" xfId="21339" xr:uid="{00000000-0005-0000-0000-0000CB200000}"/>
    <cellStyle name="Millares 2 3 2 5 2 2" xfId="23488" xr:uid="{00000000-0005-0000-0000-0000CC200000}"/>
    <cellStyle name="Millares 2 3 2 5 3" xfId="22559" xr:uid="{00000000-0005-0000-0000-0000CD200000}"/>
    <cellStyle name="Millares 2 3 2 6" xfId="20718" xr:uid="{00000000-0005-0000-0000-0000CE200000}"/>
    <cellStyle name="Millares 2 3 2 6 2" xfId="23062" xr:uid="{00000000-0005-0000-0000-0000CF200000}"/>
    <cellStyle name="Millares 2 3 2 7" xfId="21868" xr:uid="{00000000-0005-0000-0000-0000D0200000}"/>
    <cellStyle name="Millares 2 3 2 7 2" xfId="23989" xr:uid="{00000000-0005-0000-0000-0000D1200000}"/>
    <cellStyle name="Millares 2 3 2 8" xfId="21967" xr:uid="{00000000-0005-0000-0000-0000D2200000}"/>
    <cellStyle name="Millares 2 3 3" xfId="344" xr:uid="{00000000-0005-0000-0000-0000D3200000}"/>
    <cellStyle name="Millares 2 3 4" xfId="4884" xr:uid="{00000000-0005-0000-0000-0000D4200000}"/>
    <cellStyle name="Millares 2 3 4 10" xfId="24322" xr:uid="{00000000-0005-0000-0000-0000315F0000}"/>
    <cellStyle name="Millares 2 3 4 11" xfId="24375" xr:uid="{00000000-0005-0000-0000-0000675F0000}"/>
    <cellStyle name="Millares 2 3 4 2" xfId="5418" xr:uid="{00000000-0005-0000-0000-0000D5200000}"/>
    <cellStyle name="Millares 2 3 4 2 2" xfId="21679" xr:uid="{00000000-0005-0000-0000-0000D6200000}"/>
    <cellStyle name="Millares 2 3 4 2 2 2" xfId="23825" xr:uid="{00000000-0005-0000-0000-0000D7200000}"/>
    <cellStyle name="Millares 2 3 4 2 3" xfId="22896" xr:uid="{00000000-0005-0000-0000-0000D8200000}"/>
    <cellStyle name="Millares 2 3 4 3" xfId="20720" xr:uid="{00000000-0005-0000-0000-0000D9200000}"/>
    <cellStyle name="Millares 2 3 4 3 2" xfId="23064" xr:uid="{00000000-0005-0000-0000-0000DA200000}"/>
    <cellStyle name="Millares 2 3 4 4" xfId="21764" xr:uid="{00000000-0005-0000-0000-0000DB200000}"/>
    <cellStyle name="Millares 2 3 4 4 2" xfId="23899" xr:uid="{00000000-0005-0000-0000-0000DC200000}"/>
    <cellStyle name="Millares 2 3 4 5" xfId="21829" xr:uid="{00000000-0005-0000-0000-0000DD200000}"/>
    <cellStyle name="Millares 2 3 4 5 2" xfId="23953" xr:uid="{00000000-0005-0000-0000-0000DE200000}"/>
    <cellStyle name="Millares 2 3 4 6" xfId="21969" xr:uid="{00000000-0005-0000-0000-0000DF200000}"/>
    <cellStyle name="Millares 2 3 4 7" xfId="24104" xr:uid="{00000000-0005-0000-0000-0000E0200000}"/>
    <cellStyle name="Millares 2 3 4 8" xfId="24191" xr:uid="{00000000-0005-0000-0000-0000E1200000}"/>
    <cellStyle name="Millares 2 3 4 9" xfId="24260" xr:uid="{00000000-0005-0000-0000-0000F35E0000}"/>
    <cellStyle name="Millares 2 3 5" xfId="4990" xr:uid="{00000000-0005-0000-0000-0000E2200000}"/>
    <cellStyle name="Millares 2 3 5 2" xfId="21338" xr:uid="{00000000-0005-0000-0000-0000E3200000}"/>
    <cellStyle name="Millares 2 3 5 2 2" xfId="23487" xr:uid="{00000000-0005-0000-0000-0000E4200000}"/>
    <cellStyle name="Millares 2 3 5 3" xfId="22558" xr:uid="{00000000-0005-0000-0000-0000E5200000}"/>
    <cellStyle name="Millares 2 3 6" xfId="20717" xr:uid="{00000000-0005-0000-0000-0000E6200000}"/>
    <cellStyle name="Millares 2 3 6 2" xfId="23061" xr:uid="{00000000-0005-0000-0000-0000E7200000}"/>
    <cellStyle name="Millares 2 3 7" xfId="21763" xr:uid="{00000000-0005-0000-0000-0000E8200000}"/>
    <cellStyle name="Millares 2 3 7 2" xfId="23898" xr:uid="{00000000-0005-0000-0000-0000E9200000}"/>
    <cellStyle name="Millares 2 3 8" xfId="21828" xr:uid="{00000000-0005-0000-0000-0000EA200000}"/>
    <cellStyle name="Millares 2 3 8 2" xfId="23952" xr:uid="{00000000-0005-0000-0000-0000EB200000}"/>
    <cellStyle name="Millares 2 3 9" xfId="21966" xr:uid="{00000000-0005-0000-0000-0000EC200000}"/>
    <cellStyle name="Millares 2 4" xfId="345" xr:uid="{00000000-0005-0000-0000-0000ED200000}"/>
    <cellStyle name="Millares 2 4 2" xfId="1514" xr:uid="{00000000-0005-0000-0000-0000EE200000}"/>
    <cellStyle name="Millares 2 4 2 2" xfId="20722" xr:uid="{00000000-0005-0000-0000-0000EF200000}"/>
    <cellStyle name="Millares 2 4 2 2 2" xfId="23066" xr:uid="{00000000-0005-0000-0000-0000F0200000}"/>
    <cellStyle name="Millares 2 4 2 3" xfId="21044" xr:uid="{00000000-0005-0000-0000-0000F1200000}"/>
    <cellStyle name="Millares 2 4 2 4" xfId="21865" xr:uid="{00000000-0005-0000-0000-0000F2200000}"/>
    <cellStyle name="Millares 2 4 2 4 2" xfId="23986" xr:uid="{00000000-0005-0000-0000-0000F3200000}"/>
    <cellStyle name="Millares 2 4 2 5" xfId="21971" xr:uid="{00000000-0005-0000-0000-0000F4200000}"/>
    <cellStyle name="Millares 2 4 2 6" xfId="22258" xr:uid="{00000000-0005-0000-0000-0000F5200000}"/>
    <cellStyle name="Millares 2 4 3" xfId="4886" xr:uid="{00000000-0005-0000-0000-0000F6200000}"/>
    <cellStyle name="Millares 2 4 3 2" xfId="5420" xr:uid="{00000000-0005-0000-0000-0000F7200000}"/>
    <cellStyle name="Millares 2 4 3 2 2" xfId="21681" xr:uid="{00000000-0005-0000-0000-0000F8200000}"/>
    <cellStyle name="Millares 2 4 3 2 2 2" xfId="23827" xr:uid="{00000000-0005-0000-0000-0000F9200000}"/>
    <cellStyle name="Millares 2 4 3 2 3" xfId="22898" xr:uid="{00000000-0005-0000-0000-0000FA200000}"/>
    <cellStyle name="Millares 2 4 3 3" xfId="21292" xr:uid="{00000000-0005-0000-0000-0000FB200000}"/>
    <cellStyle name="Millares 2 4 3 3 2" xfId="23441" xr:uid="{00000000-0005-0000-0000-0000FC200000}"/>
    <cellStyle name="Millares 2 4 3 4" xfId="22512" xr:uid="{00000000-0005-0000-0000-0000FD200000}"/>
    <cellStyle name="Millares 2 4 4" xfId="4863" xr:uid="{00000000-0005-0000-0000-0000FE200000}"/>
    <cellStyle name="Millares 2 4 4 2" xfId="5398" xr:uid="{00000000-0005-0000-0000-0000FF200000}"/>
    <cellStyle name="Millares 2 4 4 2 2" xfId="21659" xr:uid="{00000000-0005-0000-0000-000000210000}"/>
    <cellStyle name="Millares 2 4 4 2 2 2" xfId="23805" xr:uid="{00000000-0005-0000-0000-000001210000}"/>
    <cellStyle name="Millares 2 4 4 2 3" xfId="22876" xr:uid="{00000000-0005-0000-0000-000002210000}"/>
    <cellStyle name="Millares 2 4 4 3" xfId="21275" xr:uid="{00000000-0005-0000-0000-000003210000}"/>
    <cellStyle name="Millares 2 4 4 3 2" xfId="23424" xr:uid="{00000000-0005-0000-0000-000004210000}"/>
    <cellStyle name="Millares 2 4 4 4" xfId="22495" xr:uid="{00000000-0005-0000-0000-000005210000}"/>
    <cellStyle name="Millares 2 4 5" xfId="4992" xr:uid="{00000000-0005-0000-0000-000006210000}"/>
    <cellStyle name="Millares 2 4 5 2" xfId="21340" xr:uid="{00000000-0005-0000-0000-000007210000}"/>
    <cellStyle name="Millares 2 4 5 2 2" xfId="23489" xr:uid="{00000000-0005-0000-0000-000008210000}"/>
    <cellStyle name="Millares 2 4 5 3" xfId="22560" xr:uid="{00000000-0005-0000-0000-000009210000}"/>
    <cellStyle name="Millares 2 4 6" xfId="20721" xr:uid="{00000000-0005-0000-0000-00000A210000}"/>
    <cellStyle name="Millares 2 4 6 2" xfId="23065" xr:uid="{00000000-0005-0000-0000-00000B210000}"/>
    <cellStyle name="Millares 2 4 7" xfId="21866" xr:uid="{00000000-0005-0000-0000-00000C210000}"/>
    <cellStyle name="Millares 2 4 7 2" xfId="23987" xr:uid="{00000000-0005-0000-0000-00000D210000}"/>
    <cellStyle name="Millares 2 4 8" xfId="21970" xr:uid="{00000000-0005-0000-0000-00000E210000}"/>
    <cellStyle name="Millares 2 5" xfId="346" xr:uid="{00000000-0005-0000-0000-00000F210000}"/>
    <cellStyle name="Millares 2 5 10" xfId="24261" xr:uid="{00000000-0005-0000-0000-0000F45E0000}"/>
    <cellStyle name="Millares 2 5 11" xfId="24323" xr:uid="{00000000-0005-0000-0000-0000325F0000}"/>
    <cellStyle name="Millares 2 5 12" xfId="24376" xr:uid="{00000000-0005-0000-0000-0000685F0000}"/>
    <cellStyle name="Millares 2 5 2" xfId="4887" xr:uid="{00000000-0005-0000-0000-000010210000}"/>
    <cellStyle name="Millares 2 5 2 10" xfId="24324" xr:uid="{00000000-0005-0000-0000-0000335F0000}"/>
    <cellStyle name="Millares 2 5 2 11" xfId="24377" xr:uid="{00000000-0005-0000-0000-0000695F0000}"/>
    <cellStyle name="Millares 2 5 2 2" xfId="5421" xr:uid="{00000000-0005-0000-0000-000011210000}"/>
    <cellStyle name="Millares 2 5 2 2 2" xfId="21682" xr:uid="{00000000-0005-0000-0000-000012210000}"/>
    <cellStyle name="Millares 2 5 2 2 2 2" xfId="23828" xr:uid="{00000000-0005-0000-0000-000013210000}"/>
    <cellStyle name="Millares 2 5 2 2 3" xfId="22899" xr:uid="{00000000-0005-0000-0000-000014210000}"/>
    <cellStyle name="Millares 2 5 2 3" xfId="20724" xr:uid="{00000000-0005-0000-0000-000015210000}"/>
    <cellStyle name="Millares 2 5 2 3 2" xfId="23068" xr:uid="{00000000-0005-0000-0000-000016210000}"/>
    <cellStyle name="Millares 2 5 2 4" xfId="21766" xr:uid="{00000000-0005-0000-0000-000017210000}"/>
    <cellStyle name="Millares 2 5 2 4 2" xfId="23901" xr:uid="{00000000-0005-0000-0000-000018210000}"/>
    <cellStyle name="Millares 2 5 2 5" xfId="21831" xr:uid="{00000000-0005-0000-0000-000019210000}"/>
    <cellStyle name="Millares 2 5 2 5 2" xfId="23955" xr:uid="{00000000-0005-0000-0000-00001A210000}"/>
    <cellStyle name="Millares 2 5 2 6" xfId="21973" xr:uid="{00000000-0005-0000-0000-00001B210000}"/>
    <cellStyle name="Millares 2 5 2 7" xfId="24106" xr:uid="{00000000-0005-0000-0000-00001C210000}"/>
    <cellStyle name="Millares 2 5 2 8" xfId="24193" xr:uid="{00000000-0005-0000-0000-00001D210000}"/>
    <cellStyle name="Millares 2 5 2 9" xfId="24262" xr:uid="{00000000-0005-0000-0000-0000F55E0000}"/>
    <cellStyle name="Millares 2 5 3" xfId="4993" xr:uid="{00000000-0005-0000-0000-00001E210000}"/>
    <cellStyle name="Millares 2 5 3 2" xfId="21341" xr:uid="{00000000-0005-0000-0000-00001F210000}"/>
    <cellStyle name="Millares 2 5 3 2 2" xfId="23490" xr:uid="{00000000-0005-0000-0000-000020210000}"/>
    <cellStyle name="Millares 2 5 3 3" xfId="22561" xr:uid="{00000000-0005-0000-0000-000021210000}"/>
    <cellStyle name="Millares 2 5 4" xfId="20723" xr:uid="{00000000-0005-0000-0000-000022210000}"/>
    <cellStyle name="Millares 2 5 4 2" xfId="23067" xr:uid="{00000000-0005-0000-0000-000023210000}"/>
    <cellStyle name="Millares 2 5 5" xfId="21765" xr:uid="{00000000-0005-0000-0000-000024210000}"/>
    <cellStyle name="Millares 2 5 5 2" xfId="23900" xr:uid="{00000000-0005-0000-0000-000025210000}"/>
    <cellStyle name="Millares 2 5 6" xfId="21830" xr:uid="{00000000-0005-0000-0000-000026210000}"/>
    <cellStyle name="Millares 2 5 6 2" xfId="23954" xr:uid="{00000000-0005-0000-0000-000027210000}"/>
    <cellStyle name="Millares 2 5 7" xfId="21972" xr:uid="{00000000-0005-0000-0000-000028210000}"/>
    <cellStyle name="Millares 2 5 8" xfId="24105" xr:uid="{00000000-0005-0000-0000-000029210000}"/>
    <cellStyle name="Millares 2 5 9" xfId="24192" xr:uid="{00000000-0005-0000-0000-00002A210000}"/>
    <cellStyle name="Millares 2 6" xfId="4879" xr:uid="{00000000-0005-0000-0000-00002B210000}"/>
    <cellStyle name="Millares 2 6 10" xfId="24325" xr:uid="{00000000-0005-0000-0000-0000345F0000}"/>
    <cellStyle name="Millares 2 6 11" xfId="24378" xr:uid="{00000000-0005-0000-0000-00006A5F0000}"/>
    <cellStyle name="Millares 2 6 2" xfId="5413" xr:uid="{00000000-0005-0000-0000-00002C210000}"/>
    <cellStyle name="Millares 2 6 2 2" xfId="21674" xr:uid="{00000000-0005-0000-0000-00002D210000}"/>
    <cellStyle name="Millares 2 6 2 2 2" xfId="23820" xr:uid="{00000000-0005-0000-0000-00002E210000}"/>
    <cellStyle name="Millares 2 6 2 3" xfId="22891" xr:uid="{00000000-0005-0000-0000-00002F210000}"/>
    <cellStyle name="Millares 2 6 3" xfId="20725" xr:uid="{00000000-0005-0000-0000-000030210000}"/>
    <cellStyle name="Millares 2 6 3 2" xfId="23069" xr:uid="{00000000-0005-0000-0000-000031210000}"/>
    <cellStyle name="Millares 2 6 4" xfId="21767" xr:uid="{00000000-0005-0000-0000-000032210000}"/>
    <cellStyle name="Millares 2 6 4 2" xfId="23902" xr:uid="{00000000-0005-0000-0000-000033210000}"/>
    <cellStyle name="Millares 2 6 5" xfId="21832" xr:uid="{00000000-0005-0000-0000-000034210000}"/>
    <cellStyle name="Millares 2 6 5 2" xfId="23956" xr:uid="{00000000-0005-0000-0000-000035210000}"/>
    <cellStyle name="Millares 2 6 6" xfId="21974" xr:uid="{00000000-0005-0000-0000-000036210000}"/>
    <cellStyle name="Millares 2 6 7" xfId="24107" xr:uid="{00000000-0005-0000-0000-000037210000}"/>
    <cellStyle name="Millares 2 6 8" xfId="24194" xr:uid="{00000000-0005-0000-0000-000038210000}"/>
    <cellStyle name="Millares 2 6 9" xfId="24263" xr:uid="{00000000-0005-0000-0000-0000F65E0000}"/>
    <cellStyle name="Millares 2 7" xfId="4870" xr:uid="{00000000-0005-0000-0000-000039210000}"/>
    <cellStyle name="Millares 2 7 10" xfId="24326" xr:uid="{00000000-0005-0000-0000-0000355F0000}"/>
    <cellStyle name="Millares 2 7 11" xfId="24379" xr:uid="{00000000-0005-0000-0000-00006B5F0000}"/>
    <cellStyle name="Millares 2 7 2" xfId="5404" xr:uid="{00000000-0005-0000-0000-00003A210000}"/>
    <cellStyle name="Millares 2 7 2 2" xfId="21665" xr:uid="{00000000-0005-0000-0000-00003B210000}"/>
    <cellStyle name="Millares 2 7 2 2 2" xfId="23811" xr:uid="{00000000-0005-0000-0000-00003C210000}"/>
    <cellStyle name="Millares 2 7 2 3" xfId="22882" xr:uid="{00000000-0005-0000-0000-00003D210000}"/>
    <cellStyle name="Millares 2 7 3" xfId="20726" xr:uid="{00000000-0005-0000-0000-00003E210000}"/>
    <cellStyle name="Millares 2 7 3 2" xfId="23070" xr:uid="{00000000-0005-0000-0000-00003F210000}"/>
    <cellStyle name="Millares 2 7 4" xfId="21768" xr:uid="{00000000-0005-0000-0000-000040210000}"/>
    <cellStyle name="Millares 2 7 4 2" xfId="23903" xr:uid="{00000000-0005-0000-0000-000041210000}"/>
    <cellStyle name="Millares 2 7 5" xfId="21833" xr:uid="{00000000-0005-0000-0000-000042210000}"/>
    <cellStyle name="Millares 2 7 5 2" xfId="23957" xr:uid="{00000000-0005-0000-0000-000043210000}"/>
    <cellStyle name="Millares 2 7 6" xfId="21975" xr:uid="{00000000-0005-0000-0000-000044210000}"/>
    <cellStyle name="Millares 2 7 7" xfId="24108" xr:uid="{00000000-0005-0000-0000-000045210000}"/>
    <cellStyle name="Millares 2 7 8" xfId="24195" xr:uid="{00000000-0005-0000-0000-000046210000}"/>
    <cellStyle name="Millares 2 7 9" xfId="24264" xr:uid="{00000000-0005-0000-0000-0000F75E0000}"/>
    <cellStyle name="Millares 2 8" xfId="4859" xr:uid="{00000000-0005-0000-0000-000047210000}"/>
    <cellStyle name="Millares 2 8 10" xfId="24327" xr:uid="{00000000-0005-0000-0000-0000365F0000}"/>
    <cellStyle name="Millares 2 8 11" xfId="24380" xr:uid="{00000000-0005-0000-0000-00006C5F0000}"/>
    <cellStyle name="Millares 2 8 2" xfId="5394" xr:uid="{00000000-0005-0000-0000-000048210000}"/>
    <cellStyle name="Millares 2 8 2 2" xfId="21655" xr:uid="{00000000-0005-0000-0000-000049210000}"/>
    <cellStyle name="Millares 2 8 2 2 2" xfId="23801" xr:uid="{00000000-0005-0000-0000-00004A210000}"/>
    <cellStyle name="Millares 2 8 2 3" xfId="22872" xr:uid="{00000000-0005-0000-0000-00004B210000}"/>
    <cellStyle name="Millares 2 8 3" xfId="20727" xr:uid="{00000000-0005-0000-0000-00004C210000}"/>
    <cellStyle name="Millares 2 8 3 2" xfId="23071" xr:uid="{00000000-0005-0000-0000-00004D210000}"/>
    <cellStyle name="Millares 2 8 4" xfId="21769" xr:uid="{00000000-0005-0000-0000-00004E210000}"/>
    <cellStyle name="Millares 2 8 4 2" xfId="23904" xr:uid="{00000000-0005-0000-0000-00004F210000}"/>
    <cellStyle name="Millares 2 8 5" xfId="21834" xr:uid="{00000000-0005-0000-0000-000050210000}"/>
    <cellStyle name="Millares 2 8 5 2" xfId="23958" xr:uid="{00000000-0005-0000-0000-000051210000}"/>
    <cellStyle name="Millares 2 8 6" xfId="21976" xr:uid="{00000000-0005-0000-0000-000052210000}"/>
    <cellStyle name="Millares 2 8 7" xfId="24109" xr:uid="{00000000-0005-0000-0000-000053210000}"/>
    <cellStyle name="Millares 2 8 8" xfId="24196" xr:uid="{00000000-0005-0000-0000-000054210000}"/>
    <cellStyle name="Millares 2 8 9" xfId="24265" xr:uid="{00000000-0005-0000-0000-0000F85E0000}"/>
    <cellStyle name="Millares 2 9" xfId="4904" xr:uid="{00000000-0005-0000-0000-000055210000}"/>
    <cellStyle name="Millares 2 9 10" xfId="24328" xr:uid="{00000000-0005-0000-0000-0000375F0000}"/>
    <cellStyle name="Millares 2 9 11" xfId="24381" xr:uid="{00000000-0005-0000-0000-00006D5F0000}"/>
    <cellStyle name="Millares 2 9 2" xfId="5437" xr:uid="{00000000-0005-0000-0000-000056210000}"/>
    <cellStyle name="Millares 2 9 2 2" xfId="21698" xr:uid="{00000000-0005-0000-0000-000057210000}"/>
    <cellStyle name="Millares 2 9 2 2 2" xfId="23844" xr:uid="{00000000-0005-0000-0000-000058210000}"/>
    <cellStyle name="Millares 2 9 2 3" xfId="22915" xr:uid="{00000000-0005-0000-0000-000059210000}"/>
    <cellStyle name="Millares 2 9 3" xfId="20728" xr:uid="{00000000-0005-0000-0000-00005A210000}"/>
    <cellStyle name="Millares 2 9 3 2" xfId="23072" xr:uid="{00000000-0005-0000-0000-00005B210000}"/>
    <cellStyle name="Millares 2 9 4" xfId="21770" xr:uid="{00000000-0005-0000-0000-00005C210000}"/>
    <cellStyle name="Millares 2 9 4 2" xfId="23905" xr:uid="{00000000-0005-0000-0000-00005D210000}"/>
    <cellStyle name="Millares 2 9 5" xfId="21835" xr:uid="{00000000-0005-0000-0000-00005E210000}"/>
    <cellStyle name="Millares 2 9 5 2" xfId="23959" xr:uid="{00000000-0005-0000-0000-00005F210000}"/>
    <cellStyle name="Millares 2 9 6" xfId="21977" xr:uid="{00000000-0005-0000-0000-000060210000}"/>
    <cellStyle name="Millares 2 9 7" xfId="24110" xr:uid="{00000000-0005-0000-0000-000061210000}"/>
    <cellStyle name="Millares 2 9 8" xfId="24197" xr:uid="{00000000-0005-0000-0000-000062210000}"/>
    <cellStyle name="Millares 2 9 9" xfId="24266" xr:uid="{00000000-0005-0000-0000-0000F95E0000}"/>
    <cellStyle name="Millares 2_01-2017" xfId="347" xr:uid="{00000000-0005-0000-0000-000063210000}"/>
    <cellStyle name="Millares 20" xfId="1220" xr:uid="{00000000-0005-0000-0000-000064210000}"/>
    <cellStyle name="Millares 20 2" xfId="2492" xr:uid="{00000000-0005-0000-0000-000065210000}"/>
    <cellStyle name="Millares 20 2 2" xfId="5248" xr:uid="{00000000-0005-0000-0000-000066210000}"/>
    <cellStyle name="Millares 20 2 2 2" xfId="21531" xr:uid="{00000000-0005-0000-0000-000067210000}"/>
    <cellStyle name="Millares 20 2 2 2 2" xfId="23678" xr:uid="{00000000-0005-0000-0000-000068210000}"/>
    <cellStyle name="Millares 20 2 2 3" xfId="22749" xr:uid="{00000000-0005-0000-0000-000069210000}"/>
    <cellStyle name="Millares 20 2 3" xfId="21151" xr:uid="{00000000-0005-0000-0000-00006A210000}"/>
    <cellStyle name="Millares 20 2 3 2" xfId="23300" xr:uid="{00000000-0005-0000-0000-00006B210000}"/>
    <cellStyle name="Millares 20 2 4" xfId="22371" xr:uid="{00000000-0005-0000-0000-00006C210000}"/>
    <cellStyle name="Millares 20 3" xfId="5024" xr:uid="{00000000-0005-0000-0000-00006D210000}"/>
    <cellStyle name="Millares 20 3 2" xfId="21361" xr:uid="{00000000-0005-0000-0000-00006E210000}"/>
    <cellStyle name="Millares 20 3 2 2" xfId="23509" xr:uid="{00000000-0005-0000-0000-00006F210000}"/>
    <cellStyle name="Millares 20 3 3" xfId="22580" xr:uid="{00000000-0005-0000-0000-000070210000}"/>
    <cellStyle name="Millares 20 4" xfId="20729" xr:uid="{00000000-0005-0000-0000-000071210000}"/>
    <cellStyle name="Millares 20 5" xfId="20986" xr:uid="{00000000-0005-0000-0000-000072210000}"/>
    <cellStyle name="Millares 20 5 2" xfId="23151" xr:uid="{00000000-0005-0000-0000-000073210000}"/>
    <cellStyle name="Millares 20 6" xfId="22192" xr:uid="{00000000-0005-0000-0000-000074210000}"/>
    <cellStyle name="Millares 200" xfId="2886" xr:uid="{00000000-0005-0000-0000-000075210000}"/>
    <cellStyle name="Millares 200 2" xfId="5318" xr:uid="{00000000-0005-0000-0000-000076210000}"/>
    <cellStyle name="Millares 200 2 2" xfId="21600" xr:uid="{00000000-0005-0000-0000-000077210000}"/>
    <cellStyle name="Millares 200 2 2 2" xfId="23747" xr:uid="{00000000-0005-0000-0000-000078210000}"/>
    <cellStyle name="Millares 200 2 3" xfId="22818" xr:uid="{00000000-0005-0000-0000-000079210000}"/>
    <cellStyle name="Millares 200 3" xfId="21220" xr:uid="{00000000-0005-0000-0000-00007A210000}"/>
    <cellStyle name="Millares 200 3 2" xfId="23369" xr:uid="{00000000-0005-0000-0000-00007B210000}"/>
    <cellStyle name="Millares 200 4" xfId="22440" xr:uid="{00000000-0005-0000-0000-00007C210000}"/>
    <cellStyle name="Millares 201" xfId="2894" xr:uid="{00000000-0005-0000-0000-00007D210000}"/>
    <cellStyle name="Millares 201 2" xfId="5324" xr:uid="{00000000-0005-0000-0000-00007E210000}"/>
    <cellStyle name="Millares 201 2 2" xfId="21606" xr:uid="{00000000-0005-0000-0000-00007F210000}"/>
    <cellStyle name="Millares 201 2 2 2" xfId="23753" xr:uid="{00000000-0005-0000-0000-000080210000}"/>
    <cellStyle name="Millares 201 2 3" xfId="22824" xr:uid="{00000000-0005-0000-0000-000081210000}"/>
    <cellStyle name="Millares 201 3" xfId="21226" xr:uid="{00000000-0005-0000-0000-000082210000}"/>
    <cellStyle name="Millares 201 3 2" xfId="23375" xr:uid="{00000000-0005-0000-0000-000083210000}"/>
    <cellStyle name="Millares 201 4" xfId="22446" xr:uid="{00000000-0005-0000-0000-000084210000}"/>
    <cellStyle name="Millares 202" xfId="2885" xr:uid="{00000000-0005-0000-0000-000085210000}"/>
    <cellStyle name="Millares 202 2" xfId="5317" xr:uid="{00000000-0005-0000-0000-000086210000}"/>
    <cellStyle name="Millares 202 2 2" xfId="21599" xr:uid="{00000000-0005-0000-0000-000087210000}"/>
    <cellStyle name="Millares 202 2 2 2" xfId="23746" xr:uid="{00000000-0005-0000-0000-000088210000}"/>
    <cellStyle name="Millares 202 2 3" xfId="22817" xr:uid="{00000000-0005-0000-0000-000089210000}"/>
    <cellStyle name="Millares 202 3" xfId="21219" xr:uid="{00000000-0005-0000-0000-00008A210000}"/>
    <cellStyle name="Millares 202 3 2" xfId="23368" xr:uid="{00000000-0005-0000-0000-00008B210000}"/>
    <cellStyle name="Millares 202 4" xfId="22439" xr:uid="{00000000-0005-0000-0000-00008C210000}"/>
    <cellStyle name="Millares 203" xfId="2895" xr:uid="{00000000-0005-0000-0000-00008D210000}"/>
    <cellStyle name="Millares 203 2" xfId="5325" xr:uid="{00000000-0005-0000-0000-00008E210000}"/>
    <cellStyle name="Millares 203 2 2" xfId="21607" xr:uid="{00000000-0005-0000-0000-00008F210000}"/>
    <cellStyle name="Millares 203 2 2 2" xfId="23754" xr:uid="{00000000-0005-0000-0000-000090210000}"/>
    <cellStyle name="Millares 203 2 3" xfId="22825" xr:uid="{00000000-0005-0000-0000-000091210000}"/>
    <cellStyle name="Millares 203 3" xfId="21227" xr:uid="{00000000-0005-0000-0000-000092210000}"/>
    <cellStyle name="Millares 203 3 2" xfId="23376" xr:uid="{00000000-0005-0000-0000-000093210000}"/>
    <cellStyle name="Millares 203 4" xfId="22447" xr:uid="{00000000-0005-0000-0000-000094210000}"/>
    <cellStyle name="Millares 204" xfId="2884" xr:uid="{00000000-0005-0000-0000-000095210000}"/>
    <cellStyle name="Millares 204 2" xfId="5316" xr:uid="{00000000-0005-0000-0000-000096210000}"/>
    <cellStyle name="Millares 204 2 2" xfId="21598" xr:uid="{00000000-0005-0000-0000-000097210000}"/>
    <cellStyle name="Millares 204 2 2 2" xfId="23745" xr:uid="{00000000-0005-0000-0000-000098210000}"/>
    <cellStyle name="Millares 204 2 3" xfId="22816" xr:uid="{00000000-0005-0000-0000-000099210000}"/>
    <cellStyle name="Millares 204 3" xfId="21218" xr:uid="{00000000-0005-0000-0000-00009A210000}"/>
    <cellStyle name="Millares 204 3 2" xfId="23367" xr:uid="{00000000-0005-0000-0000-00009B210000}"/>
    <cellStyle name="Millares 204 4" xfId="22438" xr:uid="{00000000-0005-0000-0000-00009C210000}"/>
    <cellStyle name="Millares 205" xfId="2896" xr:uid="{00000000-0005-0000-0000-00009D210000}"/>
    <cellStyle name="Millares 205 2" xfId="5326" xr:uid="{00000000-0005-0000-0000-00009E210000}"/>
    <cellStyle name="Millares 205 2 2" xfId="21608" xr:uid="{00000000-0005-0000-0000-00009F210000}"/>
    <cellStyle name="Millares 205 2 2 2" xfId="23755" xr:uid="{00000000-0005-0000-0000-0000A0210000}"/>
    <cellStyle name="Millares 205 2 3" xfId="22826" xr:uid="{00000000-0005-0000-0000-0000A1210000}"/>
    <cellStyle name="Millares 205 3" xfId="21228" xr:uid="{00000000-0005-0000-0000-0000A2210000}"/>
    <cellStyle name="Millares 205 3 2" xfId="23377" xr:uid="{00000000-0005-0000-0000-0000A3210000}"/>
    <cellStyle name="Millares 205 4" xfId="22448" xr:uid="{00000000-0005-0000-0000-0000A4210000}"/>
    <cellStyle name="Millares 206" xfId="2883" xr:uid="{00000000-0005-0000-0000-0000A5210000}"/>
    <cellStyle name="Millares 206 2" xfId="5315" xr:uid="{00000000-0005-0000-0000-0000A6210000}"/>
    <cellStyle name="Millares 206 2 2" xfId="21597" xr:uid="{00000000-0005-0000-0000-0000A7210000}"/>
    <cellStyle name="Millares 206 2 2 2" xfId="23744" xr:uid="{00000000-0005-0000-0000-0000A8210000}"/>
    <cellStyle name="Millares 206 2 3" xfId="22815" xr:uid="{00000000-0005-0000-0000-0000A9210000}"/>
    <cellStyle name="Millares 206 3" xfId="21217" xr:uid="{00000000-0005-0000-0000-0000AA210000}"/>
    <cellStyle name="Millares 206 3 2" xfId="23366" xr:uid="{00000000-0005-0000-0000-0000AB210000}"/>
    <cellStyle name="Millares 206 4" xfId="22437" xr:uid="{00000000-0005-0000-0000-0000AC210000}"/>
    <cellStyle name="Millares 207" xfId="2897" xr:uid="{00000000-0005-0000-0000-0000AD210000}"/>
    <cellStyle name="Millares 207 2" xfId="5327" xr:uid="{00000000-0005-0000-0000-0000AE210000}"/>
    <cellStyle name="Millares 207 2 2" xfId="21609" xr:uid="{00000000-0005-0000-0000-0000AF210000}"/>
    <cellStyle name="Millares 207 2 2 2" xfId="23756" xr:uid="{00000000-0005-0000-0000-0000B0210000}"/>
    <cellStyle name="Millares 207 2 3" xfId="22827" xr:uid="{00000000-0005-0000-0000-0000B1210000}"/>
    <cellStyle name="Millares 207 3" xfId="21229" xr:uid="{00000000-0005-0000-0000-0000B2210000}"/>
    <cellStyle name="Millares 207 3 2" xfId="23378" xr:uid="{00000000-0005-0000-0000-0000B3210000}"/>
    <cellStyle name="Millares 207 4" xfId="22449" xr:uid="{00000000-0005-0000-0000-0000B4210000}"/>
    <cellStyle name="Millares 208" xfId="2882" xr:uid="{00000000-0005-0000-0000-0000B5210000}"/>
    <cellStyle name="Millares 208 2" xfId="5314" xr:uid="{00000000-0005-0000-0000-0000B6210000}"/>
    <cellStyle name="Millares 208 2 2" xfId="21596" xr:uid="{00000000-0005-0000-0000-0000B7210000}"/>
    <cellStyle name="Millares 208 2 2 2" xfId="23743" xr:uid="{00000000-0005-0000-0000-0000B8210000}"/>
    <cellStyle name="Millares 208 2 3" xfId="22814" xr:uid="{00000000-0005-0000-0000-0000B9210000}"/>
    <cellStyle name="Millares 208 3" xfId="21216" xr:uid="{00000000-0005-0000-0000-0000BA210000}"/>
    <cellStyle name="Millares 208 3 2" xfId="23365" xr:uid="{00000000-0005-0000-0000-0000BB210000}"/>
    <cellStyle name="Millares 208 4" xfId="22436" xr:uid="{00000000-0005-0000-0000-0000BC210000}"/>
    <cellStyle name="Millares 209" xfId="2898" xr:uid="{00000000-0005-0000-0000-0000BD210000}"/>
    <cellStyle name="Millares 209 2" xfId="5328" xr:uid="{00000000-0005-0000-0000-0000BE210000}"/>
    <cellStyle name="Millares 209 2 2" xfId="21610" xr:uid="{00000000-0005-0000-0000-0000BF210000}"/>
    <cellStyle name="Millares 209 2 2 2" xfId="23757" xr:uid="{00000000-0005-0000-0000-0000C0210000}"/>
    <cellStyle name="Millares 209 2 3" xfId="22828" xr:uid="{00000000-0005-0000-0000-0000C1210000}"/>
    <cellStyle name="Millares 209 3" xfId="21230" xr:uid="{00000000-0005-0000-0000-0000C2210000}"/>
    <cellStyle name="Millares 209 3 2" xfId="23379" xr:uid="{00000000-0005-0000-0000-0000C3210000}"/>
    <cellStyle name="Millares 209 4" xfId="22450" xr:uid="{00000000-0005-0000-0000-0000C4210000}"/>
    <cellStyle name="Millares 21" xfId="1228" xr:uid="{00000000-0005-0000-0000-0000C5210000}"/>
    <cellStyle name="Millares 21 10" xfId="24329" xr:uid="{00000000-0005-0000-0000-00003A5F0000}"/>
    <cellStyle name="Millares 21 2" xfId="2499" xr:uid="{00000000-0005-0000-0000-0000C6210000}"/>
    <cellStyle name="Millares 21 2 2" xfId="5250" xr:uid="{00000000-0005-0000-0000-0000C7210000}"/>
    <cellStyle name="Millares 21 2 2 2" xfId="21533" xr:uid="{00000000-0005-0000-0000-0000C8210000}"/>
    <cellStyle name="Millares 21 2 2 2 2" xfId="23680" xr:uid="{00000000-0005-0000-0000-0000C9210000}"/>
    <cellStyle name="Millares 21 2 2 3" xfId="22751" xr:uid="{00000000-0005-0000-0000-0000CA210000}"/>
    <cellStyle name="Millares 21 2 3" xfId="21153" xr:uid="{00000000-0005-0000-0000-0000CB210000}"/>
    <cellStyle name="Millares 21 2 3 2" xfId="23302" xr:uid="{00000000-0005-0000-0000-0000CC210000}"/>
    <cellStyle name="Millares 21 2 4" xfId="22373" xr:uid="{00000000-0005-0000-0000-0000CD210000}"/>
    <cellStyle name="Millares 21 3" xfId="5018" xr:uid="{00000000-0005-0000-0000-0000CE210000}"/>
    <cellStyle name="Millares 21 3 2" xfId="21358" xr:uid="{00000000-0005-0000-0000-0000CF210000}"/>
    <cellStyle name="Millares 21 3 2 2" xfId="23506" xr:uid="{00000000-0005-0000-0000-0000D0210000}"/>
    <cellStyle name="Millares 21 3 3" xfId="22577" xr:uid="{00000000-0005-0000-0000-0000D1210000}"/>
    <cellStyle name="Millares 21 4" xfId="20690" xr:uid="{00000000-0005-0000-0000-0000D2210000}"/>
    <cellStyle name="Millares 21 4 2" xfId="23034" xr:uid="{00000000-0005-0000-0000-0000D3210000}"/>
    <cellStyle name="Millares 21 5" xfId="21885" xr:uid="{00000000-0005-0000-0000-0000D4210000}"/>
    <cellStyle name="Millares 21 5 2" xfId="24002" xr:uid="{00000000-0005-0000-0000-0000D5210000}"/>
    <cellStyle name="Millares 21 6" xfId="21939" xr:uid="{00000000-0005-0000-0000-0000D6210000}"/>
    <cellStyle name="Millares 21 7" xfId="24111" xr:uid="{00000000-0005-0000-0000-0000D7210000}"/>
    <cellStyle name="Millares 21 8" xfId="24198" xr:uid="{00000000-0005-0000-0000-0000D8210000}"/>
    <cellStyle name="Millares 21 9" xfId="24267" xr:uid="{00000000-0005-0000-0000-0000FC5E0000}"/>
    <cellStyle name="Millares 210" xfId="2881" xr:uid="{00000000-0005-0000-0000-0000D9210000}"/>
    <cellStyle name="Millares 210 2" xfId="5313" xr:uid="{00000000-0005-0000-0000-0000DA210000}"/>
    <cellStyle name="Millares 210 2 2" xfId="21595" xr:uid="{00000000-0005-0000-0000-0000DB210000}"/>
    <cellStyle name="Millares 210 2 2 2" xfId="23742" xr:uid="{00000000-0005-0000-0000-0000DC210000}"/>
    <cellStyle name="Millares 210 2 3" xfId="22813" xr:uid="{00000000-0005-0000-0000-0000DD210000}"/>
    <cellStyle name="Millares 210 3" xfId="21215" xr:uid="{00000000-0005-0000-0000-0000DE210000}"/>
    <cellStyle name="Millares 210 3 2" xfId="23364" xr:uid="{00000000-0005-0000-0000-0000DF210000}"/>
    <cellStyle name="Millares 210 4" xfId="22435" xr:uid="{00000000-0005-0000-0000-0000E0210000}"/>
    <cellStyle name="Millares 211" xfId="2899" xr:uid="{00000000-0005-0000-0000-0000E1210000}"/>
    <cellStyle name="Millares 211 2" xfId="5329" xr:uid="{00000000-0005-0000-0000-0000E2210000}"/>
    <cellStyle name="Millares 211 2 2" xfId="21611" xr:uid="{00000000-0005-0000-0000-0000E3210000}"/>
    <cellStyle name="Millares 211 2 2 2" xfId="23758" xr:uid="{00000000-0005-0000-0000-0000E4210000}"/>
    <cellStyle name="Millares 211 2 3" xfId="22829" xr:uid="{00000000-0005-0000-0000-0000E5210000}"/>
    <cellStyle name="Millares 211 3" xfId="21231" xr:uid="{00000000-0005-0000-0000-0000E6210000}"/>
    <cellStyle name="Millares 211 3 2" xfId="23380" xr:uid="{00000000-0005-0000-0000-0000E7210000}"/>
    <cellStyle name="Millares 211 4" xfId="22451" xr:uid="{00000000-0005-0000-0000-0000E8210000}"/>
    <cellStyle name="Millares 212" xfId="2887" xr:uid="{00000000-0005-0000-0000-0000E9210000}"/>
    <cellStyle name="Millares 212 2" xfId="5319" xr:uid="{00000000-0005-0000-0000-0000EA210000}"/>
    <cellStyle name="Millares 212 2 2" xfId="21601" xr:uid="{00000000-0005-0000-0000-0000EB210000}"/>
    <cellStyle name="Millares 212 2 2 2" xfId="23748" xr:uid="{00000000-0005-0000-0000-0000EC210000}"/>
    <cellStyle name="Millares 212 2 3" xfId="22819" xr:uid="{00000000-0005-0000-0000-0000ED210000}"/>
    <cellStyle name="Millares 212 3" xfId="21221" xr:uid="{00000000-0005-0000-0000-0000EE210000}"/>
    <cellStyle name="Millares 212 3 2" xfId="23370" xr:uid="{00000000-0005-0000-0000-0000EF210000}"/>
    <cellStyle name="Millares 212 4" xfId="22441" xr:uid="{00000000-0005-0000-0000-0000F0210000}"/>
    <cellStyle name="Millares 213" xfId="2902" xr:uid="{00000000-0005-0000-0000-0000F1210000}"/>
    <cellStyle name="Millares 213 2" xfId="5330" xr:uid="{00000000-0005-0000-0000-0000F2210000}"/>
    <cellStyle name="Millares 213 2 2" xfId="21612" xr:uid="{00000000-0005-0000-0000-0000F3210000}"/>
    <cellStyle name="Millares 213 2 2 2" xfId="23759" xr:uid="{00000000-0005-0000-0000-0000F4210000}"/>
    <cellStyle name="Millares 213 2 3" xfId="22830" xr:uid="{00000000-0005-0000-0000-0000F5210000}"/>
    <cellStyle name="Millares 213 3" xfId="21232" xr:uid="{00000000-0005-0000-0000-0000F6210000}"/>
    <cellStyle name="Millares 213 3 2" xfId="23381" xr:uid="{00000000-0005-0000-0000-0000F7210000}"/>
    <cellStyle name="Millares 213 4" xfId="22452" xr:uid="{00000000-0005-0000-0000-0000F8210000}"/>
    <cellStyle name="Millares 214" xfId="2888" xr:uid="{00000000-0005-0000-0000-0000F9210000}"/>
    <cellStyle name="Millares 214 2" xfId="5320" xr:uid="{00000000-0005-0000-0000-0000FA210000}"/>
    <cellStyle name="Millares 214 2 2" xfId="21602" xr:uid="{00000000-0005-0000-0000-0000FB210000}"/>
    <cellStyle name="Millares 214 2 2 2" xfId="23749" xr:uid="{00000000-0005-0000-0000-0000FC210000}"/>
    <cellStyle name="Millares 214 2 3" xfId="22820" xr:uid="{00000000-0005-0000-0000-0000FD210000}"/>
    <cellStyle name="Millares 214 3" xfId="21222" xr:uid="{00000000-0005-0000-0000-0000FE210000}"/>
    <cellStyle name="Millares 214 3 2" xfId="23371" xr:uid="{00000000-0005-0000-0000-0000FF210000}"/>
    <cellStyle name="Millares 214 4" xfId="22442" xr:uid="{00000000-0005-0000-0000-000000220000}"/>
    <cellStyle name="Millares 215" xfId="2905" xr:uid="{00000000-0005-0000-0000-000001220000}"/>
    <cellStyle name="Millares 215 2" xfId="5331" xr:uid="{00000000-0005-0000-0000-000002220000}"/>
    <cellStyle name="Millares 215 2 2" xfId="21613" xr:uid="{00000000-0005-0000-0000-000003220000}"/>
    <cellStyle name="Millares 215 2 2 2" xfId="23760" xr:uid="{00000000-0005-0000-0000-000004220000}"/>
    <cellStyle name="Millares 215 2 3" xfId="22831" xr:uid="{00000000-0005-0000-0000-000005220000}"/>
    <cellStyle name="Millares 215 3" xfId="21233" xr:uid="{00000000-0005-0000-0000-000006220000}"/>
    <cellStyle name="Millares 215 3 2" xfId="23382" xr:uid="{00000000-0005-0000-0000-000007220000}"/>
    <cellStyle name="Millares 215 4" xfId="22453" xr:uid="{00000000-0005-0000-0000-000008220000}"/>
    <cellStyle name="Millares 216" xfId="2889" xr:uid="{00000000-0005-0000-0000-000009220000}"/>
    <cellStyle name="Millares 216 2" xfId="5321" xr:uid="{00000000-0005-0000-0000-00000A220000}"/>
    <cellStyle name="Millares 216 2 2" xfId="21603" xr:uid="{00000000-0005-0000-0000-00000B220000}"/>
    <cellStyle name="Millares 216 2 2 2" xfId="23750" xr:uid="{00000000-0005-0000-0000-00000C220000}"/>
    <cellStyle name="Millares 216 2 3" xfId="22821" xr:uid="{00000000-0005-0000-0000-00000D220000}"/>
    <cellStyle name="Millares 216 3" xfId="21223" xr:uid="{00000000-0005-0000-0000-00000E220000}"/>
    <cellStyle name="Millares 216 3 2" xfId="23372" xr:uid="{00000000-0005-0000-0000-00000F220000}"/>
    <cellStyle name="Millares 216 4" xfId="22443" xr:uid="{00000000-0005-0000-0000-000010220000}"/>
    <cellStyle name="Millares 217" xfId="2952" xr:uid="{00000000-0005-0000-0000-000011220000}"/>
    <cellStyle name="Millares 217 2" xfId="5333" xr:uid="{00000000-0005-0000-0000-000012220000}"/>
    <cellStyle name="Millares 217 2 2" xfId="21615" xr:uid="{00000000-0005-0000-0000-000013220000}"/>
    <cellStyle name="Millares 217 2 2 2" xfId="23762" xr:uid="{00000000-0005-0000-0000-000014220000}"/>
    <cellStyle name="Millares 217 2 3" xfId="22833" xr:uid="{00000000-0005-0000-0000-000015220000}"/>
    <cellStyle name="Millares 217 3" xfId="21235" xr:uid="{00000000-0005-0000-0000-000016220000}"/>
    <cellStyle name="Millares 217 3 2" xfId="23384" xr:uid="{00000000-0005-0000-0000-000017220000}"/>
    <cellStyle name="Millares 217 4" xfId="22455" xr:uid="{00000000-0005-0000-0000-000018220000}"/>
    <cellStyle name="Millares 218" xfId="2954" xr:uid="{00000000-0005-0000-0000-000019220000}"/>
    <cellStyle name="Millares 218 2" xfId="5334" xr:uid="{00000000-0005-0000-0000-00001A220000}"/>
    <cellStyle name="Millares 218 2 2" xfId="21616" xr:uid="{00000000-0005-0000-0000-00001B220000}"/>
    <cellStyle name="Millares 218 2 2 2" xfId="23763" xr:uid="{00000000-0005-0000-0000-00001C220000}"/>
    <cellStyle name="Millares 218 2 3" xfId="22834" xr:uid="{00000000-0005-0000-0000-00001D220000}"/>
    <cellStyle name="Millares 218 3" xfId="21236" xr:uid="{00000000-0005-0000-0000-00001E220000}"/>
    <cellStyle name="Millares 218 3 2" xfId="23385" xr:uid="{00000000-0005-0000-0000-00001F220000}"/>
    <cellStyle name="Millares 218 4" xfId="22456" xr:uid="{00000000-0005-0000-0000-000020220000}"/>
    <cellStyle name="Millares 219" xfId="2950" xr:uid="{00000000-0005-0000-0000-000021220000}"/>
    <cellStyle name="Millares 219 2" xfId="5332" xr:uid="{00000000-0005-0000-0000-000022220000}"/>
    <cellStyle name="Millares 219 2 2" xfId="21614" xr:uid="{00000000-0005-0000-0000-000023220000}"/>
    <cellStyle name="Millares 219 2 2 2" xfId="23761" xr:uid="{00000000-0005-0000-0000-000024220000}"/>
    <cellStyle name="Millares 219 2 3" xfId="22832" xr:uid="{00000000-0005-0000-0000-000025220000}"/>
    <cellStyle name="Millares 219 3" xfId="21234" xr:uid="{00000000-0005-0000-0000-000026220000}"/>
    <cellStyle name="Millares 219 3 2" xfId="23383" xr:uid="{00000000-0005-0000-0000-000027220000}"/>
    <cellStyle name="Millares 219 4" xfId="22454" xr:uid="{00000000-0005-0000-0000-000028220000}"/>
    <cellStyle name="Millares 22" xfId="1206" xr:uid="{00000000-0005-0000-0000-000029220000}"/>
    <cellStyle name="Millares 22 10" xfId="24330" xr:uid="{00000000-0005-0000-0000-00003B5F0000}"/>
    <cellStyle name="Millares 22 2" xfId="2479" xr:uid="{00000000-0005-0000-0000-00002A220000}"/>
    <cellStyle name="Millares 22 2 2" xfId="5246" xr:uid="{00000000-0005-0000-0000-00002B220000}"/>
    <cellStyle name="Millares 22 2 2 2" xfId="21529" xr:uid="{00000000-0005-0000-0000-00002C220000}"/>
    <cellStyle name="Millares 22 2 2 2 2" xfId="23676" xr:uid="{00000000-0005-0000-0000-00002D220000}"/>
    <cellStyle name="Millares 22 2 2 3" xfId="22747" xr:uid="{00000000-0005-0000-0000-00002E220000}"/>
    <cellStyle name="Millares 22 2 3" xfId="21150" xr:uid="{00000000-0005-0000-0000-00002F220000}"/>
    <cellStyle name="Millares 22 2 3 2" xfId="23299" xr:uid="{00000000-0005-0000-0000-000030220000}"/>
    <cellStyle name="Millares 22 2 4" xfId="22370" xr:uid="{00000000-0005-0000-0000-000031220000}"/>
    <cellStyle name="Millares 22 3" xfId="5022" xr:uid="{00000000-0005-0000-0000-000032220000}"/>
    <cellStyle name="Millares 22 3 2" xfId="21360" xr:uid="{00000000-0005-0000-0000-000033220000}"/>
    <cellStyle name="Millares 22 3 2 2" xfId="23508" xr:uid="{00000000-0005-0000-0000-000034220000}"/>
    <cellStyle name="Millares 22 3 3" xfId="22579" xr:uid="{00000000-0005-0000-0000-000035220000}"/>
    <cellStyle name="Millares 22 4" xfId="20886" xr:uid="{00000000-0005-0000-0000-000036220000}"/>
    <cellStyle name="Millares 22 4 2" xfId="23119" xr:uid="{00000000-0005-0000-0000-000037220000}"/>
    <cellStyle name="Millares 22 5" xfId="21910" xr:uid="{00000000-0005-0000-0000-000038220000}"/>
    <cellStyle name="Millares 22 5 2" xfId="24024" xr:uid="{00000000-0005-0000-0000-000039220000}"/>
    <cellStyle name="Millares 22 6" xfId="22015" xr:uid="{00000000-0005-0000-0000-00003A220000}"/>
    <cellStyle name="Millares 22 7" xfId="24112" xr:uid="{00000000-0005-0000-0000-00003B220000}"/>
    <cellStyle name="Millares 22 8" xfId="24199" xr:uid="{00000000-0005-0000-0000-00003C220000}"/>
    <cellStyle name="Millares 22 9" xfId="24268" xr:uid="{00000000-0005-0000-0000-0000FD5E0000}"/>
    <cellStyle name="Millares 220" xfId="2979" xr:uid="{00000000-0005-0000-0000-00003D220000}"/>
    <cellStyle name="Millares 220 2" xfId="5344" xr:uid="{00000000-0005-0000-0000-00003E220000}"/>
    <cellStyle name="Millares 220 2 2" xfId="21625" xr:uid="{00000000-0005-0000-0000-00003F220000}"/>
    <cellStyle name="Millares 220 2 2 2" xfId="23772" xr:uid="{00000000-0005-0000-0000-000040220000}"/>
    <cellStyle name="Millares 220 2 3" xfId="22843" xr:uid="{00000000-0005-0000-0000-000041220000}"/>
    <cellStyle name="Millares 220 3" xfId="21245" xr:uid="{00000000-0005-0000-0000-000042220000}"/>
    <cellStyle name="Millares 220 3 2" xfId="23394" xr:uid="{00000000-0005-0000-0000-000043220000}"/>
    <cellStyle name="Millares 220 4" xfId="22465" xr:uid="{00000000-0005-0000-0000-000044220000}"/>
    <cellStyle name="Millares 221" xfId="2981" xr:uid="{00000000-0005-0000-0000-000045220000}"/>
    <cellStyle name="Millares 221 2" xfId="5345" xr:uid="{00000000-0005-0000-0000-000046220000}"/>
    <cellStyle name="Millares 221 2 2" xfId="21626" xr:uid="{00000000-0005-0000-0000-000047220000}"/>
    <cellStyle name="Millares 221 2 2 2" xfId="23773" xr:uid="{00000000-0005-0000-0000-000048220000}"/>
    <cellStyle name="Millares 221 2 3" xfId="22844" xr:uid="{00000000-0005-0000-0000-000049220000}"/>
    <cellStyle name="Millares 221 3" xfId="21246" xr:uid="{00000000-0005-0000-0000-00004A220000}"/>
    <cellStyle name="Millares 221 3 2" xfId="23395" xr:uid="{00000000-0005-0000-0000-00004B220000}"/>
    <cellStyle name="Millares 221 4" xfId="22466" xr:uid="{00000000-0005-0000-0000-00004C220000}"/>
    <cellStyle name="Millares 222" xfId="2977" xr:uid="{00000000-0005-0000-0000-00004D220000}"/>
    <cellStyle name="Millares 222 2" xfId="5343" xr:uid="{00000000-0005-0000-0000-00004E220000}"/>
    <cellStyle name="Millares 222 2 2" xfId="21624" xr:uid="{00000000-0005-0000-0000-00004F220000}"/>
    <cellStyle name="Millares 222 2 2 2" xfId="23771" xr:uid="{00000000-0005-0000-0000-000050220000}"/>
    <cellStyle name="Millares 222 2 3" xfId="22842" xr:uid="{00000000-0005-0000-0000-000051220000}"/>
    <cellStyle name="Millares 222 3" xfId="21244" xr:uid="{00000000-0005-0000-0000-000052220000}"/>
    <cellStyle name="Millares 222 3 2" xfId="23393" xr:uid="{00000000-0005-0000-0000-000053220000}"/>
    <cellStyle name="Millares 222 4" xfId="22464" xr:uid="{00000000-0005-0000-0000-000054220000}"/>
    <cellStyle name="Millares 223" xfId="2982" xr:uid="{00000000-0005-0000-0000-000055220000}"/>
    <cellStyle name="Millares 223 2" xfId="5346" xr:uid="{00000000-0005-0000-0000-000056220000}"/>
    <cellStyle name="Millares 223 2 2" xfId="21627" xr:uid="{00000000-0005-0000-0000-000057220000}"/>
    <cellStyle name="Millares 223 2 2 2" xfId="23774" xr:uid="{00000000-0005-0000-0000-000058220000}"/>
    <cellStyle name="Millares 223 2 3" xfId="22845" xr:uid="{00000000-0005-0000-0000-000059220000}"/>
    <cellStyle name="Millares 223 3" xfId="21247" xr:uid="{00000000-0005-0000-0000-00005A220000}"/>
    <cellStyle name="Millares 223 3 2" xfId="23396" xr:uid="{00000000-0005-0000-0000-00005B220000}"/>
    <cellStyle name="Millares 223 4" xfId="22467" xr:uid="{00000000-0005-0000-0000-00005C220000}"/>
    <cellStyle name="Millares 224" xfId="2976" xr:uid="{00000000-0005-0000-0000-00005D220000}"/>
    <cellStyle name="Millares 224 2" xfId="5342" xr:uid="{00000000-0005-0000-0000-00005E220000}"/>
    <cellStyle name="Millares 224 2 2" xfId="21623" xr:uid="{00000000-0005-0000-0000-00005F220000}"/>
    <cellStyle name="Millares 224 2 2 2" xfId="23770" xr:uid="{00000000-0005-0000-0000-000060220000}"/>
    <cellStyle name="Millares 224 2 3" xfId="22841" xr:uid="{00000000-0005-0000-0000-000061220000}"/>
    <cellStyle name="Millares 224 3" xfId="21243" xr:uid="{00000000-0005-0000-0000-000062220000}"/>
    <cellStyle name="Millares 224 3 2" xfId="23392" xr:uid="{00000000-0005-0000-0000-000063220000}"/>
    <cellStyle name="Millares 224 4" xfId="22463" xr:uid="{00000000-0005-0000-0000-000064220000}"/>
    <cellStyle name="Millares 225" xfId="2983" xr:uid="{00000000-0005-0000-0000-000065220000}"/>
    <cellStyle name="Millares 225 2" xfId="5347" xr:uid="{00000000-0005-0000-0000-000066220000}"/>
    <cellStyle name="Millares 225 2 2" xfId="21628" xr:uid="{00000000-0005-0000-0000-000067220000}"/>
    <cellStyle name="Millares 225 2 2 2" xfId="23775" xr:uid="{00000000-0005-0000-0000-000068220000}"/>
    <cellStyle name="Millares 225 2 3" xfId="22846" xr:uid="{00000000-0005-0000-0000-000069220000}"/>
    <cellStyle name="Millares 225 3" xfId="21248" xr:uid="{00000000-0005-0000-0000-00006A220000}"/>
    <cellStyle name="Millares 225 3 2" xfId="23397" xr:uid="{00000000-0005-0000-0000-00006B220000}"/>
    <cellStyle name="Millares 225 4" xfId="22468" xr:uid="{00000000-0005-0000-0000-00006C220000}"/>
    <cellStyle name="Millares 226" xfId="2975" xr:uid="{00000000-0005-0000-0000-00006D220000}"/>
    <cellStyle name="Millares 226 2" xfId="5341" xr:uid="{00000000-0005-0000-0000-00006E220000}"/>
    <cellStyle name="Millares 226 2 2" xfId="21622" xr:uid="{00000000-0005-0000-0000-00006F220000}"/>
    <cellStyle name="Millares 226 2 2 2" xfId="23769" xr:uid="{00000000-0005-0000-0000-000070220000}"/>
    <cellStyle name="Millares 226 2 3" xfId="22840" xr:uid="{00000000-0005-0000-0000-000071220000}"/>
    <cellStyle name="Millares 226 3" xfId="21242" xr:uid="{00000000-0005-0000-0000-000072220000}"/>
    <cellStyle name="Millares 226 3 2" xfId="23391" xr:uid="{00000000-0005-0000-0000-000073220000}"/>
    <cellStyle name="Millares 226 4" xfId="22462" xr:uid="{00000000-0005-0000-0000-000074220000}"/>
    <cellStyle name="Millares 227" xfId="2984" xr:uid="{00000000-0005-0000-0000-000075220000}"/>
    <cellStyle name="Millares 227 2" xfId="5348" xr:uid="{00000000-0005-0000-0000-000076220000}"/>
    <cellStyle name="Millares 227 2 2" xfId="21629" xr:uid="{00000000-0005-0000-0000-000077220000}"/>
    <cellStyle name="Millares 227 2 2 2" xfId="23776" xr:uid="{00000000-0005-0000-0000-000078220000}"/>
    <cellStyle name="Millares 227 2 3" xfId="22847" xr:uid="{00000000-0005-0000-0000-000079220000}"/>
    <cellStyle name="Millares 227 3" xfId="21249" xr:uid="{00000000-0005-0000-0000-00007A220000}"/>
    <cellStyle name="Millares 227 3 2" xfId="23398" xr:uid="{00000000-0005-0000-0000-00007B220000}"/>
    <cellStyle name="Millares 227 4" xfId="22469" xr:uid="{00000000-0005-0000-0000-00007C220000}"/>
    <cellStyle name="Millares 228" xfId="2974" xr:uid="{00000000-0005-0000-0000-00007D220000}"/>
    <cellStyle name="Millares 228 2" xfId="5340" xr:uid="{00000000-0005-0000-0000-00007E220000}"/>
    <cellStyle name="Millares 228 2 2" xfId="21621" xr:uid="{00000000-0005-0000-0000-00007F220000}"/>
    <cellStyle name="Millares 228 2 2 2" xfId="23768" xr:uid="{00000000-0005-0000-0000-000080220000}"/>
    <cellStyle name="Millares 228 2 3" xfId="22839" xr:uid="{00000000-0005-0000-0000-000081220000}"/>
    <cellStyle name="Millares 228 3" xfId="21241" xr:uid="{00000000-0005-0000-0000-000082220000}"/>
    <cellStyle name="Millares 228 3 2" xfId="23390" xr:uid="{00000000-0005-0000-0000-000083220000}"/>
    <cellStyle name="Millares 228 4" xfId="22461" xr:uid="{00000000-0005-0000-0000-000084220000}"/>
    <cellStyle name="Millares 229" xfId="2985" xr:uid="{00000000-0005-0000-0000-000085220000}"/>
    <cellStyle name="Millares 229 2" xfId="5349" xr:uid="{00000000-0005-0000-0000-000086220000}"/>
    <cellStyle name="Millares 229 2 2" xfId="21630" xr:uid="{00000000-0005-0000-0000-000087220000}"/>
    <cellStyle name="Millares 229 2 2 2" xfId="23777" xr:uid="{00000000-0005-0000-0000-000088220000}"/>
    <cellStyle name="Millares 229 2 3" xfId="22848" xr:uid="{00000000-0005-0000-0000-000089220000}"/>
    <cellStyle name="Millares 229 3" xfId="21250" xr:uid="{00000000-0005-0000-0000-00008A220000}"/>
    <cellStyle name="Millares 229 3 2" xfId="23399" xr:uid="{00000000-0005-0000-0000-00008B220000}"/>
    <cellStyle name="Millares 229 4" xfId="22470" xr:uid="{00000000-0005-0000-0000-00008C220000}"/>
    <cellStyle name="Millares 23" xfId="1229" xr:uid="{00000000-0005-0000-0000-00008D220000}"/>
    <cellStyle name="Millares 23 2" xfId="2500" xr:uid="{00000000-0005-0000-0000-00008E220000}"/>
    <cellStyle name="Millares 23 2 2" xfId="5251" xr:uid="{00000000-0005-0000-0000-00008F220000}"/>
    <cellStyle name="Millares 23 2 2 2" xfId="21534" xr:uid="{00000000-0005-0000-0000-000090220000}"/>
    <cellStyle name="Millares 23 2 2 2 2" xfId="23681" xr:uid="{00000000-0005-0000-0000-000091220000}"/>
    <cellStyle name="Millares 23 2 2 3" xfId="22752" xr:uid="{00000000-0005-0000-0000-000092220000}"/>
    <cellStyle name="Millares 23 2 3" xfId="21154" xr:uid="{00000000-0005-0000-0000-000093220000}"/>
    <cellStyle name="Millares 23 2 3 2" xfId="23303" xr:uid="{00000000-0005-0000-0000-000094220000}"/>
    <cellStyle name="Millares 23 2 4" xfId="22374" xr:uid="{00000000-0005-0000-0000-000095220000}"/>
    <cellStyle name="Millares 23 3" xfId="5016" xr:uid="{00000000-0005-0000-0000-000096220000}"/>
    <cellStyle name="Millares 23 3 2" xfId="21356" xr:uid="{00000000-0005-0000-0000-000097220000}"/>
    <cellStyle name="Millares 23 3 2 2" xfId="23504" xr:uid="{00000000-0005-0000-0000-000098220000}"/>
    <cellStyle name="Millares 23 3 3" xfId="22575" xr:uid="{00000000-0005-0000-0000-000099220000}"/>
    <cellStyle name="Millares 23 4" xfId="20919" xr:uid="{00000000-0005-0000-0000-00009A220000}"/>
    <cellStyle name="Millares 23 4 2" xfId="23125" xr:uid="{00000000-0005-0000-0000-00009B220000}"/>
    <cellStyle name="Millares 23 5" xfId="21914" xr:uid="{00000000-0005-0000-0000-00009C220000}"/>
    <cellStyle name="Millares 23 5 2" xfId="24028" xr:uid="{00000000-0005-0000-0000-00009D220000}"/>
    <cellStyle name="Millares 23 6" xfId="22019" xr:uid="{00000000-0005-0000-0000-00009E220000}"/>
    <cellStyle name="Millares 23 7" xfId="24200" xr:uid="{00000000-0005-0000-0000-00009F220000}"/>
    <cellStyle name="Millares 230" xfId="2973" xr:uid="{00000000-0005-0000-0000-0000A0220000}"/>
    <cellStyle name="Millares 230 2" xfId="5339" xr:uid="{00000000-0005-0000-0000-0000A1220000}"/>
    <cellStyle name="Millares 230 2 2" xfId="21620" xr:uid="{00000000-0005-0000-0000-0000A2220000}"/>
    <cellStyle name="Millares 230 2 2 2" xfId="23767" xr:uid="{00000000-0005-0000-0000-0000A3220000}"/>
    <cellStyle name="Millares 230 2 3" xfId="22838" xr:uid="{00000000-0005-0000-0000-0000A4220000}"/>
    <cellStyle name="Millares 230 3" xfId="21240" xr:uid="{00000000-0005-0000-0000-0000A5220000}"/>
    <cellStyle name="Millares 230 3 2" xfId="23389" xr:uid="{00000000-0005-0000-0000-0000A6220000}"/>
    <cellStyle name="Millares 230 4" xfId="22460" xr:uid="{00000000-0005-0000-0000-0000A7220000}"/>
    <cellStyle name="Millares 231" xfId="2986" xr:uid="{00000000-0005-0000-0000-0000A8220000}"/>
    <cellStyle name="Millares 231 2" xfId="5350" xr:uid="{00000000-0005-0000-0000-0000A9220000}"/>
    <cellStyle name="Millares 231 2 2" xfId="21631" xr:uid="{00000000-0005-0000-0000-0000AA220000}"/>
    <cellStyle name="Millares 231 2 2 2" xfId="23778" xr:uid="{00000000-0005-0000-0000-0000AB220000}"/>
    <cellStyle name="Millares 231 2 3" xfId="22849" xr:uid="{00000000-0005-0000-0000-0000AC220000}"/>
    <cellStyle name="Millares 231 3" xfId="21251" xr:uid="{00000000-0005-0000-0000-0000AD220000}"/>
    <cellStyle name="Millares 231 3 2" xfId="23400" xr:uid="{00000000-0005-0000-0000-0000AE220000}"/>
    <cellStyle name="Millares 231 4" xfId="22471" xr:uid="{00000000-0005-0000-0000-0000AF220000}"/>
    <cellStyle name="Millares 232" xfId="2972" xr:uid="{00000000-0005-0000-0000-0000B0220000}"/>
    <cellStyle name="Millares 232 2" xfId="5338" xr:uid="{00000000-0005-0000-0000-0000B1220000}"/>
    <cellStyle name="Millares 232 2 2" xfId="21619" xr:uid="{00000000-0005-0000-0000-0000B2220000}"/>
    <cellStyle name="Millares 232 2 2 2" xfId="23766" xr:uid="{00000000-0005-0000-0000-0000B3220000}"/>
    <cellStyle name="Millares 232 2 3" xfId="22837" xr:uid="{00000000-0005-0000-0000-0000B4220000}"/>
    <cellStyle name="Millares 232 3" xfId="21239" xr:uid="{00000000-0005-0000-0000-0000B5220000}"/>
    <cellStyle name="Millares 232 3 2" xfId="23388" xr:uid="{00000000-0005-0000-0000-0000B6220000}"/>
    <cellStyle name="Millares 232 4" xfId="22459" xr:uid="{00000000-0005-0000-0000-0000B7220000}"/>
    <cellStyle name="Millares 233" xfId="2987" xr:uid="{00000000-0005-0000-0000-0000B8220000}"/>
    <cellStyle name="Millares 233 2" xfId="5351" xr:uid="{00000000-0005-0000-0000-0000B9220000}"/>
    <cellStyle name="Millares 233 2 2" xfId="21632" xr:uid="{00000000-0005-0000-0000-0000BA220000}"/>
    <cellStyle name="Millares 233 2 2 2" xfId="23779" xr:uid="{00000000-0005-0000-0000-0000BB220000}"/>
    <cellStyle name="Millares 233 2 3" xfId="22850" xr:uid="{00000000-0005-0000-0000-0000BC220000}"/>
    <cellStyle name="Millares 233 3" xfId="21252" xr:uid="{00000000-0005-0000-0000-0000BD220000}"/>
    <cellStyle name="Millares 233 3 2" xfId="23401" xr:uid="{00000000-0005-0000-0000-0000BE220000}"/>
    <cellStyle name="Millares 233 4" xfId="22472" xr:uid="{00000000-0005-0000-0000-0000BF220000}"/>
    <cellStyle name="Millares 234" xfId="2971" xr:uid="{00000000-0005-0000-0000-0000C0220000}"/>
    <cellStyle name="Millares 234 2" xfId="5337" xr:uid="{00000000-0005-0000-0000-0000C1220000}"/>
    <cellStyle name="Millares 234 2 2" xfId="21618" xr:uid="{00000000-0005-0000-0000-0000C2220000}"/>
    <cellStyle name="Millares 234 2 2 2" xfId="23765" xr:uid="{00000000-0005-0000-0000-0000C3220000}"/>
    <cellStyle name="Millares 234 2 3" xfId="22836" xr:uid="{00000000-0005-0000-0000-0000C4220000}"/>
    <cellStyle name="Millares 234 3" xfId="21238" xr:uid="{00000000-0005-0000-0000-0000C5220000}"/>
    <cellStyle name="Millares 234 3 2" xfId="23387" xr:uid="{00000000-0005-0000-0000-0000C6220000}"/>
    <cellStyle name="Millares 234 4" xfId="22458" xr:uid="{00000000-0005-0000-0000-0000C7220000}"/>
    <cellStyle name="Millares 235" xfId="2989" xr:uid="{00000000-0005-0000-0000-0000C8220000}"/>
    <cellStyle name="Millares 235 2" xfId="5352" xr:uid="{00000000-0005-0000-0000-0000C9220000}"/>
    <cellStyle name="Millares 235 2 2" xfId="21633" xr:uid="{00000000-0005-0000-0000-0000CA220000}"/>
    <cellStyle name="Millares 235 2 2 2" xfId="23780" xr:uid="{00000000-0005-0000-0000-0000CB220000}"/>
    <cellStyle name="Millares 235 2 3" xfId="22851" xr:uid="{00000000-0005-0000-0000-0000CC220000}"/>
    <cellStyle name="Millares 235 3" xfId="21253" xr:uid="{00000000-0005-0000-0000-0000CD220000}"/>
    <cellStyle name="Millares 235 3 2" xfId="23402" xr:uid="{00000000-0005-0000-0000-0000CE220000}"/>
    <cellStyle name="Millares 235 4" xfId="22473" xr:uid="{00000000-0005-0000-0000-0000CF220000}"/>
    <cellStyle name="Millares 236" xfId="2969" xr:uid="{00000000-0005-0000-0000-0000D0220000}"/>
    <cellStyle name="Millares 236 2" xfId="5336" xr:uid="{00000000-0005-0000-0000-0000D1220000}"/>
    <cellStyle name="Millares 236 2 2" xfId="21617" xr:uid="{00000000-0005-0000-0000-0000D2220000}"/>
    <cellStyle name="Millares 236 2 2 2" xfId="23764" xr:uid="{00000000-0005-0000-0000-0000D3220000}"/>
    <cellStyle name="Millares 236 2 3" xfId="22835" xr:uid="{00000000-0005-0000-0000-0000D4220000}"/>
    <cellStyle name="Millares 236 3" xfId="21237" xr:uid="{00000000-0005-0000-0000-0000D5220000}"/>
    <cellStyle name="Millares 236 3 2" xfId="23386" xr:uid="{00000000-0005-0000-0000-0000D6220000}"/>
    <cellStyle name="Millares 236 4" xfId="22457" xr:uid="{00000000-0005-0000-0000-0000D7220000}"/>
    <cellStyle name="Millares 237" xfId="2991" xr:uid="{00000000-0005-0000-0000-0000D8220000}"/>
    <cellStyle name="Millares 237 2" xfId="5353" xr:uid="{00000000-0005-0000-0000-0000D9220000}"/>
    <cellStyle name="Millares 237 2 2" xfId="21634" xr:uid="{00000000-0005-0000-0000-0000DA220000}"/>
    <cellStyle name="Millares 237 2 2 2" xfId="23781" xr:uid="{00000000-0005-0000-0000-0000DB220000}"/>
    <cellStyle name="Millares 237 2 3" xfId="22852" xr:uid="{00000000-0005-0000-0000-0000DC220000}"/>
    <cellStyle name="Millares 237 3" xfId="21254" xr:uid="{00000000-0005-0000-0000-0000DD220000}"/>
    <cellStyle name="Millares 237 3 2" xfId="23403" xr:uid="{00000000-0005-0000-0000-0000DE220000}"/>
    <cellStyle name="Millares 237 4" xfId="22474" xr:uid="{00000000-0005-0000-0000-0000DF220000}"/>
    <cellStyle name="Millares 238" xfId="3042" xr:uid="{00000000-0005-0000-0000-0000E0220000}"/>
    <cellStyle name="Millares 238 2" xfId="5372" xr:uid="{00000000-0005-0000-0000-0000E1220000}"/>
    <cellStyle name="Millares 238 2 2" xfId="21635" xr:uid="{00000000-0005-0000-0000-0000E2220000}"/>
    <cellStyle name="Millares 238 2 2 2" xfId="23782" xr:uid="{00000000-0005-0000-0000-0000E3220000}"/>
    <cellStyle name="Millares 238 2 3" xfId="22853" xr:uid="{00000000-0005-0000-0000-0000E4220000}"/>
    <cellStyle name="Millares 238 3" xfId="21255" xr:uid="{00000000-0005-0000-0000-0000E5220000}"/>
    <cellStyle name="Millares 238 3 2" xfId="23404" xr:uid="{00000000-0005-0000-0000-0000E6220000}"/>
    <cellStyle name="Millares 238 4" xfId="22475" xr:uid="{00000000-0005-0000-0000-0000E7220000}"/>
    <cellStyle name="Millares 239" xfId="3759" xr:uid="{00000000-0005-0000-0000-0000E8220000}"/>
    <cellStyle name="Millares 239 2" xfId="5374" xr:uid="{00000000-0005-0000-0000-0000E9220000}"/>
    <cellStyle name="Millares 239 2 2" xfId="21636" xr:uid="{00000000-0005-0000-0000-0000EA220000}"/>
    <cellStyle name="Millares 239 2 2 2" xfId="23783" xr:uid="{00000000-0005-0000-0000-0000EB220000}"/>
    <cellStyle name="Millares 239 2 3" xfId="22854" xr:uid="{00000000-0005-0000-0000-0000EC220000}"/>
    <cellStyle name="Millares 239 3" xfId="21256" xr:uid="{00000000-0005-0000-0000-0000ED220000}"/>
    <cellStyle name="Millares 239 3 2" xfId="23405" xr:uid="{00000000-0005-0000-0000-0000EE220000}"/>
    <cellStyle name="Millares 239 4" xfId="22476" xr:uid="{00000000-0005-0000-0000-0000EF220000}"/>
    <cellStyle name="Millares 24" xfId="1205" xr:uid="{00000000-0005-0000-0000-0000F0220000}"/>
    <cellStyle name="Millares 24 2" xfId="4964" xr:uid="{00000000-0005-0000-0000-0000F1220000}"/>
    <cellStyle name="Millares 24 2 2" xfId="21316" xr:uid="{00000000-0005-0000-0000-0000F2220000}"/>
    <cellStyle name="Millares 24 2 2 2" xfId="23465" xr:uid="{00000000-0005-0000-0000-0000F3220000}"/>
    <cellStyle name="Millares 24 2 3" xfId="22536" xr:uid="{00000000-0005-0000-0000-0000F4220000}"/>
    <cellStyle name="Millares 24 3" xfId="20921" xr:uid="{00000000-0005-0000-0000-0000F5220000}"/>
    <cellStyle name="Millares 24 3 2" xfId="23127" xr:uid="{00000000-0005-0000-0000-0000F6220000}"/>
    <cellStyle name="Millares 24 4" xfId="21907" xr:uid="{00000000-0005-0000-0000-0000F7220000}"/>
    <cellStyle name="Millares 24 4 2" xfId="24021" xr:uid="{00000000-0005-0000-0000-0000F8220000}"/>
    <cellStyle name="Millares 24 5" xfId="22021" xr:uid="{00000000-0005-0000-0000-0000F9220000}"/>
    <cellStyle name="Millares 240" xfId="4871" xr:uid="{00000000-0005-0000-0000-0000FA220000}"/>
    <cellStyle name="Millares 240 2" xfId="5405" xr:uid="{00000000-0005-0000-0000-0000FB220000}"/>
    <cellStyle name="Millares 240 2 2" xfId="21666" xr:uid="{00000000-0005-0000-0000-0000FC220000}"/>
    <cellStyle name="Millares 240 2 2 2" xfId="23812" xr:uid="{00000000-0005-0000-0000-0000FD220000}"/>
    <cellStyle name="Millares 240 2 3" xfId="22883" xr:uid="{00000000-0005-0000-0000-0000FE220000}"/>
    <cellStyle name="Millares 240 3" xfId="21281" xr:uid="{00000000-0005-0000-0000-0000FF220000}"/>
    <cellStyle name="Millares 240 3 2" xfId="23430" xr:uid="{00000000-0005-0000-0000-000000230000}"/>
    <cellStyle name="Millares 240 4" xfId="22501" xr:uid="{00000000-0005-0000-0000-000001230000}"/>
    <cellStyle name="Millares 241" xfId="4854" xr:uid="{00000000-0005-0000-0000-000002230000}"/>
    <cellStyle name="Millares 241 2" xfId="5389" xr:uid="{00000000-0005-0000-0000-000003230000}"/>
    <cellStyle name="Millares 241 2 2" xfId="21650" xr:uid="{00000000-0005-0000-0000-000004230000}"/>
    <cellStyle name="Millares 241 2 2 2" xfId="23796" xr:uid="{00000000-0005-0000-0000-000005230000}"/>
    <cellStyle name="Millares 241 2 3" xfId="22867" xr:uid="{00000000-0005-0000-0000-000006230000}"/>
    <cellStyle name="Millares 241 3" xfId="21268" xr:uid="{00000000-0005-0000-0000-000007230000}"/>
    <cellStyle name="Millares 241 3 2" xfId="23417" xr:uid="{00000000-0005-0000-0000-000008230000}"/>
    <cellStyle name="Millares 241 4" xfId="22488" xr:uid="{00000000-0005-0000-0000-000009230000}"/>
    <cellStyle name="Millares 242" xfId="4906" xr:uid="{00000000-0005-0000-0000-00000A230000}"/>
    <cellStyle name="Millares 242 2" xfId="5439" xr:uid="{00000000-0005-0000-0000-00000B230000}"/>
    <cellStyle name="Millares 242 2 2" xfId="21700" xr:uid="{00000000-0005-0000-0000-00000C230000}"/>
    <cellStyle name="Millares 242 2 2 2" xfId="23846" xr:uid="{00000000-0005-0000-0000-00000D230000}"/>
    <cellStyle name="Millares 242 2 3" xfId="22917" xr:uid="{00000000-0005-0000-0000-00000E230000}"/>
    <cellStyle name="Millares 242 3" xfId="21299" xr:uid="{00000000-0005-0000-0000-00000F230000}"/>
    <cellStyle name="Millares 242 3 2" xfId="23448" xr:uid="{00000000-0005-0000-0000-000010230000}"/>
    <cellStyle name="Millares 242 4" xfId="22519" xr:uid="{00000000-0005-0000-0000-000011230000}"/>
    <cellStyle name="Millares 243" xfId="4853" xr:uid="{00000000-0005-0000-0000-000012230000}"/>
    <cellStyle name="Millares 243 2" xfId="5388" xr:uid="{00000000-0005-0000-0000-000013230000}"/>
    <cellStyle name="Millares 243 2 2" xfId="21649" xr:uid="{00000000-0005-0000-0000-000014230000}"/>
    <cellStyle name="Millares 243 2 2 2" xfId="23795" xr:uid="{00000000-0005-0000-0000-000015230000}"/>
    <cellStyle name="Millares 243 2 3" xfId="22866" xr:uid="{00000000-0005-0000-0000-000016230000}"/>
    <cellStyle name="Millares 243 3" xfId="21267" xr:uid="{00000000-0005-0000-0000-000017230000}"/>
    <cellStyle name="Millares 243 3 2" xfId="23416" xr:uid="{00000000-0005-0000-0000-000018230000}"/>
    <cellStyle name="Millares 243 4" xfId="22487" xr:uid="{00000000-0005-0000-0000-000019230000}"/>
    <cellStyle name="Millares 244" xfId="4907" xr:uid="{00000000-0005-0000-0000-00001A230000}"/>
    <cellStyle name="Millares 244 2" xfId="5440" xr:uid="{00000000-0005-0000-0000-00001B230000}"/>
    <cellStyle name="Millares 244 2 2" xfId="21701" xr:uid="{00000000-0005-0000-0000-00001C230000}"/>
    <cellStyle name="Millares 244 2 2 2" xfId="23847" xr:uid="{00000000-0005-0000-0000-00001D230000}"/>
    <cellStyle name="Millares 244 2 3" xfId="22918" xr:uid="{00000000-0005-0000-0000-00001E230000}"/>
    <cellStyle name="Millares 244 3" xfId="21300" xr:uid="{00000000-0005-0000-0000-00001F230000}"/>
    <cellStyle name="Millares 244 3 2" xfId="23449" xr:uid="{00000000-0005-0000-0000-000020230000}"/>
    <cellStyle name="Millares 244 4" xfId="22520" xr:uid="{00000000-0005-0000-0000-000021230000}"/>
    <cellStyle name="Millares 245" xfId="4929" xr:uid="{00000000-0005-0000-0000-000022230000}"/>
    <cellStyle name="Millares 245 2" xfId="5453" xr:uid="{00000000-0005-0000-0000-000023230000}"/>
    <cellStyle name="Millares 245 2 2" xfId="21714" xr:uid="{00000000-0005-0000-0000-000024230000}"/>
    <cellStyle name="Millares 245 2 2 2" xfId="23860" xr:uid="{00000000-0005-0000-0000-000025230000}"/>
    <cellStyle name="Millares 245 2 3" xfId="22931" xr:uid="{00000000-0005-0000-0000-000026230000}"/>
    <cellStyle name="Millares 245 3" xfId="21313" xr:uid="{00000000-0005-0000-0000-000027230000}"/>
    <cellStyle name="Millares 245 3 2" xfId="23462" xr:uid="{00000000-0005-0000-0000-000028230000}"/>
    <cellStyle name="Millares 245 4" xfId="22533" xr:uid="{00000000-0005-0000-0000-000029230000}"/>
    <cellStyle name="Millares 246" xfId="4908" xr:uid="{00000000-0005-0000-0000-00002A230000}"/>
    <cellStyle name="Millares 246 2" xfId="5441" xr:uid="{00000000-0005-0000-0000-00002B230000}"/>
    <cellStyle name="Millares 246 2 2" xfId="21702" xr:uid="{00000000-0005-0000-0000-00002C230000}"/>
    <cellStyle name="Millares 246 2 2 2" xfId="23848" xr:uid="{00000000-0005-0000-0000-00002D230000}"/>
    <cellStyle name="Millares 246 2 3" xfId="22919" xr:uid="{00000000-0005-0000-0000-00002E230000}"/>
    <cellStyle name="Millares 246 3" xfId="21301" xr:uid="{00000000-0005-0000-0000-00002F230000}"/>
    <cellStyle name="Millares 246 3 2" xfId="23450" xr:uid="{00000000-0005-0000-0000-000030230000}"/>
    <cellStyle name="Millares 246 4" xfId="22521" xr:uid="{00000000-0005-0000-0000-000031230000}"/>
    <cellStyle name="Millares 247" xfId="4852" xr:uid="{00000000-0005-0000-0000-000032230000}"/>
    <cellStyle name="Millares 247 2" xfId="5387" xr:uid="{00000000-0005-0000-0000-000033230000}"/>
    <cellStyle name="Millares 247 2 2" xfId="21648" xr:uid="{00000000-0005-0000-0000-000034230000}"/>
    <cellStyle name="Millares 247 2 2 2" xfId="23794" xr:uid="{00000000-0005-0000-0000-000035230000}"/>
    <cellStyle name="Millares 247 2 3" xfId="22865" xr:uid="{00000000-0005-0000-0000-000036230000}"/>
    <cellStyle name="Millares 247 3" xfId="21266" xr:uid="{00000000-0005-0000-0000-000037230000}"/>
    <cellStyle name="Millares 247 3 2" xfId="23415" xr:uid="{00000000-0005-0000-0000-000038230000}"/>
    <cellStyle name="Millares 247 4" xfId="22486" xr:uid="{00000000-0005-0000-0000-000039230000}"/>
    <cellStyle name="Millares 248" xfId="4909" xr:uid="{00000000-0005-0000-0000-00003A230000}"/>
    <cellStyle name="Millares 248 2" xfId="5442" xr:uid="{00000000-0005-0000-0000-00003B230000}"/>
    <cellStyle name="Millares 248 2 2" xfId="21703" xr:uid="{00000000-0005-0000-0000-00003C230000}"/>
    <cellStyle name="Millares 248 2 2 2" xfId="23849" xr:uid="{00000000-0005-0000-0000-00003D230000}"/>
    <cellStyle name="Millares 248 2 3" xfId="22920" xr:uid="{00000000-0005-0000-0000-00003E230000}"/>
    <cellStyle name="Millares 248 3" xfId="21302" xr:uid="{00000000-0005-0000-0000-00003F230000}"/>
    <cellStyle name="Millares 248 3 2" xfId="23451" xr:uid="{00000000-0005-0000-0000-000040230000}"/>
    <cellStyle name="Millares 248 4" xfId="22522" xr:uid="{00000000-0005-0000-0000-000041230000}"/>
    <cellStyle name="Millares 249" xfId="4851" xr:uid="{00000000-0005-0000-0000-000042230000}"/>
    <cellStyle name="Millares 249 2" xfId="5386" xr:uid="{00000000-0005-0000-0000-000043230000}"/>
    <cellStyle name="Millares 249 2 2" xfId="21647" xr:uid="{00000000-0005-0000-0000-000044230000}"/>
    <cellStyle name="Millares 249 2 2 2" xfId="23793" xr:uid="{00000000-0005-0000-0000-000045230000}"/>
    <cellStyle name="Millares 249 2 3" xfId="22864" xr:uid="{00000000-0005-0000-0000-000046230000}"/>
    <cellStyle name="Millares 249 3" xfId="21265" xr:uid="{00000000-0005-0000-0000-000047230000}"/>
    <cellStyle name="Millares 249 3 2" xfId="23414" xr:uid="{00000000-0005-0000-0000-000048230000}"/>
    <cellStyle name="Millares 249 4" xfId="22485" xr:uid="{00000000-0005-0000-0000-000049230000}"/>
    <cellStyle name="Millares 25" xfId="1225" xr:uid="{00000000-0005-0000-0000-00004A230000}"/>
    <cellStyle name="Millares 25 2" xfId="5032" xr:uid="{00000000-0005-0000-0000-00004B230000}"/>
    <cellStyle name="Millares 25 2 2" xfId="21367" xr:uid="{00000000-0005-0000-0000-00004C230000}"/>
    <cellStyle name="Millares 25 2 2 2" xfId="23515" xr:uid="{00000000-0005-0000-0000-00004D230000}"/>
    <cellStyle name="Millares 25 2 3" xfId="22586" xr:uid="{00000000-0005-0000-0000-00004E230000}"/>
    <cellStyle name="Millares 25 3" xfId="20924" xr:uid="{00000000-0005-0000-0000-00004F230000}"/>
    <cellStyle name="Millares 25 3 2" xfId="23129" xr:uid="{00000000-0005-0000-0000-000050230000}"/>
    <cellStyle name="Millares 25 4" xfId="21915" xr:uid="{00000000-0005-0000-0000-000051230000}"/>
    <cellStyle name="Millares 25 4 2" xfId="24029" xr:uid="{00000000-0005-0000-0000-000052230000}"/>
    <cellStyle name="Millares 25 5" xfId="22023" xr:uid="{00000000-0005-0000-0000-000053230000}"/>
    <cellStyle name="Millares 250" xfId="4911" xr:uid="{00000000-0005-0000-0000-000054230000}"/>
    <cellStyle name="Millares 250 2" xfId="5443" xr:uid="{00000000-0005-0000-0000-000055230000}"/>
    <cellStyle name="Millares 250 2 2" xfId="21704" xr:uid="{00000000-0005-0000-0000-000056230000}"/>
    <cellStyle name="Millares 250 2 2 2" xfId="23850" xr:uid="{00000000-0005-0000-0000-000057230000}"/>
    <cellStyle name="Millares 250 2 3" xfId="22921" xr:uid="{00000000-0005-0000-0000-000058230000}"/>
    <cellStyle name="Millares 250 3" xfId="21303" xr:uid="{00000000-0005-0000-0000-000059230000}"/>
    <cellStyle name="Millares 250 3 2" xfId="23452" xr:uid="{00000000-0005-0000-0000-00005A230000}"/>
    <cellStyle name="Millares 250 4" xfId="22523" xr:uid="{00000000-0005-0000-0000-00005B230000}"/>
    <cellStyle name="Millares 251" xfId="4856" xr:uid="{00000000-0005-0000-0000-00005C230000}"/>
    <cellStyle name="Millares 251 2" xfId="5391" xr:uid="{00000000-0005-0000-0000-00005D230000}"/>
    <cellStyle name="Millares 251 2 2" xfId="21652" xr:uid="{00000000-0005-0000-0000-00005E230000}"/>
    <cellStyle name="Millares 251 2 2 2" xfId="23798" xr:uid="{00000000-0005-0000-0000-00005F230000}"/>
    <cellStyle name="Millares 251 2 3" xfId="22869" xr:uid="{00000000-0005-0000-0000-000060230000}"/>
    <cellStyle name="Millares 251 3" xfId="21270" xr:uid="{00000000-0005-0000-0000-000061230000}"/>
    <cellStyle name="Millares 251 3 2" xfId="23419" xr:uid="{00000000-0005-0000-0000-000062230000}"/>
    <cellStyle name="Millares 251 4" xfId="22490" xr:uid="{00000000-0005-0000-0000-000063230000}"/>
    <cellStyle name="Millares 252" xfId="4914" xr:uid="{00000000-0005-0000-0000-000064230000}"/>
    <cellStyle name="Millares 252 2" xfId="5444" xr:uid="{00000000-0005-0000-0000-000065230000}"/>
    <cellStyle name="Millares 252 2 2" xfId="21705" xr:uid="{00000000-0005-0000-0000-000066230000}"/>
    <cellStyle name="Millares 252 2 2 2" xfId="23851" xr:uid="{00000000-0005-0000-0000-000067230000}"/>
    <cellStyle name="Millares 252 2 3" xfId="22922" xr:uid="{00000000-0005-0000-0000-000068230000}"/>
    <cellStyle name="Millares 252 3" xfId="21304" xr:uid="{00000000-0005-0000-0000-000069230000}"/>
    <cellStyle name="Millares 252 3 2" xfId="23453" xr:uid="{00000000-0005-0000-0000-00006A230000}"/>
    <cellStyle name="Millares 252 4" xfId="22524" xr:uid="{00000000-0005-0000-0000-00006B230000}"/>
    <cellStyle name="Millares 253" xfId="4857" xr:uid="{00000000-0005-0000-0000-00006C230000}"/>
    <cellStyle name="Millares 253 2" xfId="5392" xr:uid="{00000000-0005-0000-0000-00006D230000}"/>
    <cellStyle name="Millares 253 2 2" xfId="21653" xr:uid="{00000000-0005-0000-0000-00006E230000}"/>
    <cellStyle name="Millares 253 2 2 2" xfId="23799" xr:uid="{00000000-0005-0000-0000-00006F230000}"/>
    <cellStyle name="Millares 253 2 3" xfId="22870" xr:uid="{00000000-0005-0000-0000-000070230000}"/>
    <cellStyle name="Millares 253 3" xfId="21271" xr:uid="{00000000-0005-0000-0000-000071230000}"/>
    <cellStyle name="Millares 253 3 2" xfId="23420" xr:uid="{00000000-0005-0000-0000-000072230000}"/>
    <cellStyle name="Millares 253 4" xfId="22491" xr:uid="{00000000-0005-0000-0000-000073230000}"/>
    <cellStyle name="Millares 254" xfId="4917" xr:uid="{00000000-0005-0000-0000-000074230000}"/>
    <cellStyle name="Millares 254 2" xfId="5445" xr:uid="{00000000-0005-0000-0000-000075230000}"/>
    <cellStyle name="Millares 254 2 2" xfId="21706" xr:uid="{00000000-0005-0000-0000-000076230000}"/>
    <cellStyle name="Millares 254 2 2 2" xfId="23852" xr:uid="{00000000-0005-0000-0000-000077230000}"/>
    <cellStyle name="Millares 254 2 3" xfId="22923" xr:uid="{00000000-0005-0000-0000-000078230000}"/>
    <cellStyle name="Millares 254 3" xfId="21305" xr:uid="{00000000-0005-0000-0000-000079230000}"/>
    <cellStyle name="Millares 254 3 2" xfId="23454" xr:uid="{00000000-0005-0000-0000-00007A230000}"/>
    <cellStyle name="Millares 254 4" xfId="22525" xr:uid="{00000000-0005-0000-0000-00007B230000}"/>
    <cellStyle name="Millares 255" xfId="4855" xr:uid="{00000000-0005-0000-0000-00007C230000}"/>
    <cellStyle name="Millares 255 2" xfId="5390" xr:uid="{00000000-0005-0000-0000-00007D230000}"/>
    <cellStyle name="Millares 255 2 2" xfId="21651" xr:uid="{00000000-0005-0000-0000-00007E230000}"/>
    <cellStyle name="Millares 255 2 2 2" xfId="23797" xr:uid="{00000000-0005-0000-0000-00007F230000}"/>
    <cellStyle name="Millares 255 2 3" xfId="22868" xr:uid="{00000000-0005-0000-0000-000080230000}"/>
    <cellStyle name="Millares 255 3" xfId="21269" xr:uid="{00000000-0005-0000-0000-000081230000}"/>
    <cellStyle name="Millares 255 3 2" xfId="23418" xr:uid="{00000000-0005-0000-0000-000082230000}"/>
    <cellStyle name="Millares 255 4" xfId="22489" xr:uid="{00000000-0005-0000-0000-000083230000}"/>
    <cellStyle name="Millares 256" xfId="4918" xr:uid="{00000000-0005-0000-0000-000084230000}"/>
    <cellStyle name="Millares 256 2" xfId="5446" xr:uid="{00000000-0005-0000-0000-000085230000}"/>
    <cellStyle name="Millares 256 2 2" xfId="21707" xr:uid="{00000000-0005-0000-0000-000086230000}"/>
    <cellStyle name="Millares 256 2 2 2" xfId="23853" xr:uid="{00000000-0005-0000-0000-000087230000}"/>
    <cellStyle name="Millares 256 2 3" xfId="22924" xr:uid="{00000000-0005-0000-0000-000088230000}"/>
    <cellStyle name="Millares 256 3" xfId="21306" xr:uid="{00000000-0005-0000-0000-000089230000}"/>
    <cellStyle name="Millares 256 3 2" xfId="23455" xr:uid="{00000000-0005-0000-0000-00008A230000}"/>
    <cellStyle name="Millares 256 4" xfId="22526" xr:uid="{00000000-0005-0000-0000-00008B230000}"/>
    <cellStyle name="Millares 257" xfId="5035" xr:uid="{00000000-0005-0000-0000-00008C230000}"/>
    <cellStyle name="Millares 257 2" xfId="21368" xr:uid="{00000000-0005-0000-0000-00008D230000}"/>
    <cellStyle name="Millares 257 2 2" xfId="23516" xr:uid="{00000000-0005-0000-0000-00008E230000}"/>
    <cellStyle name="Millares 257 3" xfId="22587" xr:uid="{00000000-0005-0000-0000-00008F230000}"/>
    <cellStyle name="Millares 258" xfId="5037" xr:uid="{00000000-0005-0000-0000-000090230000}"/>
    <cellStyle name="Millares 258 2" xfId="21370" xr:uid="{00000000-0005-0000-0000-000091230000}"/>
    <cellStyle name="Millares 258 2 2" xfId="23518" xr:uid="{00000000-0005-0000-0000-000092230000}"/>
    <cellStyle name="Millares 258 3" xfId="22589" xr:uid="{00000000-0005-0000-0000-000093230000}"/>
    <cellStyle name="Millares 259" xfId="5459" xr:uid="{00000000-0005-0000-0000-000094230000}"/>
    <cellStyle name="Millares 259 2" xfId="21717" xr:uid="{00000000-0005-0000-0000-000095230000}"/>
    <cellStyle name="Millares 259 2 2" xfId="23863" xr:uid="{00000000-0005-0000-0000-000096230000}"/>
    <cellStyle name="Millares 259 3" xfId="22934" xr:uid="{00000000-0005-0000-0000-000097230000}"/>
    <cellStyle name="Millares 26" xfId="1201" xr:uid="{00000000-0005-0000-0000-000098230000}"/>
    <cellStyle name="Millares 26 2" xfId="4965" xr:uid="{00000000-0005-0000-0000-000099230000}"/>
    <cellStyle name="Millares 26 2 2" xfId="21317" xr:uid="{00000000-0005-0000-0000-00009A230000}"/>
    <cellStyle name="Millares 26 2 2 2" xfId="23466" xr:uid="{00000000-0005-0000-0000-00009B230000}"/>
    <cellStyle name="Millares 26 2 3" xfId="22537" xr:uid="{00000000-0005-0000-0000-00009C230000}"/>
    <cellStyle name="Millares 26 3" xfId="20884" xr:uid="{00000000-0005-0000-0000-00009D230000}"/>
    <cellStyle name="Millares 26 3 2" xfId="23117" xr:uid="{00000000-0005-0000-0000-00009E230000}"/>
    <cellStyle name="Millares 26 4" xfId="21904" xr:uid="{00000000-0005-0000-0000-00009F230000}"/>
    <cellStyle name="Millares 26 4 2" xfId="24019" xr:uid="{00000000-0005-0000-0000-0000A0230000}"/>
    <cellStyle name="Millares 26 5" xfId="22013" xr:uid="{00000000-0005-0000-0000-0000A1230000}"/>
    <cellStyle name="Millares 260" xfId="7608" xr:uid="{00000000-0005-0000-0000-0000A2230000}"/>
    <cellStyle name="Millares 260 2" xfId="21718" xr:uid="{00000000-0005-0000-0000-0000A3230000}"/>
    <cellStyle name="Millares 260 2 2" xfId="23864" xr:uid="{00000000-0005-0000-0000-0000A4230000}"/>
    <cellStyle name="Millares 260 3" xfId="22935" xr:uid="{00000000-0005-0000-0000-0000A5230000}"/>
    <cellStyle name="Millares 261" xfId="5247" xr:uid="{00000000-0005-0000-0000-0000A6230000}"/>
    <cellStyle name="Millares 261 2" xfId="21530" xr:uid="{00000000-0005-0000-0000-0000A7230000}"/>
    <cellStyle name="Millares 261 2 2" xfId="23677" xr:uid="{00000000-0005-0000-0000-0000A8230000}"/>
    <cellStyle name="Millares 261 3" xfId="22748" xr:uid="{00000000-0005-0000-0000-0000A9230000}"/>
    <cellStyle name="Millares 262" xfId="11903" xr:uid="{00000000-0005-0000-0000-0000AA230000}"/>
    <cellStyle name="Millares 262 2" xfId="21720" xr:uid="{00000000-0005-0000-0000-0000AB230000}"/>
    <cellStyle name="Millares 262 2 2" xfId="23865" xr:uid="{00000000-0005-0000-0000-0000AC230000}"/>
    <cellStyle name="Millares 262 3" xfId="22936" xr:uid="{00000000-0005-0000-0000-0000AD230000}"/>
    <cellStyle name="Millares 263" xfId="12024" xr:uid="{00000000-0005-0000-0000-0000AE230000}"/>
    <cellStyle name="Millares 263 2" xfId="21721" xr:uid="{00000000-0005-0000-0000-0000AF230000}"/>
    <cellStyle name="Millares 263 2 2" xfId="23866" xr:uid="{00000000-0005-0000-0000-0000B0230000}"/>
    <cellStyle name="Millares 263 3" xfId="22937" xr:uid="{00000000-0005-0000-0000-0000B1230000}"/>
    <cellStyle name="Millares 264" xfId="21723" xr:uid="{00000000-0005-0000-0000-0000B2230000}"/>
    <cellStyle name="Millares 264 2" xfId="23867" xr:uid="{00000000-0005-0000-0000-0000B3230000}"/>
    <cellStyle name="Millares 265" xfId="21747" xr:uid="{00000000-0005-0000-0000-0000B4230000}"/>
    <cellStyle name="Millares 265 2" xfId="23882" xr:uid="{00000000-0005-0000-0000-0000B5230000}"/>
    <cellStyle name="Millares 266" xfId="21812" xr:uid="{00000000-0005-0000-0000-0000B6230000}"/>
    <cellStyle name="Millares 266 2" xfId="23936" xr:uid="{00000000-0005-0000-0000-0000B7230000}"/>
    <cellStyle name="Millares 267" xfId="22111" xr:uid="{00000000-0005-0000-0000-0000B8230000}"/>
    <cellStyle name="Millares 268" xfId="24078" xr:uid="{00000000-0005-0000-0000-0000B9230000}"/>
    <cellStyle name="Millares 269" xfId="24164" xr:uid="{00000000-0005-0000-0000-0000BA230000}"/>
    <cellStyle name="Millares 27" xfId="1226" xr:uid="{00000000-0005-0000-0000-0000BB230000}"/>
    <cellStyle name="Millares 27 2" xfId="5084" xr:uid="{00000000-0005-0000-0000-0000BC230000}"/>
    <cellStyle name="Millares 27 2 2" xfId="21375" xr:uid="{00000000-0005-0000-0000-0000BD230000}"/>
    <cellStyle name="Millares 27 2 2 2" xfId="23523" xr:uid="{00000000-0005-0000-0000-0000BE230000}"/>
    <cellStyle name="Millares 27 2 3" xfId="22594" xr:uid="{00000000-0005-0000-0000-0000BF230000}"/>
    <cellStyle name="Millares 27 3" xfId="20918" xr:uid="{00000000-0005-0000-0000-0000C0230000}"/>
    <cellStyle name="Millares 27 3 2" xfId="23124" xr:uid="{00000000-0005-0000-0000-0000C1230000}"/>
    <cellStyle name="Millares 27 4" xfId="21913" xr:uid="{00000000-0005-0000-0000-0000C2230000}"/>
    <cellStyle name="Millares 27 4 2" xfId="24027" xr:uid="{00000000-0005-0000-0000-0000C3230000}"/>
    <cellStyle name="Millares 27 5" xfId="22018" xr:uid="{00000000-0005-0000-0000-0000C4230000}"/>
    <cellStyle name="Millares 270" xfId="24222" xr:uid="{00000000-0005-0000-0000-0000C5230000}"/>
    <cellStyle name="Millares 271" xfId="24234" xr:uid="{00000000-0005-0000-0000-0000D85E0000}"/>
    <cellStyle name="Millares 272" xfId="24296" xr:uid="{00000000-0005-0000-0000-0000165F0000}"/>
    <cellStyle name="Millares 273" xfId="24358" xr:uid="{00000000-0005-0000-0000-0000555F0000}"/>
    <cellStyle name="Millares 28" xfId="1211" xr:uid="{00000000-0005-0000-0000-0000C6230000}"/>
    <cellStyle name="Millares 28 2" xfId="5082" xr:uid="{00000000-0005-0000-0000-0000C7230000}"/>
    <cellStyle name="Millares 28 2 2" xfId="21373" xr:uid="{00000000-0005-0000-0000-0000C8230000}"/>
    <cellStyle name="Millares 28 2 2 2" xfId="23521" xr:uid="{00000000-0005-0000-0000-0000C9230000}"/>
    <cellStyle name="Millares 28 2 3" xfId="22592" xr:uid="{00000000-0005-0000-0000-0000CA230000}"/>
    <cellStyle name="Millares 28 3" xfId="20883" xr:uid="{00000000-0005-0000-0000-0000CB230000}"/>
    <cellStyle name="Millares 28 3 2" xfId="23116" xr:uid="{00000000-0005-0000-0000-0000CC230000}"/>
    <cellStyle name="Millares 28 4" xfId="21905" xr:uid="{00000000-0005-0000-0000-0000CD230000}"/>
    <cellStyle name="Millares 28 4 2" xfId="24020" xr:uid="{00000000-0005-0000-0000-0000CE230000}"/>
    <cellStyle name="Millares 28 5" xfId="22012" xr:uid="{00000000-0005-0000-0000-0000CF230000}"/>
    <cellStyle name="Millares 29" xfId="1261" xr:uid="{00000000-0005-0000-0000-0000D0230000}"/>
    <cellStyle name="Millares 29 2" xfId="2516" xr:uid="{00000000-0005-0000-0000-0000D1230000}"/>
    <cellStyle name="Millares 29 2 2" xfId="5252" xr:uid="{00000000-0005-0000-0000-0000D2230000}"/>
    <cellStyle name="Millares 29 2 2 2" xfId="21535" xr:uid="{00000000-0005-0000-0000-0000D3230000}"/>
    <cellStyle name="Millares 29 2 2 2 2" xfId="23682" xr:uid="{00000000-0005-0000-0000-0000D4230000}"/>
    <cellStyle name="Millares 29 2 2 3" xfId="22753" xr:uid="{00000000-0005-0000-0000-0000D5230000}"/>
    <cellStyle name="Millares 29 2 3" xfId="21155" xr:uid="{00000000-0005-0000-0000-0000D6230000}"/>
    <cellStyle name="Millares 29 2 3 2" xfId="23304" xr:uid="{00000000-0005-0000-0000-0000D7230000}"/>
    <cellStyle name="Millares 29 2 4" xfId="22375" xr:uid="{00000000-0005-0000-0000-0000D8230000}"/>
    <cellStyle name="Millares 29 3" xfId="5091" xr:uid="{00000000-0005-0000-0000-0000D9230000}"/>
    <cellStyle name="Millares 29 3 2" xfId="21376" xr:uid="{00000000-0005-0000-0000-0000DA230000}"/>
    <cellStyle name="Millares 29 3 2 2" xfId="23524" xr:uid="{00000000-0005-0000-0000-0000DB230000}"/>
    <cellStyle name="Millares 29 3 3" xfId="22595" xr:uid="{00000000-0005-0000-0000-0000DC230000}"/>
    <cellStyle name="Millares 29 4" xfId="20917" xr:uid="{00000000-0005-0000-0000-0000DD230000}"/>
    <cellStyle name="Millares 29 4 2" xfId="23123" xr:uid="{00000000-0005-0000-0000-0000DE230000}"/>
    <cellStyle name="Millares 29 5" xfId="21912" xr:uid="{00000000-0005-0000-0000-0000DF230000}"/>
    <cellStyle name="Millares 29 5 2" xfId="24026" xr:uid="{00000000-0005-0000-0000-0000E0230000}"/>
    <cellStyle name="Millares 29 6" xfId="22017" xr:uid="{00000000-0005-0000-0000-0000E1230000}"/>
    <cellStyle name="Millares 3" xfId="155" xr:uid="{00000000-0005-0000-0000-0000E2230000}"/>
    <cellStyle name="Millares 3 10" xfId="21978" xr:uid="{00000000-0005-0000-0000-0000E3230000}"/>
    <cellStyle name="Millares 3 11" xfId="24113" xr:uid="{00000000-0005-0000-0000-0000E4230000}"/>
    <cellStyle name="Millares 3 12" xfId="24201" xr:uid="{00000000-0005-0000-0000-0000E5230000}"/>
    <cellStyle name="Millares 3 13" xfId="24269" xr:uid="{00000000-0005-0000-0000-0000FE5E0000}"/>
    <cellStyle name="Millares 3 14" xfId="24331" xr:uid="{00000000-0005-0000-0000-00003C5F0000}"/>
    <cellStyle name="Millares 3 15" xfId="24382" xr:uid="{00000000-0005-0000-0000-0000705F0000}"/>
    <cellStyle name="Millares 3 2" xfId="348" xr:uid="{00000000-0005-0000-0000-0000E6230000}"/>
    <cellStyle name="Millares 3 2 2" xfId="349" xr:uid="{00000000-0005-0000-0000-0000E7230000}"/>
    <cellStyle name="Millares 3 2 2 2" xfId="1515" xr:uid="{00000000-0005-0000-0000-0000E8230000}"/>
    <cellStyle name="Millares 3 2 2 2 2" xfId="20732" xr:uid="{00000000-0005-0000-0000-0000E9230000}"/>
    <cellStyle name="Millares 3 2 2 2 2 2" xfId="23075" xr:uid="{00000000-0005-0000-0000-0000EA230000}"/>
    <cellStyle name="Millares 3 2 2 2 3" xfId="21045" xr:uid="{00000000-0005-0000-0000-0000EB230000}"/>
    <cellStyle name="Millares 3 2 2 2 4" xfId="21862" xr:uid="{00000000-0005-0000-0000-0000EC230000}"/>
    <cellStyle name="Millares 3 2 2 2 4 2" xfId="23984" xr:uid="{00000000-0005-0000-0000-0000ED230000}"/>
    <cellStyle name="Millares 3 2 2 2 5" xfId="21980" xr:uid="{00000000-0005-0000-0000-0000EE230000}"/>
    <cellStyle name="Millares 3 2 2 2 6" xfId="22259" xr:uid="{00000000-0005-0000-0000-0000EF230000}"/>
    <cellStyle name="Millares 3 2 2 3" xfId="4889" xr:uid="{00000000-0005-0000-0000-0000F0230000}"/>
    <cellStyle name="Millares 3 2 2 3 2" xfId="5423" xr:uid="{00000000-0005-0000-0000-0000F1230000}"/>
    <cellStyle name="Millares 3 2 2 3 2 2" xfId="21684" xr:uid="{00000000-0005-0000-0000-0000F2230000}"/>
    <cellStyle name="Millares 3 2 2 3 2 2 2" xfId="23830" xr:uid="{00000000-0005-0000-0000-0000F3230000}"/>
    <cellStyle name="Millares 3 2 2 3 2 3" xfId="22901" xr:uid="{00000000-0005-0000-0000-0000F4230000}"/>
    <cellStyle name="Millares 3 2 2 3 3" xfId="21293" xr:uid="{00000000-0005-0000-0000-0000F5230000}"/>
    <cellStyle name="Millares 3 2 2 3 3 2" xfId="23442" xr:uid="{00000000-0005-0000-0000-0000F6230000}"/>
    <cellStyle name="Millares 3 2 2 3 4" xfId="22513" xr:uid="{00000000-0005-0000-0000-0000F7230000}"/>
    <cellStyle name="Millares 3 2 2 4" xfId="4862" xr:uid="{00000000-0005-0000-0000-0000F8230000}"/>
    <cellStyle name="Millares 3 2 2 4 2" xfId="5397" xr:uid="{00000000-0005-0000-0000-0000F9230000}"/>
    <cellStyle name="Millares 3 2 2 4 2 2" xfId="21658" xr:uid="{00000000-0005-0000-0000-0000FA230000}"/>
    <cellStyle name="Millares 3 2 2 4 2 2 2" xfId="23804" xr:uid="{00000000-0005-0000-0000-0000FB230000}"/>
    <cellStyle name="Millares 3 2 2 4 2 3" xfId="22875" xr:uid="{00000000-0005-0000-0000-0000FC230000}"/>
    <cellStyle name="Millares 3 2 2 4 3" xfId="21274" xr:uid="{00000000-0005-0000-0000-0000FD230000}"/>
    <cellStyle name="Millares 3 2 2 4 3 2" xfId="23423" xr:uid="{00000000-0005-0000-0000-0000FE230000}"/>
    <cellStyle name="Millares 3 2 2 4 4" xfId="22494" xr:uid="{00000000-0005-0000-0000-0000FF230000}"/>
    <cellStyle name="Millares 3 2 2 5" xfId="4996" xr:uid="{00000000-0005-0000-0000-000000240000}"/>
    <cellStyle name="Millares 3 2 2 5 2" xfId="21343" xr:uid="{00000000-0005-0000-0000-000001240000}"/>
    <cellStyle name="Millares 3 2 2 5 2 2" xfId="23492" xr:uid="{00000000-0005-0000-0000-000002240000}"/>
    <cellStyle name="Millares 3 2 2 5 3" xfId="22563" xr:uid="{00000000-0005-0000-0000-000003240000}"/>
    <cellStyle name="Millares 3 2 2 6" xfId="20731" xr:uid="{00000000-0005-0000-0000-000004240000}"/>
    <cellStyle name="Millares 3 2 2 6 2" xfId="23074" xr:uid="{00000000-0005-0000-0000-000005240000}"/>
    <cellStyle name="Millares 3 2 2 7" xfId="21863" xr:uid="{00000000-0005-0000-0000-000006240000}"/>
    <cellStyle name="Millares 3 2 2 7 2" xfId="23985" xr:uid="{00000000-0005-0000-0000-000007240000}"/>
    <cellStyle name="Millares 3 2 2 8" xfId="21979" xr:uid="{00000000-0005-0000-0000-000008240000}"/>
    <cellStyle name="Millares 3 3" xfId="350" xr:uid="{00000000-0005-0000-0000-000009240000}"/>
    <cellStyle name="Millares 3 3 10" xfId="24202" xr:uid="{00000000-0005-0000-0000-00000A240000}"/>
    <cellStyle name="Millares 3 3 11" xfId="24270" xr:uid="{00000000-0005-0000-0000-0000FF5E0000}"/>
    <cellStyle name="Millares 3 3 12" xfId="24332" xr:uid="{00000000-0005-0000-0000-00003D5F0000}"/>
    <cellStyle name="Millares 3 3 13" xfId="24383" xr:uid="{00000000-0005-0000-0000-0000715F0000}"/>
    <cellStyle name="Millares 3 3 2" xfId="351" xr:uid="{00000000-0005-0000-0000-00000B240000}"/>
    <cellStyle name="Millares 3 3 2 10" xfId="24271" xr:uid="{00000000-0005-0000-0000-0000005F0000}"/>
    <cellStyle name="Millares 3 3 2 11" xfId="24333" xr:uid="{00000000-0005-0000-0000-00003E5F0000}"/>
    <cellStyle name="Millares 3 3 2 12" xfId="24384" xr:uid="{00000000-0005-0000-0000-0000725F0000}"/>
    <cellStyle name="Millares 3 3 2 2" xfId="4891" xr:uid="{00000000-0005-0000-0000-00000C240000}"/>
    <cellStyle name="Millares 3 3 2 2 10" xfId="24334" xr:uid="{00000000-0005-0000-0000-00003F5F0000}"/>
    <cellStyle name="Millares 3 3 2 2 11" xfId="24385" xr:uid="{00000000-0005-0000-0000-0000735F0000}"/>
    <cellStyle name="Millares 3 3 2 2 2" xfId="5425" xr:uid="{00000000-0005-0000-0000-00000D240000}"/>
    <cellStyle name="Millares 3 3 2 2 2 2" xfId="21686" xr:uid="{00000000-0005-0000-0000-00000E240000}"/>
    <cellStyle name="Millares 3 3 2 2 2 2 2" xfId="23832" xr:uid="{00000000-0005-0000-0000-00000F240000}"/>
    <cellStyle name="Millares 3 3 2 2 2 3" xfId="22903" xr:uid="{00000000-0005-0000-0000-000010240000}"/>
    <cellStyle name="Millares 3 3 2 2 3" xfId="20735" xr:uid="{00000000-0005-0000-0000-000011240000}"/>
    <cellStyle name="Millares 3 3 2 2 3 2" xfId="23078" xr:uid="{00000000-0005-0000-0000-000012240000}"/>
    <cellStyle name="Millares 3 3 2 2 4" xfId="21774" xr:uid="{00000000-0005-0000-0000-000013240000}"/>
    <cellStyle name="Millares 3 3 2 2 4 2" xfId="23909" xr:uid="{00000000-0005-0000-0000-000014240000}"/>
    <cellStyle name="Millares 3 3 2 2 5" xfId="21839" xr:uid="{00000000-0005-0000-0000-000015240000}"/>
    <cellStyle name="Millares 3 3 2 2 5 2" xfId="23963" xr:uid="{00000000-0005-0000-0000-000016240000}"/>
    <cellStyle name="Millares 3 3 2 2 6" xfId="21983" xr:uid="{00000000-0005-0000-0000-000017240000}"/>
    <cellStyle name="Millares 3 3 2 2 7" xfId="24116" xr:uid="{00000000-0005-0000-0000-000018240000}"/>
    <cellStyle name="Millares 3 3 2 2 8" xfId="24204" xr:uid="{00000000-0005-0000-0000-000019240000}"/>
    <cellStyle name="Millares 3 3 2 2 9" xfId="24272" xr:uid="{00000000-0005-0000-0000-0000015F0000}"/>
    <cellStyle name="Millares 3 3 2 3" xfId="4998" xr:uid="{00000000-0005-0000-0000-00001A240000}"/>
    <cellStyle name="Millares 3 3 2 3 2" xfId="21345" xr:uid="{00000000-0005-0000-0000-00001B240000}"/>
    <cellStyle name="Millares 3 3 2 3 2 2" xfId="23494" xr:uid="{00000000-0005-0000-0000-00001C240000}"/>
    <cellStyle name="Millares 3 3 2 3 3" xfId="22565" xr:uid="{00000000-0005-0000-0000-00001D240000}"/>
    <cellStyle name="Millares 3 3 2 4" xfId="20734" xr:uid="{00000000-0005-0000-0000-00001E240000}"/>
    <cellStyle name="Millares 3 3 2 4 2" xfId="23077" xr:uid="{00000000-0005-0000-0000-00001F240000}"/>
    <cellStyle name="Millares 3 3 2 5" xfId="21773" xr:uid="{00000000-0005-0000-0000-000020240000}"/>
    <cellStyle name="Millares 3 3 2 5 2" xfId="23908" xr:uid="{00000000-0005-0000-0000-000021240000}"/>
    <cellStyle name="Millares 3 3 2 6" xfId="21838" xr:uid="{00000000-0005-0000-0000-000022240000}"/>
    <cellStyle name="Millares 3 3 2 6 2" xfId="23962" xr:uid="{00000000-0005-0000-0000-000023240000}"/>
    <cellStyle name="Millares 3 3 2 7" xfId="21982" xr:uid="{00000000-0005-0000-0000-000024240000}"/>
    <cellStyle name="Millares 3 3 2 8" xfId="24115" xr:uid="{00000000-0005-0000-0000-000025240000}"/>
    <cellStyle name="Millares 3 3 2 9" xfId="24203" xr:uid="{00000000-0005-0000-0000-000026240000}"/>
    <cellStyle name="Millares 3 3 3" xfId="4890" xr:uid="{00000000-0005-0000-0000-000027240000}"/>
    <cellStyle name="Millares 3 3 3 10" xfId="24335" xr:uid="{00000000-0005-0000-0000-0000405F0000}"/>
    <cellStyle name="Millares 3 3 3 11" xfId="24386" xr:uid="{00000000-0005-0000-0000-0000745F0000}"/>
    <cellStyle name="Millares 3 3 3 2" xfId="5424" xr:uid="{00000000-0005-0000-0000-000028240000}"/>
    <cellStyle name="Millares 3 3 3 2 2" xfId="21685" xr:uid="{00000000-0005-0000-0000-000029240000}"/>
    <cellStyle name="Millares 3 3 3 2 2 2" xfId="23831" xr:uid="{00000000-0005-0000-0000-00002A240000}"/>
    <cellStyle name="Millares 3 3 3 2 3" xfId="22902" xr:uid="{00000000-0005-0000-0000-00002B240000}"/>
    <cellStyle name="Millares 3 3 3 3" xfId="20736" xr:uid="{00000000-0005-0000-0000-00002C240000}"/>
    <cellStyle name="Millares 3 3 3 3 2" xfId="23079" xr:uid="{00000000-0005-0000-0000-00002D240000}"/>
    <cellStyle name="Millares 3 3 3 4" xfId="21775" xr:uid="{00000000-0005-0000-0000-00002E240000}"/>
    <cellStyle name="Millares 3 3 3 4 2" xfId="23910" xr:uid="{00000000-0005-0000-0000-00002F240000}"/>
    <cellStyle name="Millares 3 3 3 5" xfId="21840" xr:uid="{00000000-0005-0000-0000-000030240000}"/>
    <cellStyle name="Millares 3 3 3 5 2" xfId="23964" xr:uid="{00000000-0005-0000-0000-000031240000}"/>
    <cellStyle name="Millares 3 3 3 6" xfId="21984" xr:uid="{00000000-0005-0000-0000-000032240000}"/>
    <cellStyle name="Millares 3 3 3 7" xfId="24117" xr:uid="{00000000-0005-0000-0000-000033240000}"/>
    <cellStyle name="Millares 3 3 3 8" xfId="24205" xr:uid="{00000000-0005-0000-0000-000034240000}"/>
    <cellStyle name="Millares 3 3 3 9" xfId="24273" xr:uid="{00000000-0005-0000-0000-0000025F0000}"/>
    <cellStyle name="Millares 3 3 4" xfId="4997" xr:uid="{00000000-0005-0000-0000-000035240000}"/>
    <cellStyle name="Millares 3 3 4 2" xfId="21344" xr:uid="{00000000-0005-0000-0000-000036240000}"/>
    <cellStyle name="Millares 3 3 4 2 2" xfId="23493" xr:uid="{00000000-0005-0000-0000-000037240000}"/>
    <cellStyle name="Millares 3 3 4 3" xfId="22564" xr:uid="{00000000-0005-0000-0000-000038240000}"/>
    <cellStyle name="Millares 3 3 5" xfId="20733" xr:uid="{00000000-0005-0000-0000-000039240000}"/>
    <cellStyle name="Millares 3 3 5 2" xfId="23076" xr:uid="{00000000-0005-0000-0000-00003A240000}"/>
    <cellStyle name="Millares 3 3 6" xfId="21772" xr:uid="{00000000-0005-0000-0000-00003B240000}"/>
    <cellStyle name="Millares 3 3 6 2" xfId="23907" xr:uid="{00000000-0005-0000-0000-00003C240000}"/>
    <cellStyle name="Millares 3 3 7" xfId="21837" xr:uid="{00000000-0005-0000-0000-00003D240000}"/>
    <cellStyle name="Millares 3 3 7 2" xfId="23961" xr:uid="{00000000-0005-0000-0000-00003E240000}"/>
    <cellStyle name="Millares 3 3 8" xfId="21981" xr:uid="{00000000-0005-0000-0000-00003F240000}"/>
    <cellStyle name="Millares 3 3 9" xfId="24114" xr:uid="{00000000-0005-0000-0000-000040240000}"/>
    <cellStyle name="Millares 3 4" xfId="352" xr:uid="{00000000-0005-0000-0000-000041240000}"/>
    <cellStyle name="Millares 3 4 2" xfId="1516" xr:uid="{00000000-0005-0000-0000-000042240000}"/>
    <cellStyle name="Millares 3 4 2 2" xfId="20738" xr:uid="{00000000-0005-0000-0000-000043240000}"/>
    <cellStyle name="Millares 3 4 2 2 2" xfId="23081" xr:uid="{00000000-0005-0000-0000-000044240000}"/>
    <cellStyle name="Millares 3 4 2 3" xfId="21046" xr:uid="{00000000-0005-0000-0000-000045240000}"/>
    <cellStyle name="Millares 3 4 2 4" xfId="21860" xr:uid="{00000000-0005-0000-0000-000046240000}"/>
    <cellStyle name="Millares 3 4 2 4 2" xfId="23982" xr:uid="{00000000-0005-0000-0000-000047240000}"/>
    <cellStyle name="Millares 3 4 2 5" xfId="21986" xr:uid="{00000000-0005-0000-0000-000048240000}"/>
    <cellStyle name="Millares 3 4 2 6" xfId="22260" xr:uid="{00000000-0005-0000-0000-000049240000}"/>
    <cellStyle name="Millares 3 4 3" xfId="4892" xr:uid="{00000000-0005-0000-0000-00004A240000}"/>
    <cellStyle name="Millares 3 4 3 2" xfId="5426" xr:uid="{00000000-0005-0000-0000-00004B240000}"/>
    <cellStyle name="Millares 3 4 3 2 2" xfId="21687" xr:uid="{00000000-0005-0000-0000-00004C240000}"/>
    <cellStyle name="Millares 3 4 3 2 2 2" xfId="23833" xr:uid="{00000000-0005-0000-0000-00004D240000}"/>
    <cellStyle name="Millares 3 4 3 2 3" xfId="22904" xr:uid="{00000000-0005-0000-0000-00004E240000}"/>
    <cellStyle name="Millares 3 4 3 3" xfId="21294" xr:uid="{00000000-0005-0000-0000-00004F240000}"/>
    <cellStyle name="Millares 3 4 3 3 2" xfId="23443" xr:uid="{00000000-0005-0000-0000-000050240000}"/>
    <cellStyle name="Millares 3 4 3 4" xfId="22514" xr:uid="{00000000-0005-0000-0000-000051240000}"/>
    <cellStyle name="Millares 3 4 4" xfId="4861" xr:uid="{00000000-0005-0000-0000-000052240000}"/>
    <cellStyle name="Millares 3 4 4 2" xfId="5396" xr:uid="{00000000-0005-0000-0000-000053240000}"/>
    <cellStyle name="Millares 3 4 4 2 2" xfId="21657" xr:uid="{00000000-0005-0000-0000-000054240000}"/>
    <cellStyle name="Millares 3 4 4 2 2 2" xfId="23803" xr:uid="{00000000-0005-0000-0000-000055240000}"/>
    <cellStyle name="Millares 3 4 4 2 3" xfId="22874" xr:uid="{00000000-0005-0000-0000-000056240000}"/>
    <cellStyle name="Millares 3 4 4 3" xfId="21273" xr:uid="{00000000-0005-0000-0000-000057240000}"/>
    <cellStyle name="Millares 3 4 4 3 2" xfId="23422" xr:uid="{00000000-0005-0000-0000-000058240000}"/>
    <cellStyle name="Millares 3 4 4 4" xfId="22493" xr:uid="{00000000-0005-0000-0000-000059240000}"/>
    <cellStyle name="Millares 3 4 5" xfId="4999" xr:uid="{00000000-0005-0000-0000-00005A240000}"/>
    <cellStyle name="Millares 3 4 5 2" xfId="21346" xr:uid="{00000000-0005-0000-0000-00005B240000}"/>
    <cellStyle name="Millares 3 4 5 2 2" xfId="23495" xr:uid="{00000000-0005-0000-0000-00005C240000}"/>
    <cellStyle name="Millares 3 4 5 3" xfId="22566" xr:uid="{00000000-0005-0000-0000-00005D240000}"/>
    <cellStyle name="Millares 3 4 6" xfId="20737" xr:uid="{00000000-0005-0000-0000-00005E240000}"/>
    <cellStyle name="Millares 3 4 6 2" xfId="23080" xr:uid="{00000000-0005-0000-0000-00005F240000}"/>
    <cellStyle name="Millares 3 4 7" xfId="21861" xr:uid="{00000000-0005-0000-0000-000060240000}"/>
    <cellStyle name="Millares 3 4 7 2" xfId="23983" xr:uid="{00000000-0005-0000-0000-000061240000}"/>
    <cellStyle name="Millares 3 4 8" xfId="21985" xr:uid="{00000000-0005-0000-0000-000062240000}"/>
    <cellStyle name="Millares 3 5" xfId="4888" xr:uid="{00000000-0005-0000-0000-000063240000}"/>
    <cellStyle name="Millares 3 5 10" xfId="24336" xr:uid="{00000000-0005-0000-0000-0000415F0000}"/>
    <cellStyle name="Millares 3 5 11" xfId="24387" xr:uid="{00000000-0005-0000-0000-0000755F0000}"/>
    <cellStyle name="Millares 3 5 2" xfId="5422" xr:uid="{00000000-0005-0000-0000-000064240000}"/>
    <cellStyle name="Millares 3 5 2 2" xfId="21683" xr:uid="{00000000-0005-0000-0000-000065240000}"/>
    <cellStyle name="Millares 3 5 2 2 2" xfId="23829" xr:uid="{00000000-0005-0000-0000-000066240000}"/>
    <cellStyle name="Millares 3 5 2 3" xfId="22900" xr:uid="{00000000-0005-0000-0000-000067240000}"/>
    <cellStyle name="Millares 3 5 3" xfId="20739" xr:uid="{00000000-0005-0000-0000-000068240000}"/>
    <cellStyle name="Millares 3 5 3 2" xfId="23082" xr:uid="{00000000-0005-0000-0000-000069240000}"/>
    <cellStyle name="Millares 3 5 4" xfId="21776" xr:uid="{00000000-0005-0000-0000-00006A240000}"/>
    <cellStyle name="Millares 3 5 4 2" xfId="23911" xr:uid="{00000000-0005-0000-0000-00006B240000}"/>
    <cellStyle name="Millares 3 5 5" xfId="21841" xr:uid="{00000000-0005-0000-0000-00006C240000}"/>
    <cellStyle name="Millares 3 5 5 2" xfId="23965" xr:uid="{00000000-0005-0000-0000-00006D240000}"/>
    <cellStyle name="Millares 3 5 6" xfId="21987" xr:uid="{00000000-0005-0000-0000-00006E240000}"/>
    <cellStyle name="Millares 3 5 7" xfId="24118" xr:uid="{00000000-0005-0000-0000-00006F240000}"/>
    <cellStyle name="Millares 3 5 8" xfId="24206" xr:uid="{00000000-0005-0000-0000-000070240000}"/>
    <cellStyle name="Millares 3 5 9" xfId="24274" xr:uid="{00000000-0005-0000-0000-0000035F0000}"/>
    <cellStyle name="Millares 3 6" xfId="4994" xr:uid="{00000000-0005-0000-0000-000071240000}"/>
    <cellStyle name="Millares 3 6 2" xfId="21342" xr:uid="{00000000-0005-0000-0000-000072240000}"/>
    <cellStyle name="Millares 3 6 2 2" xfId="23491" xr:uid="{00000000-0005-0000-0000-000073240000}"/>
    <cellStyle name="Millares 3 6 3" xfId="22562" xr:uid="{00000000-0005-0000-0000-000074240000}"/>
    <cellStyle name="Millares 3 7" xfId="20730" xr:uid="{00000000-0005-0000-0000-000075240000}"/>
    <cellStyle name="Millares 3 7 2" xfId="23073" xr:uid="{00000000-0005-0000-0000-000076240000}"/>
    <cellStyle name="Millares 3 8" xfId="21771" xr:uid="{00000000-0005-0000-0000-000077240000}"/>
    <cellStyle name="Millares 3 8 2" xfId="23906" xr:uid="{00000000-0005-0000-0000-000078240000}"/>
    <cellStyle name="Millares 3 9" xfId="21836" xr:uid="{00000000-0005-0000-0000-000079240000}"/>
    <cellStyle name="Millares 3 9 2" xfId="23960" xr:uid="{00000000-0005-0000-0000-00007A240000}"/>
    <cellStyle name="Millares 30" xfId="1263" xr:uid="{00000000-0005-0000-0000-00007B240000}"/>
    <cellStyle name="Millares 30 2" xfId="2518" xr:uid="{00000000-0005-0000-0000-00007C240000}"/>
    <cellStyle name="Millares 30 2 2" xfId="5253" xr:uid="{00000000-0005-0000-0000-00007D240000}"/>
    <cellStyle name="Millares 30 2 2 2" xfId="21536" xr:uid="{00000000-0005-0000-0000-00007E240000}"/>
    <cellStyle name="Millares 30 2 2 2 2" xfId="23683" xr:uid="{00000000-0005-0000-0000-00007F240000}"/>
    <cellStyle name="Millares 30 2 2 3" xfId="22754" xr:uid="{00000000-0005-0000-0000-000080240000}"/>
    <cellStyle name="Millares 30 2 3" xfId="21156" xr:uid="{00000000-0005-0000-0000-000081240000}"/>
    <cellStyle name="Millares 30 2 3 2" xfId="23305" xr:uid="{00000000-0005-0000-0000-000082240000}"/>
    <cellStyle name="Millares 30 2 4" xfId="22376" xr:uid="{00000000-0005-0000-0000-000083240000}"/>
    <cellStyle name="Millares 30 3" xfId="5092" xr:uid="{00000000-0005-0000-0000-000084240000}"/>
    <cellStyle name="Millares 30 3 2" xfId="21377" xr:uid="{00000000-0005-0000-0000-000085240000}"/>
    <cellStyle name="Millares 30 3 2 2" xfId="23525" xr:uid="{00000000-0005-0000-0000-000086240000}"/>
    <cellStyle name="Millares 30 3 3" xfId="22596" xr:uid="{00000000-0005-0000-0000-000087240000}"/>
    <cellStyle name="Millares 30 4" xfId="20878" xr:uid="{00000000-0005-0000-0000-000088240000}"/>
    <cellStyle name="Millares 30 4 2" xfId="23113" xr:uid="{00000000-0005-0000-0000-000089240000}"/>
    <cellStyle name="Millares 30 5" xfId="21903" xr:uid="{00000000-0005-0000-0000-00008A240000}"/>
    <cellStyle name="Millares 30 5 2" xfId="24018" xr:uid="{00000000-0005-0000-0000-00008B240000}"/>
    <cellStyle name="Millares 30 6" xfId="22011" xr:uid="{00000000-0005-0000-0000-00008C240000}"/>
    <cellStyle name="Millares 31" xfId="1274" xr:uid="{00000000-0005-0000-0000-00008D240000}"/>
    <cellStyle name="Millares 31 2" xfId="5095" xr:uid="{00000000-0005-0000-0000-00008E240000}"/>
    <cellStyle name="Millares 31 2 2" xfId="21380" xr:uid="{00000000-0005-0000-0000-00008F240000}"/>
    <cellStyle name="Millares 31 2 2 2" xfId="23528" xr:uid="{00000000-0005-0000-0000-000090240000}"/>
    <cellStyle name="Millares 31 2 3" xfId="22599" xr:uid="{00000000-0005-0000-0000-000091240000}"/>
    <cellStyle name="Millares 31 3" xfId="20916" xr:uid="{00000000-0005-0000-0000-000092240000}"/>
    <cellStyle name="Millares 31 3 2" xfId="23122" xr:uid="{00000000-0005-0000-0000-000093240000}"/>
    <cellStyle name="Millares 31 4" xfId="21911" xr:uid="{00000000-0005-0000-0000-000094240000}"/>
    <cellStyle name="Millares 31 4 2" xfId="24025" xr:uid="{00000000-0005-0000-0000-000095240000}"/>
    <cellStyle name="Millares 31 5" xfId="22016" xr:uid="{00000000-0005-0000-0000-000096240000}"/>
    <cellStyle name="Millares 32" xfId="1276" xr:uid="{00000000-0005-0000-0000-000097240000}"/>
    <cellStyle name="Millares 32 2" xfId="5096" xr:uid="{00000000-0005-0000-0000-000098240000}"/>
    <cellStyle name="Millares 32 2 2" xfId="21381" xr:uid="{00000000-0005-0000-0000-000099240000}"/>
    <cellStyle name="Millares 32 2 2 2" xfId="23529" xr:uid="{00000000-0005-0000-0000-00009A240000}"/>
    <cellStyle name="Millares 32 2 3" xfId="22600" xr:uid="{00000000-0005-0000-0000-00009B240000}"/>
    <cellStyle name="Millares 32 3" xfId="20862" xr:uid="{00000000-0005-0000-0000-00009C240000}"/>
    <cellStyle name="Millares 32 3 2" xfId="23111" xr:uid="{00000000-0005-0000-0000-00009D240000}"/>
    <cellStyle name="Millares 32 4" xfId="21901" xr:uid="{00000000-0005-0000-0000-00009E240000}"/>
    <cellStyle name="Millares 32 4 2" xfId="24017" xr:uid="{00000000-0005-0000-0000-00009F240000}"/>
    <cellStyle name="Millares 32 5" xfId="22198" xr:uid="{00000000-0005-0000-0000-0000A0240000}"/>
    <cellStyle name="Millares 33" xfId="1272" xr:uid="{00000000-0005-0000-0000-0000A1240000}"/>
    <cellStyle name="Millares 33 2" xfId="5094" xr:uid="{00000000-0005-0000-0000-0000A2240000}"/>
    <cellStyle name="Millares 33 2 2" xfId="21379" xr:uid="{00000000-0005-0000-0000-0000A3240000}"/>
    <cellStyle name="Millares 33 2 2 2" xfId="23527" xr:uid="{00000000-0005-0000-0000-0000A4240000}"/>
    <cellStyle name="Millares 33 2 3" xfId="22598" xr:uid="{00000000-0005-0000-0000-0000A5240000}"/>
    <cellStyle name="Millares 33 3" xfId="20915" xr:uid="{00000000-0005-0000-0000-0000A6240000}"/>
    <cellStyle name="Millares 33 3 2" xfId="23121" xr:uid="{00000000-0005-0000-0000-0000A7240000}"/>
    <cellStyle name="Millares 33 4" xfId="21909" xr:uid="{00000000-0005-0000-0000-0000A8240000}"/>
    <cellStyle name="Millares 33 4 2" xfId="24023" xr:uid="{00000000-0005-0000-0000-0000A9240000}"/>
    <cellStyle name="Millares 33 5" xfId="22197" xr:uid="{00000000-0005-0000-0000-0000AA240000}"/>
    <cellStyle name="Millares 34" xfId="1277" xr:uid="{00000000-0005-0000-0000-0000AB240000}"/>
    <cellStyle name="Millares 34 2" xfId="5097" xr:uid="{00000000-0005-0000-0000-0000AC240000}"/>
    <cellStyle name="Millares 34 2 2" xfId="21382" xr:uid="{00000000-0005-0000-0000-0000AD240000}"/>
    <cellStyle name="Millares 34 2 2 2" xfId="23530" xr:uid="{00000000-0005-0000-0000-0000AE240000}"/>
    <cellStyle name="Millares 34 2 3" xfId="22601" xr:uid="{00000000-0005-0000-0000-0000AF240000}"/>
    <cellStyle name="Millares 34 3" xfId="20860" xr:uid="{00000000-0005-0000-0000-0000B0240000}"/>
    <cellStyle name="Millares 34 3 2" xfId="23109" xr:uid="{00000000-0005-0000-0000-0000B1240000}"/>
    <cellStyle name="Millares 34 4" xfId="21900" xr:uid="{00000000-0005-0000-0000-0000B2240000}"/>
    <cellStyle name="Millares 34 4 2" xfId="24016" xr:uid="{00000000-0005-0000-0000-0000B3240000}"/>
    <cellStyle name="Millares 34 5" xfId="22199" xr:uid="{00000000-0005-0000-0000-0000B4240000}"/>
    <cellStyle name="Millares 35" xfId="1271" xr:uid="{00000000-0005-0000-0000-0000B5240000}"/>
    <cellStyle name="Millares 35 2" xfId="5093" xr:uid="{00000000-0005-0000-0000-0000B6240000}"/>
    <cellStyle name="Millares 35 2 2" xfId="21378" xr:uid="{00000000-0005-0000-0000-0000B7240000}"/>
    <cellStyle name="Millares 35 2 2 2" xfId="23526" xr:uid="{00000000-0005-0000-0000-0000B8240000}"/>
    <cellStyle name="Millares 35 2 3" xfId="22597" xr:uid="{00000000-0005-0000-0000-0000B9240000}"/>
    <cellStyle name="Millares 35 3" xfId="20914" xr:uid="{00000000-0005-0000-0000-0000BA240000}"/>
    <cellStyle name="Millares 35 3 2" xfId="23120" xr:uid="{00000000-0005-0000-0000-0000BB240000}"/>
    <cellStyle name="Millares 35 4" xfId="21899" xr:uid="{00000000-0005-0000-0000-0000BC240000}"/>
    <cellStyle name="Millares 35 4 2" xfId="24015" xr:uid="{00000000-0005-0000-0000-0000BD240000}"/>
    <cellStyle name="Millares 35 5" xfId="22196" xr:uid="{00000000-0005-0000-0000-0000BE240000}"/>
    <cellStyle name="Millares 36" xfId="1301" xr:uid="{00000000-0005-0000-0000-0000BF240000}"/>
    <cellStyle name="Millares 36 2" xfId="5103" xr:uid="{00000000-0005-0000-0000-0000C0240000}"/>
    <cellStyle name="Millares 36 2 2" xfId="21388" xr:uid="{00000000-0005-0000-0000-0000C1240000}"/>
    <cellStyle name="Millares 36 2 2 2" xfId="23536" xr:uid="{00000000-0005-0000-0000-0000C2240000}"/>
    <cellStyle name="Millares 36 2 3" xfId="22607" xr:uid="{00000000-0005-0000-0000-0000C3240000}"/>
    <cellStyle name="Millares 36 3" xfId="20996" xr:uid="{00000000-0005-0000-0000-0000C4240000}"/>
    <cellStyle name="Millares 36 3 2" xfId="23159" xr:uid="{00000000-0005-0000-0000-0000C5240000}"/>
    <cellStyle name="Millares 36 4" xfId="21898" xr:uid="{00000000-0005-0000-0000-0000C6240000}"/>
    <cellStyle name="Millares 36 4 2" xfId="24014" xr:uid="{00000000-0005-0000-0000-0000C7240000}"/>
    <cellStyle name="Millares 36 5" xfId="22205" xr:uid="{00000000-0005-0000-0000-0000C8240000}"/>
    <cellStyle name="Millares 37" xfId="1303" xr:uid="{00000000-0005-0000-0000-0000C9240000}"/>
    <cellStyle name="Millares 37 2" xfId="5104" xr:uid="{00000000-0005-0000-0000-0000CA240000}"/>
    <cellStyle name="Millares 37 2 2" xfId="21389" xr:uid="{00000000-0005-0000-0000-0000CB240000}"/>
    <cellStyle name="Millares 37 2 2 2" xfId="23537" xr:uid="{00000000-0005-0000-0000-0000CC240000}"/>
    <cellStyle name="Millares 37 2 3" xfId="22608" xr:uid="{00000000-0005-0000-0000-0000CD240000}"/>
    <cellStyle name="Millares 37 3" xfId="20997" xr:uid="{00000000-0005-0000-0000-0000CE240000}"/>
    <cellStyle name="Millares 37 3 2" xfId="23160" xr:uid="{00000000-0005-0000-0000-0000CF240000}"/>
    <cellStyle name="Millares 37 4" xfId="22206" xr:uid="{00000000-0005-0000-0000-0000D0240000}"/>
    <cellStyle name="Millares 38" xfId="1298" xr:uid="{00000000-0005-0000-0000-0000D1240000}"/>
    <cellStyle name="Millares 38 2" xfId="5101" xr:uid="{00000000-0005-0000-0000-0000D2240000}"/>
    <cellStyle name="Millares 38 2 2" xfId="21386" xr:uid="{00000000-0005-0000-0000-0000D3240000}"/>
    <cellStyle name="Millares 38 2 2 2" xfId="23534" xr:uid="{00000000-0005-0000-0000-0000D4240000}"/>
    <cellStyle name="Millares 38 2 3" xfId="22605" xr:uid="{00000000-0005-0000-0000-0000D5240000}"/>
    <cellStyle name="Millares 38 3" xfId="20994" xr:uid="{00000000-0005-0000-0000-0000D6240000}"/>
    <cellStyle name="Millares 38 3 2" xfId="23157" xr:uid="{00000000-0005-0000-0000-0000D7240000}"/>
    <cellStyle name="Millares 38 4" xfId="22203" xr:uid="{00000000-0005-0000-0000-0000D8240000}"/>
    <cellStyle name="Millares 39" xfId="1304" xr:uid="{00000000-0005-0000-0000-0000D9240000}"/>
    <cellStyle name="Millares 39 2" xfId="5105" xr:uid="{00000000-0005-0000-0000-0000DA240000}"/>
    <cellStyle name="Millares 39 2 2" xfId="21390" xr:uid="{00000000-0005-0000-0000-0000DB240000}"/>
    <cellStyle name="Millares 39 2 2 2" xfId="23538" xr:uid="{00000000-0005-0000-0000-0000DC240000}"/>
    <cellStyle name="Millares 39 2 3" xfId="22609" xr:uid="{00000000-0005-0000-0000-0000DD240000}"/>
    <cellStyle name="Millares 39 3" xfId="20998" xr:uid="{00000000-0005-0000-0000-0000DE240000}"/>
    <cellStyle name="Millares 39 3 2" xfId="23161" xr:uid="{00000000-0005-0000-0000-0000DF240000}"/>
    <cellStyle name="Millares 39 4" xfId="22207" xr:uid="{00000000-0005-0000-0000-0000E0240000}"/>
    <cellStyle name="Millares 4" xfId="156" xr:uid="{00000000-0005-0000-0000-0000E1240000}"/>
    <cellStyle name="Millares 4 2" xfId="353" xr:uid="{00000000-0005-0000-0000-0000E2240000}"/>
    <cellStyle name="Millares 4 2 10" xfId="24275" xr:uid="{00000000-0005-0000-0000-0000045F0000}"/>
    <cellStyle name="Millares 4 2 11" xfId="24337" xr:uid="{00000000-0005-0000-0000-0000425F0000}"/>
    <cellStyle name="Millares 4 2 12" xfId="24388" xr:uid="{00000000-0005-0000-0000-0000765F0000}"/>
    <cellStyle name="Millares 4 2 2" xfId="4894" xr:uid="{00000000-0005-0000-0000-0000E3240000}"/>
    <cellStyle name="Millares 4 2 2 10" xfId="24338" xr:uid="{00000000-0005-0000-0000-0000435F0000}"/>
    <cellStyle name="Millares 4 2 2 11" xfId="24389" xr:uid="{00000000-0005-0000-0000-0000775F0000}"/>
    <cellStyle name="Millares 4 2 2 2" xfId="5428" xr:uid="{00000000-0005-0000-0000-0000E4240000}"/>
    <cellStyle name="Millares 4 2 2 2 2" xfId="21689" xr:uid="{00000000-0005-0000-0000-0000E5240000}"/>
    <cellStyle name="Millares 4 2 2 2 2 2" xfId="23835" xr:uid="{00000000-0005-0000-0000-0000E6240000}"/>
    <cellStyle name="Millares 4 2 2 2 3" xfId="22906" xr:uid="{00000000-0005-0000-0000-0000E7240000}"/>
    <cellStyle name="Millares 4 2 2 3" xfId="20742" xr:uid="{00000000-0005-0000-0000-0000E8240000}"/>
    <cellStyle name="Millares 4 2 2 3 2" xfId="23085" xr:uid="{00000000-0005-0000-0000-0000E9240000}"/>
    <cellStyle name="Millares 4 2 2 4" xfId="21778" xr:uid="{00000000-0005-0000-0000-0000EA240000}"/>
    <cellStyle name="Millares 4 2 2 4 2" xfId="23913" xr:uid="{00000000-0005-0000-0000-0000EB240000}"/>
    <cellStyle name="Millares 4 2 2 5" xfId="21843" xr:uid="{00000000-0005-0000-0000-0000EC240000}"/>
    <cellStyle name="Millares 4 2 2 5 2" xfId="23967" xr:uid="{00000000-0005-0000-0000-0000ED240000}"/>
    <cellStyle name="Millares 4 2 2 6" xfId="21990" xr:uid="{00000000-0005-0000-0000-0000EE240000}"/>
    <cellStyle name="Millares 4 2 2 7" xfId="24120" xr:uid="{00000000-0005-0000-0000-0000EF240000}"/>
    <cellStyle name="Millares 4 2 2 8" xfId="24208" xr:uid="{00000000-0005-0000-0000-0000F0240000}"/>
    <cellStyle name="Millares 4 2 2 9" xfId="24276" xr:uid="{00000000-0005-0000-0000-0000055F0000}"/>
    <cellStyle name="Millares 4 2 3" xfId="5001" xr:uid="{00000000-0005-0000-0000-0000F1240000}"/>
    <cellStyle name="Millares 4 2 3 2" xfId="21348" xr:uid="{00000000-0005-0000-0000-0000F2240000}"/>
    <cellStyle name="Millares 4 2 3 2 2" xfId="23497" xr:uid="{00000000-0005-0000-0000-0000F3240000}"/>
    <cellStyle name="Millares 4 2 3 3" xfId="22568" xr:uid="{00000000-0005-0000-0000-0000F4240000}"/>
    <cellStyle name="Millares 4 2 4" xfId="20741" xr:uid="{00000000-0005-0000-0000-0000F5240000}"/>
    <cellStyle name="Millares 4 2 4 2" xfId="23084" xr:uid="{00000000-0005-0000-0000-0000F6240000}"/>
    <cellStyle name="Millares 4 2 5" xfId="21777" xr:uid="{00000000-0005-0000-0000-0000F7240000}"/>
    <cellStyle name="Millares 4 2 5 2" xfId="23912" xr:uid="{00000000-0005-0000-0000-0000F8240000}"/>
    <cellStyle name="Millares 4 2 6" xfId="21842" xr:uid="{00000000-0005-0000-0000-0000F9240000}"/>
    <cellStyle name="Millares 4 2 6 2" xfId="23966" xr:uid="{00000000-0005-0000-0000-0000FA240000}"/>
    <cellStyle name="Millares 4 2 7" xfId="21989" xr:uid="{00000000-0005-0000-0000-0000FB240000}"/>
    <cellStyle name="Millares 4 2 8" xfId="24119" xr:uid="{00000000-0005-0000-0000-0000FC240000}"/>
    <cellStyle name="Millares 4 2 9" xfId="24207" xr:uid="{00000000-0005-0000-0000-0000FD240000}"/>
    <cellStyle name="Millares 4 3" xfId="1517" xr:uid="{00000000-0005-0000-0000-0000FE240000}"/>
    <cellStyle name="Millares 4 3 2" xfId="20743" xr:uid="{00000000-0005-0000-0000-0000FF240000}"/>
    <cellStyle name="Millares 4 3 2 2" xfId="23086" xr:uid="{00000000-0005-0000-0000-000000250000}"/>
    <cellStyle name="Millares 4 3 3" xfId="21047" xr:uid="{00000000-0005-0000-0000-000001250000}"/>
    <cellStyle name="Millares 4 3 4" xfId="21857" xr:uid="{00000000-0005-0000-0000-000002250000}"/>
    <cellStyle name="Millares 4 3 4 2" xfId="23980" xr:uid="{00000000-0005-0000-0000-000003250000}"/>
    <cellStyle name="Millares 4 3 5" xfId="21991" xr:uid="{00000000-0005-0000-0000-000004250000}"/>
    <cellStyle name="Millares 4 3 6" xfId="22261" xr:uid="{00000000-0005-0000-0000-000005250000}"/>
    <cellStyle name="Millares 4 4" xfId="4893" xr:uid="{00000000-0005-0000-0000-000006250000}"/>
    <cellStyle name="Millares 4 4 2" xfId="5427" xr:uid="{00000000-0005-0000-0000-000007250000}"/>
    <cellStyle name="Millares 4 4 2 2" xfId="21688" xr:uid="{00000000-0005-0000-0000-000008250000}"/>
    <cellStyle name="Millares 4 4 2 2 2" xfId="23834" xr:uid="{00000000-0005-0000-0000-000009250000}"/>
    <cellStyle name="Millares 4 4 2 3" xfId="22905" xr:uid="{00000000-0005-0000-0000-00000A250000}"/>
    <cellStyle name="Millares 4 4 3" xfId="21295" xr:uid="{00000000-0005-0000-0000-00000B250000}"/>
    <cellStyle name="Millares 4 4 3 2" xfId="23444" xr:uid="{00000000-0005-0000-0000-00000C250000}"/>
    <cellStyle name="Millares 4 4 4" xfId="22515" xr:uid="{00000000-0005-0000-0000-00000D250000}"/>
    <cellStyle name="Millares 4 5" xfId="4860" xr:uid="{00000000-0005-0000-0000-00000E250000}"/>
    <cellStyle name="Millares 4 5 2" xfId="5395" xr:uid="{00000000-0005-0000-0000-00000F250000}"/>
    <cellStyle name="Millares 4 5 2 2" xfId="21656" xr:uid="{00000000-0005-0000-0000-000010250000}"/>
    <cellStyle name="Millares 4 5 2 2 2" xfId="23802" xr:uid="{00000000-0005-0000-0000-000011250000}"/>
    <cellStyle name="Millares 4 5 2 3" xfId="22873" xr:uid="{00000000-0005-0000-0000-000012250000}"/>
    <cellStyle name="Millares 4 5 3" xfId="21272" xr:uid="{00000000-0005-0000-0000-000013250000}"/>
    <cellStyle name="Millares 4 5 3 2" xfId="23421" xr:uid="{00000000-0005-0000-0000-000014250000}"/>
    <cellStyle name="Millares 4 5 4" xfId="22492" xr:uid="{00000000-0005-0000-0000-000015250000}"/>
    <cellStyle name="Millares 4 6" xfId="5000" xr:uid="{00000000-0005-0000-0000-000016250000}"/>
    <cellStyle name="Millares 4 6 2" xfId="21347" xr:uid="{00000000-0005-0000-0000-000017250000}"/>
    <cellStyle name="Millares 4 6 2 2" xfId="23496" xr:uid="{00000000-0005-0000-0000-000018250000}"/>
    <cellStyle name="Millares 4 6 3" xfId="22567" xr:uid="{00000000-0005-0000-0000-000019250000}"/>
    <cellStyle name="Millares 4 7" xfId="20740" xr:uid="{00000000-0005-0000-0000-00001A250000}"/>
    <cellStyle name="Millares 4 7 2" xfId="23083" xr:uid="{00000000-0005-0000-0000-00001B250000}"/>
    <cellStyle name="Millares 4 8" xfId="21859" xr:uid="{00000000-0005-0000-0000-00001C250000}"/>
    <cellStyle name="Millares 4 8 2" xfId="23981" xr:uid="{00000000-0005-0000-0000-00001D250000}"/>
    <cellStyle name="Millares 4 9" xfId="21988" xr:uid="{00000000-0005-0000-0000-00001E250000}"/>
    <cellStyle name="Millares 40" xfId="1297" xr:uid="{00000000-0005-0000-0000-00001F250000}"/>
    <cellStyle name="Millares 40 2" xfId="5100" xr:uid="{00000000-0005-0000-0000-000020250000}"/>
    <cellStyle name="Millares 40 2 2" xfId="21385" xr:uid="{00000000-0005-0000-0000-000021250000}"/>
    <cellStyle name="Millares 40 2 2 2" xfId="23533" xr:uid="{00000000-0005-0000-0000-000022250000}"/>
    <cellStyle name="Millares 40 2 3" xfId="22604" xr:uid="{00000000-0005-0000-0000-000023250000}"/>
    <cellStyle name="Millares 40 3" xfId="20993" xr:uid="{00000000-0005-0000-0000-000024250000}"/>
    <cellStyle name="Millares 40 3 2" xfId="23156" xr:uid="{00000000-0005-0000-0000-000025250000}"/>
    <cellStyle name="Millares 40 4" xfId="22202" xr:uid="{00000000-0005-0000-0000-000026250000}"/>
    <cellStyle name="Millares 41" xfId="1305" xr:uid="{00000000-0005-0000-0000-000027250000}"/>
    <cellStyle name="Millares 41 2" xfId="5106" xr:uid="{00000000-0005-0000-0000-000028250000}"/>
    <cellStyle name="Millares 41 2 2" xfId="21391" xr:uid="{00000000-0005-0000-0000-000029250000}"/>
    <cellStyle name="Millares 41 2 2 2" xfId="23539" xr:uid="{00000000-0005-0000-0000-00002A250000}"/>
    <cellStyle name="Millares 41 2 3" xfId="22610" xr:uid="{00000000-0005-0000-0000-00002B250000}"/>
    <cellStyle name="Millares 41 3" xfId="20999" xr:uid="{00000000-0005-0000-0000-00002C250000}"/>
    <cellStyle name="Millares 41 3 2" xfId="23162" xr:uid="{00000000-0005-0000-0000-00002D250000}"/>
    <cellStyle name="Millares 41 4" xfId="22208" xr:uid="{00000000-0005-0000-0000-00002E250000}"/>
    <cellStyle name="Millares 42" xfId="1296" xr:uid="{00000000-0005-0000-0000-00002F250000}"/>
    <cellStyle name="Millares 42 2" xfId="5099" xr:uid="{00000000-0005-0000-0000-000030250000}"/>
    <cellStyle name="Millares 42 2 2" xfId="21384" xr:uid="{00000000-0005-0000-0000-000031250000}"/>
    <cellStyle name="Millares 42 2 2 2" xfId="23532" xr:uid="{00000000-0005-0000-0000-000032250000}"/>
    <cellStyle name="Millares 42 2 3" xfId="22603" xr:uid="{00000000-0005-0000-0000-000033250000}"/>
    <cellStyle name="Millares 42 3" xfId="20992" xr:uid="{00000000-0005-0000-0000-000034250000}"/>
    <cellStyle name="Millares 42 3 2" xfId="23155" xr:uid="{00000000-0005-0000-0000-000035250000}"/>
    <cellStyle name="Millares 42 4" xfId="22201" xr:uid="{00000000-0005-0000-0000-000036250000}"/>
    <cellStyle name="Millares 43" xfId="1306" xr:uid="{00000000-0005-0000-0000-000037250000}"/>
    <cellStyle name="Millares 43 2" xfId="5107" xr:uid="{00000000-0005-0000-0000-000038250000}"/>
    <cellStyle name="Millares 43 2 2" xfId="21392" xr:uid="{00000000-0005-0000-0000-000039250000}"/>
    <cellStyle name="Millares 43 2 2 2" xfId="23540" xr:uid="{00000000-0005-0000-0000-00003A250000}"/>
    <cellStyle name="Millares 43 2 3" xfId="22611" xr:uid="{00000000-0005-0000-0000-00003B250000}"/>
    <cellStyle name="Millares 43 3" xfId="21000" xr:uid="{00000000-0005-0000-0000-00003C250000}"/>
    <cellStyle name="Millares 43 3 2" xfId="23163" xr:uid="{00000000-0005-0000-0000-00003D250000}"/>
    <cellStyle name="Millares 43 4" xfId="22209" xr:uid="{00000000-0005-0000-0000-00003E250000}"/>
    <cellStyle name="Millares 44" xfId="1295" xr:uid="{00000000-0005-0000-0000-00003F250000}"/>
    <cellStyle name="Millares 44 2" xfId="5098" xr:uid="{00000000-0005-0000-0000-000040250000}"/>
    <cellStyle name="Millares 44 2 2" xfId="21383" xr:uid="{00000000-0005-0000-0000-000041250000}"/>
    <cellStyle name="Millares 44 2 2 2" xfId="23531" xr:uid="{00000000-0005-0000-0000-000042250000}"/>
    <cellStyle name="Millares 44 2 3" xfId="22602" xr:uid="{00000000-0005-0000-0000-000043250000}"/>
    <cellStyle name="Millares 44 3" xfId="20991" xr:uid="{00000000-0005-0000-0000-000044250000}"/>
    <cellStyle name="Millares 44 3 2" xfId="23154" xr:uid="{00000000-0005-0000-0000-000045250000}"/>
    <cellStyle name="Millares 44 4" xfId="22200" xr:uid="{00000000-0005-0000-0000-000046250000}"/>
    <cellStyle name="Millares 45" xfId="1307" xr:uid="{00000000-0005-0000-0000-000047250000}"/>
    <cellStyle name="Millares 45 2" xfId="5108" xr:uid="{00000000-0005-0000-0000-000048250000}"/>
    <cellStyle name="Millares 45 2 2" xfId="21393" xr:uid="{00000000-0005-0000-0000-000049250000}"/>
    <cellStyle name="Millares 45 2 2 2" xfId="23541" xr:uid="{00000000-0005-0000-0000-00004A250000}"/>
    <cellStyle name="Millares 45 2 3" xfId="22612" xr:uid="{00000000-0005-0000-0000-00004B250000}"/>
    <cellStyle name="Millares 45 3" xfId="21001" xr:uid="{00000000-0005-0000-0000-00004C250000}"/>
    <cellStyle name="Millares 45 3 2" xfId="23164" xr:uid="{00000000-0005-0000-0000-00004D250000}"/>
    <cellStyle name="Millares 45 4" xfId="22210" xr:uid="{00000000-0005-0000-0000-00004E250000}"/>
    <cellStyle name="Millares 46" xfId="1299" xr:uid="{00000000-0005-0000-0000-00004F250000}"/>
    <cellStyle name="Millares 46 2" xfId="5102" xr:uid="{00000000-0005-0000-0000-000050250000}"/>
    <cellStyle name="Millares 46 2 2" xfId="21387" xr:uid="{00000000-0005-0000-0000-000051250000}"/>
    <cellStyle name="Millares 46 2 2 2" xfId="23535" xr:uid="{00000000-0005-0000-0000-000052250000}"/>
    <cellStyle name="Millares 46 2 3" xfId="22606" xr:uid="{00000000-0005-0000-0000-000053250000}"/>
    <cellStyle name="Millares 46 3" xfId="20995" xr:uid="{00000000-0005-0000-0000-000054250000}"/>
    <cellStyle name="Millares 46 3 2" xfId="23158" xr:uid="{00000000-0005-0000-0000-000055250000}"/>
    <cellStyle name="Millares 46 4" xfId="22204" xr:uid="{00000000-0005-0000-0000-000056250000}"/>
    <cellStyle name="Millares 47" xfId="1313" xr:uid="{00000000-0005-0000-0000-000057250000}"/>
    <cellStyle name="Millares 47 2" xfId="5109" xr:uid="{00000000-0005-0000-0000-000058250000}"/>
    <cellStyle name="Millares 47 2 2" xfId="21394" xr:uid="{00000000-0005-0000-0000-000059250000}"/>
    <cellStyle name="Millares 47 2 2 2" xfId="23542" xr:uid="{00000000-0005-0000-0000-00005A250000}"/>
    <cellStyle name="Millares 47 2 3" xfId="22613" xr:uid="{00000000-0005-0000-0000-00005B250000}"/>
    <cellStyle name="Millares 47 3" xfId="21002" xr:uid="{00000000-0005-0000-0000-00005C250000}"/>
    <cellStyle name="Millares 47 3 2" xfId="23165" xr:uid="{00000000-0005-0000-0000-00005D250000}"/>
    <cellStyle name="Millares 47 4" xfId="22211" xr:uid="{00000000-0005-0000-0000-00005E250000}"/>
    <cellStyle name="Millares 48" xfId="1373" xr:uid="{00000000-0005-0000-0000-00005F250000}"/>
    <cellStyle name="Millares 48 2" xfId="2555" xr:uid="{00000000-0005-0000-0000-000060250000}"/>
    <cellStyle name="Millares 48 2 2" xfId="5260" xr:uid="{00000000-0005-0000-0000-000061250000}"/>
    <cellStyle name="Millares 48 2 2 2" xfId="21543" xr:uid="{00000000-0005-0000-0000-000062250000}"/>
    <cellStyle name="Millares 48 2 2 2 2" xfId="23690" xr:uid="{00000000-0005-0000-0000-000063250000}"/>
    <cellStyle name="Millares 48 2 2 3" xfId="22761" xr:uid="{00000000-0005-0000-0000-000064250000}"/>
    <cellStyle name="Millares 48 2 3" xfId="21163" xr:uid="{00000000-0005-0000-0000-000065250000}"/>
    <cellStyle name="Millares 48 2 3 2" xfId="23312" xr:uid="{00000000-0005-0000-0000-000066250000}"/>
    <cellStyle name="Millares 48 2 4" xfId="22383" xr:uid="{00000000-0005-0000-0000-000067250000}"/>
    <cellStyle name="Millares 48 3" xfId="5116" xr:uid="{00000000-0005-0000-0000-000068250000}"/>
    <cellStyle name="Millares 48 3 2" xfId="21401" xr:uid="{00000000-0005-0000-0000-000069250000}"/>
    <cellStyle name="Millares 48 3 2 2" xfId="23549" xr:uid="{00000000-0005-0000-0000-00006A250000}"/>
    <cellStyle name="Millares 48 3 3" xfId="22620" xr:uid="{00000000-0005-0000-0000-00006B250000}"/>
    <cellStyle name="Millares 48 4" xfId="21009" xr:uid="{00000000-0005-0000-0000-00006C250000}"/>
    <cellStyle name="Millares 48 4 2" xfId="23172" xr:uid="{00000000-0005-0000-0000-00006D250000}"/>
    <cellStyle name="Millares 48 5" xfId="22224" xr:uid="{00000000-0005-0000-0000-00006E250000}"/>
    <cellStyle name="Millares 49" xfId="1376" xr:uid="{00000000-0005-0000-0000-00006F250000}"/>
    <cellStyle name="Millares 49 2" xfId="2558" xr:uid="{00000000-0005-0000-0000-000070250000}"/>
    <cellStyle name="Millares 49 2 2" xfId="5262" xr:uid="{00000000-0005-0000-0000-000071250000}"/>
    <cellStyle name="Millares 49 2 2 2" xfId="21545" xr:uid="{00000000-0005-0000-0000-000072250000}"/>
    <cellStyle name="Millares 49 2 2 2 2" xfId="23692" xr:uid="{00000000-0005-0000-0000-000073250000}"/>
    <cellStyle name="Millares 49 2 2 3" xfId="22763" xr:uid="{00000000-0005-0000-0000-000074250000}"/>
    <cellStyle name="Millares 49 2 3" xfId="21165" xr:uid="{00000000-0005-0000-0000-000075250000}"/>
    <cellStyle name="Millares 49 2 3 2" xfId="23314" xr:uid="{00000000-0005-0000-0000-000076250000}"/>
    <cellStyle name="Millares 49 2 4" xfId="22385" xr:uid="{00000000-0005-0000-0000-000077250000}"/>
    <cellStyle name="Millares 49 3" xfId="5118" xr:uid="{00000000-0005-0000-0000-000078250000}"/>
    <cellStyle name="Millares 49 3 2" xfId="21403" xr:uid="{00000000-0005-0000-0000-000079250000}"/>
    <cellStyle name="Millares 49 3 2 2" xfId="23551" xr:uid="{00000000-0005-0000-0000-00007A250000}"/>
    <cellStyle name="Millares 49 3 3" xfId="22622" xr:uid="{00000000-0005-0000-0000-00007B250000}"/>
    <cellStyle name="Millares 49 4" xfId="21011" xr:uid="{00000000-0005-0000-0000-00007C250000}"/>
    <cellStyle name="Millares 49 4 2" xfId="23174" xr:uid="{00000000-0005-0000-0000-00007D250000}"/>
    <cellStyle name="Millares 49 5" xfId="22226" xr:uid="{00000000-0005-0000-0000-00007E250000}"/>
    <cellStyle name="Millares 5" xfId="145" xr:uid="{00000000-0005-0000-0000-00007F250000}"/>
    <cellStyle name="Millares 5 2" xfId="355" xr:uid="{00000000-0005-0000-0000-000080250000}"/>
    <cellStyle name="Millares 5 2 10" xfId="24277" xr:uid="{00000000-0005-0000-0000-0000065F0000}"/>
    <cellStyle name="Millares 5 2 11" xfId="24339" xr:uid="{00000000-0005-0000-0000-0000445F0000}"/>
    <cellStyle name="Millares 5 2 12" xfId="24390" xr:uid="{00000000-0005-0000-0000-0000785F0000}"/>
    <cellStyle name="Millares 5 2 2" xfId="4895" xr:uid="{00000000-0005-0000-0000-000081250000}"/>
    <cellStyle name="Millares 5 2 2 10" xfId="24340" xr:uid="{00000000-0005-0000-0000-0000455F0000}"/>
    <cellStyle name="Millares 5 2 2 11" xfId="24391" xr:uid="{00000000-0005-0000-0000-0000795F0000}"/>
    <cellStyle name="Millares 5 2 2 2" xfId="5429" xr:uid="{00000000-0005-0000-0000-000082250000}"/>
    <cellStyle name="Millares 5 2 2 2 2" xfId="21690" xr:uid="{00000000-0005-0000-0000-000083250000}"/>
    <cellStyle name="Millares 5 2 2 2 2 2" xfId="23836" xr:uid="{00000000-0005-0000-0000-000084250000}"/>
    <cellStyle name="Millares 5 2 2 2 3" xfId="22907" xr:uid="{00000000-0005-0000-0000-000085250000}"/>
    <cellStyle name="Millares 5 2 2 3" xfId="20745" xr:uid="{00000000-0005-0000-0000-000086250000}"/>
    <cellStyle name="Millares 5 2 2 3 2" xfId="23088" xr:uid="{00000000-0005-0000-0000-000087250000}"/>
    <cellStyle name="Millares 5 2 2 4" xfId="21780" xr:uid="{00000000-0005-0000-0000-000088250000}"/>
    <cellStyle name="Millares 5 2 2 4 2" xfId="23915" xr:uid="{00000000-0005-0000-0000-000089250000}"/>
    <cellStyle name="Millares 5 2 2 5" xfId="21845" xr:uid="{00000000-0005-0000-0000-00008A250000}"/>
    <cellStyle name="Millares 5 2 2 5 2" xfId="23969" xr:uid="{00000000-0005-0000-0000-00008B250000}"/>
    <cellStyle name="Millares 5 2 2 6" xfId="21993" xr:uid="{00000000-0005-0000-0000-00008C250000}"/>
    <cellStyle name="Millares 5 2 2 7" xfId="24122" xr:uid="{00000000-0005-0000-0000-00008D250000}"/>
    <cellStyle name="Millares 5 2 2 8" xfId="24210" xr:uid="{00000000-0005-0000-0000-00008E250000}"/>
    <cellStyle name="Millares 5 2 2 9" xfId="24278" xr:uid="{00000000-0005-0000-0000-0000075F0000}"/>
    <cellStyle name="Millares 5 2 3" xfId="5002" xr:uid="{00000000-0005-0000-0000-00008F250000}"/>
    <cellStyle name="Millares 5 2 3 2" xfId="21349" xr:uid="{00000000-0005-0000-0000-000090250000}"/>
    <cellStyle name="Millares 5 2 3 2 2" xfId="23498" xr:uid="{00000000-0005-0000-0000-000091250000}"/>
    <cellStyle name="Millares 5 2 3 3" xfId="22569" xr:uid="{00000000-0005-0000-0000-000092250000}"/>
    <cellStyle name="Millares 5 2 4" xfId="20744" xr:uid="{00000000-0005-0000-0000-000093250000}"/>
    <cellStyle name="Millares 5 2 4 2" xfId="23087" xr:uid="{00000000-0005-0000-0000-000094250000}"/>
    <cellStyle name="Millares 5 2 5" xfId="21779" xr:uid="{00000000-0005-0000-0000-000095250000}"/>
    <cellStyle name="Millares 5 2 5 2" xfId="23914" xr:uid="{00000000-0005-0000-0000-000096250000}"/>
    <cellStyle name="Millares 5 2 6" xfId="21844" xr:uid="{00000000-0005-0000-0000-000097250000}"/>
    <cellStyle name="Millares 5 2 6 2" xfId="23968" xr:uid="{00000000-0005-0000-0000-000098250000}"/>
    <cellStyle name="Millares 5 2 7" xfId="21992" xr:uid="{00000000-0005-0000-0000-000099250000}"/>
    <cellStyle name="Millares 5 2 8" xfId="24121" xr:uid="{00000000-0005-0000-0000-00009A250000}"/>
    <cellStyle name="Millares 5 2 9" xfId="24209" xr:uid="{00000000-0005-0000-0000-00009B250000}"/>
    <cellStyle name="Millares 5 3" xfId="354" xr:uid="{00000000-0005-0000-0000-00009C250000}"/>
    <cellStyle name="Millares 50" xfId="1371" xr:uid="{00000000-0005-0000-0000-00009D250000}"/>
    <cellStyle name="Millares 50 2" xfId="2554" xr:uid="{00000000-0005-0000-0000-00009E250000}"/>
    <cellStyle name="Millares 50 2 2" xfId="5259" xr:uid="{00000000-0005-0000-0000-00009F250000}"/>
    <cellStyle name="Millares 50 2 2 2" xfId="21542" xr:uid="{00000000-0005-0000-0000-0000A0250000}"/>
    <cellStyle name="Millares 50 2 2 2 2" xfId="23689" xr:uid="{00000000-0005-0000-0000-0000A1250000}"/>
    <cellStyle name="Millares 50 2 2 3" xfId="22760" xr:uid="{00000000-0005-0000-0000-0000A2250000}"/>
    <cellStyle name="Millares 50 2 3" xfId="21162" xr:uid="{00000000-0005-0000-0000-0000A3250000}"/>
    <cellStyle name="Millares 50 2 3 2" xfId="23311" xr:uid="{00000000-0005-0000-0000-0000A4250000}"/>
    <cellStyle name="Millares 50 2 4" xfId="22382" xr:uid="{00000000-0005-0000-0000-0000A5250000}"/>
    <cellStyle name="Millares 50 3" xfId="5115" xr:uid="{00000000-0005-0000-0000-0000A6250000}"/>
    <cellStyle name="Millares 50 3 2" xfId="21400" xr:uid="{00000000-0005-0000-0000-0000A7250000}"/>
    <cellStyle name="Millares 50 3 2 2" xfId="23548" xr:uid="{00000000-0005-0000-0000-0000A8250000}"/>
    <cellStyle name="Millares 50 3 3" xfId="22619" xr:uid="{00000000-0005-0000-0000-0000A9250000}"/>
    <cellStyle name="Millares 50 4" xfId="21008" xr:uid="{00000000-0005-0000-0000-0000AA250000}"/>
    <cellStyle name="Millares 50 4 2" xfId="23171" xr:uid="{00000000-0005-0000-0000-0000AB250000}"/>
    <cellStyle name="Millares 50 5" xfId="22223" xr:uid="{00000000-0005-0000-0000-0000AC250000}"/>
    <cellStyle name="Millares 51" xfId="1377" xr:uid="{00000000-0005-0000-0000-0000AD250000}"/>
    <cellStyle name="Millares 51 2" xfId="2559" xr:uid="{00000000-0005-0000-0000-0000AE250000}"/>
    <cellStyle name="Millares 51 2 2" xfId="5263" xr:uid="{00000000-0005-0000-0000-0000AF250000}"/>
    <cellStyle name="Millares 51 2 2 2" xfId="21546" xr:uid="{00000000-0005-0000-0000-0000B0250000}"/>
    <cellStyle name="Millares 51 2 2 2 2" xfId="23693" xr:uid="{00000000-0005-0000-0000-0000B1250000}"/>
    <cellStyle name="Millares 51 2 2 3" xfId="22764" xr:uid="{00000000-0005-0000-0000-0000B2250000}"/>
    <cellStyle name="Millares 51 2 3" xfId="21166" xr:uid="{00000000-0005-0000-0000-0000B3250000}"/>
    <cellStyle name="Millares 51 2 3 2" xfId="23315" xr:uid="{00000000-0005-0000-0000-0000B4250000}"/>
    <cellStyle name="Millares 51 2 4" xfId="22386" xr:uid="{00000000-0005-0000-0000-0000B5250000}"/>
    <cellStyle name="Millares 51 3" xfId="5119" xr:uid="{00000000-0005-0000-0000-0000B6250000}"/>
    <cellStyle name="Millares 51 3 2" xfId="21404" xr:uid="{00000000-0005-0000-0000-0000B7250000}"/>
    <cellStyle name="Millares 51 3 2 2" xfId="23552" xr:uid="{00000000-0005-0000-0000-0000B8250000}"/>
    <cellStyle name="Millares 51 3 3" xfId="22623" xr:uid="{00000000-0005-0000-0000-0000B9250000}"/>
    <cellStyle name="Millares 51 4" xfId="21012" xr:uid="{00000000-0005-0000-0000-0000BA250000}"/>
    <cellStyle name="Millares 51 4 2" xfId="23175" xr:uid="{00000000-0005-0000-0000-0000BB250000}"/>
    <cellStyle name="Millares 51 5" xfId="22227" xr:uid="{00000000-0005-0000-0000-0000BC250000}"/>
    <cellStyle name="Millares 52" xfId="1368" xr:uid="{00000000-0005-0000-0000-0000BD250000}"/>
    <cellStyle name="Millares 52 2" xfId="2552" xr:uid="{00000000-0005-0000-0000-0000BE250000}"/>
    <cellStyle name="Millares 52 2 2" xfId="5258" xr:uid="{00000000-0005-0000-0000-0000BF250000}"/>
    <cellStyle name="Millares 52 2 2 2" xfId="21541" xr:uid="{00000000-0005-0000-0000-0000C0250000}"/>
    <cellStyle name="Millares 52 2 2 2 2" xfId="23688" xr:uid="{00000000-0005-0000-0000-0000C1250000}"/>
    <cellStyle name="Millares 52 2 2 3" xfId="22759" xr:uid="{00000000-0005-0000-0000-0000C2250000}"/>
    <cellStyle name="Millares 52 2 3" xfId="21161" xr:uid="{00000000-0005-0000-0000-0000C3250000}"/>
    <cellStyle name="Millares 52 2 3 2" xfId="23310" xr:uid="{00000000-0005-0000-0000-0000C4250000}"/>
    <cellStyle name="Millares 52 2 4" xfId="22381" xr:uid="{00000000-0005-0000-0000-0000C5250000}"/>
    <cellStyle name="Millares 52 3" xfId="5114" xr:uid="{00000000-0005-0000-0000-0000C6250000}"/>
    <cellStyle name="Millares 52 3 2" xfId="21399" xr:uid="{00000000-0005-0000-0000-0000C7250000}"/>
    <cellStyle name="Millares 52 3 2 2" xfId="23547" xr:uid="{00000000-0005-0000-0000-0000C8250000}"/>
    <cellStyle name="Millares 52 3 3" xfId="22618" xr:uid="{00000000-0005-0000-0000-0000C9250000}"/>
    <cellStyle name="Millares 52 4" xfId="21007" xr:uid="{00000000-0005-0000-0000-0000CA250000}"/>
    <cellStyle name="Millares 52 4 2" xfId="23170" xr:uid="{00000000-0005-0000-0000-0000CB250000}"/>
    <cellStyle name="Millares 52 5" xfId="22222" xr:uid="{00000000-0005-0000-0000-0000CC250000}"/>
    <cellStyle name="Millares 53" xfId="1378" xr:uid="{00000000-0005-0000-0000-0000CD250000}"/>
    <cellStyle name="Millares 53 2" xfId="2560" xr:uid="{00000000-0005-0000-0000-0000CE250000}"/>
    <cellStyle name="Millares 53 2 2" xfId="5264" xr:uid="{00000000-0005-0000-0000-0000CF250000}"/>
    <cellStyle name="Millares 53 2 2 2" xfId="21547" xr:uid="{00000000-0005-0000-0000-0000D0250000}"/>
    <cellStyle name="Millares 53 2 2 2 2" xfId="23694" xr:uid="{00000000-0005-0000-0000-0000D1250000}"/>
    <cellStyle name="Millares 53 2 2 3" xfId="22765" xr:uid="{00000000-0005-0000-0000-0000D2250000}"/>
    <cellStyle name="Millares 53 2 3" xfId="21167" xr:uid="{00000000-0005-0000-0000-0000D3250000}"/>
    <cellStyle name="Millares 53 2 3 2" xfId="23316" xr:uid="{00000000-0005-0000-0000-0000D4250000}"/>
    <cellStyle name="Millares 53 2 4" xfId="22387" xr:uid="{00000000-0005-0000-0000-0000D5250000}"/>
    <cellStyle name="Millares 53 3" xfId="5120" xr:uid="{00000000-0005-0000-0000-0000D6250000}"/>
    <cellStyle name="Millares 53 3 2" xfId="21405" xr:uid="{00000000-0005-0000-0000-0000D7250000}"/>
    <cellStyle name="Millares 53 3 2 2" xfId="23553" xr:uid="{00000000-0005-0000-0000-0000D8250000}"/>
    <cellStyle name="Millares 53 3 3" xfId="22624" xr:uid="{00000000-0005-0000-0000-0000D9250000}"/>
    <cellStyle name="Millares 53 4" xfId="21013" xr:uid="{00000000-0005-0000-0000-0000DA250000}"/>
    <cellStyle name="Millares 53 4 2" xfId="23176" xr:uid="{00000000-0005-0000-0000-0000DB250000}"/>
    <cellStyle name="Millares 53 5" xfId="22228" xr:uid="{00000000-0005-0000-0000-0000DC250000}"/>
    <cellStyle name="Millares 54" xfId="1364" xr:uid="{00000000-0005-0000-0000-0000DD250000}"/>
    <cellStyle name="Millares 54 2" xfId="2551" xr:uid="{00000000-0005-0000-0000-0000DE250000}"/>
    <cellStyle name="Millares 54 2 2" xfId="5257" xr:uid="{00000000-0005-0000-0000-0000DF250000}"/>
    <cellStyle name="Millares 54 2 2 2" xfId="21540" xr:uid="{00000000-0005-0000-0000-0000E0250000}"/>
    <cellStyle name="Millares 54 2 2 2 2" xfId="23687" xr:uid="{00000000-0005-0000-0000-0000E1250000}"/>
    <cellStyle name="Millares 54 2 2 3" xfId="22758" xr:uid="{00000000-0005-0000-0000-0000E2250000}"/>
    <cellStyle name="Millares 54 2 3" xfId="21160" xr:uid="{00000000-0005-0000-0000-0000E3250000}"/>
    <cellStyle name="Millares 54 2 3 2" xfId="23309" xr:uid="{00000000-0005-0000-0000-0000E4250000}"/>
    <cellStyle name="Millares 54 2 4" xfId="22380" xr:uid="{00000000-0005-0000-0000-0000E5250000}"/>
    <cellStyle name="Millares 54 3" xfId="5113" xr:uid="{00000000-0005-0000-0000-0000E6250000}"/>
    <cellStyle name="Millares 54 3 2" xfId="21398" xr:uid="{00000000-0005-0000-0000-0000E7250000}"/>
    <cellStyle name="Millares 54 3 2 2" xfId="23546" xr:uid="{00000000-0005-0000-0000-0000E8250000}"/>
    <cellStyle name="Millares 54 3 3" xfId="22617" xr:uid="{00000000-0005-0000-0000-0000E9250000}"/>
    <cellStyle name="Millares 54 4" xfId="21006" xr:uid="{00000000-0005-0000-0000-0000EA250000}"/>
    <cellStyle name="Millares 54 4 2" xfId="23169" xr:uid="{00000000-0005-0000-0000-0000EB250000}"/>
    <cellStyle name="Millares 54 5" xfId="22221" xr:uid="{00000000-0005-0000-0000-0000EC250000}"/>
    <cellStyle name="Millares 55" xfId="1379" xr:uid="{00000000-0005-0000-0000-0000ED250000}"/>
    <cellStyle name="Millares 55 2" xfId="2561" xr:uid="{00000000-0005-0000-0000-0000EE250000}"/>
    <cellStyle name="Millares 55 2 2" xfId="5265" xr:uid="{00000000-0005-0000-0000-0000EF250000}"/>
    <cellStyle name="Millares 55 2 2 2" xfId="21548" xr:uid="{00000000-0005-0000-0000-0000F0250000}"/>
    <cellStyle name="Millares 55 2 2 2 2" xfId="23695" xr:uid="{00000000-0005-0000-0000-0000F1250000}"/>
    <cellStyle name="Millares 55 2 2 3" xfId="22766" xr:uid="{00000000-0005-0000-0000-0000F2250000}"/>
    <cellStyle name="Millares 55 2 3" xfId="21168" xr:uid="{00000000-0005-0000-0000-0000F3250000}"/>
    <cellStyle name="Millares 55 2 3 2" xfId="23317" xr:uid="{00000000-0005-0000-0000-0000F4250000}"/>
    <cellStyle name="Millares 55 2 4" xfId="22388" xr:uid="{00000000-0005-0000-0000-0000F5250000}"/>
    <cellStyle name="Millares 55 3" xfId="5121" xr:uid="{00000000-0005-0000-0000-0000F6250000}"/>
    <cellStyle name="Millares 55 3 2" xfId="21406" xr:uid="{00000000-0005-0000-0000-0000F7250000}"/>
    <cellStyle name="Millares 55 3 2 2" xfId="23554" xr:uid="{00000000-0005-0000-0000-0000F8250000}"/>
    <cellStyle name="Millares 55 3 3" xfId="22625" xr:uid="{00000000-0005-0000-0000-0000F9250000}"/>
    <cellStyle name="Millares 55 4" xfId="21014" xr:uid="{00000000-0005-0000-0000-0000FA250000}"/>
    <cellStyle name="Millares 55 4 2" xfId="23177" xr:uid="{00000000-0005-0000-0000-0000FB250000}"/>
    <cellStyle name="Millares 55 5" xfId="22229" xr:uid="{00000000-0005-0000-0000-0000FC250000}"/>
    <cellStyle name="Millares 56" xfId="1363" xr:uid="{00000000-0005-0000-0000-0000FD250000}"/>
    <cellStyle name="Millares 56 2" xfId="2550" xr:uid="{00000000-0005-0000-0000-0000FE250000}"/>
    <cellStyle name="Millares 56 2 2" xfId="5256" xr:uid="{00000000-0005-0000-0000-0000FF250000}"/>
    <cellStyle name="Millares 56 2 2 2" xfId="21539" xr:uid="{00000000-0005-0000-0000-000000260000}"/>
    <cellStyle name="Millares 56 2 2 2 2" xfId="23686" xr:uid="{00000000-0005-0000-0000-000001260000}"/>
    <cellStyle name="Millares 56 2 2 3" xfId="22757" xr:uid="{00000000-0005-0000-0000-000002260000}"/>
    <cellStyle name="Millares 56 2 3" xfId="21159" xr:uid="{00000000-0005-0000-0000-000003260000}"/>
    <cellStyle name="Millares 56 2 3 2" xfId="23308" xr:uid="{00000000-0005-0000-0000-000004260000}"/>
    <cellStyle name="Millares 56 2 4" xfId="22379" xr:uid="{00000000-0005-0000-0000-000005260000}"/>
    <cellStyle name="Millares 56 3" xfId="5112" xr:uid="{00000000-0005-0000-0000-000006260000}"/>
    <cellStyle name="Millares 56 3 2" xfId="21397" xr:uid="{00000000-0005-0000-0000-000007260000}"/>
    <cellStyle name="Millares 56 3 2 2" xfId="23545" xr:uid="{00000000-0005-0000-0000-000008260000}"/>
    <cellStyle name="Millares 56 3 3" xfId="22616" xr:uid="{00000000-0005-0000-0000-000009260000}"/>
    <cellStyle name="Millares 56 4" xfId="21005" xr:uid="{00000000-0005-0000-0000-00000A260000}"/>
    <cellStyle name="Millares 56 4 2" xfId="23168" xr:uid="{00000000-0005-0000-0000-00000B260000}"/>
    <cellStyle name="Millares 56 5" xfId="22220" xr:uid="{00000000-0005-0000-0000-00000C260000}"/>
    <cellStyle name="Millares 57" xfId="1383" xr:uid="{00000000-0005-0000-0000-00000D260000}"/>
    <cellStyle name="Millares 57 2" xfId="2562" xr:uid="{00000000-0005-0000-0000-00000E260000}"/>
    <cellStyle name="Millares 57 2 2" xfId="5266" xr:uid="{00000000-0005-0000-0000-00000F260000}"/>
    <cellStyle name="Millares 57 2 2 2" xfId="21549" xr:uid="{00000000-0005-0000-0000-000010260000}"/>
    <cellStyle name="Millares 57 2 2 2 2" xfId="23696" xr:uid="{00000000-0005-0000-0000-000011260000}"/>
    <cellStyle name="Millares 57 2 2 3" xfId="22767" xr:uid="{00000000-0005-0000-0000-000012260000}"/>
    <cellStyle name="Millares 57 2 3" xfId="21169" xr:uid="{00000000-0005-0000-0000-000013260000}"/>
    <cellStyle name="Millares 57 2 3 2" xfId="23318" xr:uid="{00000000-0005-0000-0000-000014260000}"/>
    <cellStyle name="Millares 57 2 4" xfId="22389" xr:uid="{00000000-0005-0000-0000-000015260000}"/>
    <cellStyle name="Millares 57 3" xfId="5123" xr:uid="{00000000-0005-0000-0000-000016260000}"/>
    <cellStyle name="Millares 57 3 2" xfId="21407" xr:uid="{00000000-0005-0000-0000-000017260000}"/>
    <cellStyle name="Millares 57 3 2 2" xfId="23555" xr:uid="{00000000-0005-0000-0000-000018260000}"/>
    <cellStyle name="Millares 57 3 3" xfId="22626" xr:uid="{00000000-0005-0000-0000-000019260000}"/>
    <cellStyle name="Millares 57 4" xfId="21015" xr:uid="{00000000-0005-0000-0000-00001A260000}"/>
    <cellStyle name="Millares 57 4 2" xfId="23178" xr:uid="{00000000-0005-0000-0000-00001B260000}"/>
    <cellStyle name="Millares 57 5" xfId="22230" xr:uid="{00000000-0005-0000-0000-00001C260000}"/>
    <cellStyle name="Millares 58" xfId="1362" xr:uid="{00000000-0005-0000-0000-00001D260000}"/>
    <cellStyle name="Millares 58 2" xfId="2549" xr:uid="{00000000-0005-0000-0000-00001E260000}"/>
    <cellStyle name="Millares 58 2 2" xfId="5255" xr:uid="{00000000-0005-0000-0000-00001F260000}"/>
    <cellStyle name="Millares 58 2 2 2" xfId="21538" xr:uid="{00000000-0005-0000-0000-000020260000}"/>
    <cellStyle name="Millares 58 2 2 2 2" xfId="23685" xr:uid="{00000000-0005-0000-0000-000021260000}"/>
    <cellStyle name="Millares 58 2 2 3" xfId="22756" xr:uid="{00000000-0005-0000-0000-000022260000}"/>
    <cellStyle name="Millares 58 2 3" xfId="21158" xr:uid="{00000000-0005-0000-0000-000023260000}"/>
    <cellStyle name="Millares 58 2 3 2" xfId="23307" xr:uid="{00000000-0005-0000-0000-000024260000}"/>
    <cellStyle name="Millares 58 2 4" xfId="22378" xr:uid="{00000000-0005-0000-0000-000025260000}"/>
    <cellStyle name="Millares 58 3" xfId="5111" xr:uid="{00000000-0005-0000-0000-000026260000}"/>
    <cellStyle name="Millares 58 3 2" xfId="21396" xr:uid="{00000000-0005-0000-0000-000027260000}"/>
    <cellStyle name="Millares 58 3 2 2" xfId="23544" xr:uid="{00000000-0005-0000-0000-000028260000}"/>
    <cellStyle name="Millares 58 3 3" xfId="22615" xr:uid="{00000000-0005-0000-0000-000029260000}"/>
    <cellStyle name="Millares 58 4" xfId="21004" xr:uid="{00000000-0005-0000-0000-00002A260000}"/>
    <cellStyle name="Millares 58 4 2" xfId="23167" xr:uid="{00000000-0005-0000-0000-00002B260000}"/>
    <cellStyle name="Millares 58 5" xfId="22219" xr:uid="{00000000-0005-0000-0000-00002C260000}"/>
    <cellStyle name="Millares 59" xfId="1384" xr:uid="{00000000-0005-0000-0000-00002D260000}"/>
    <cellStyle name="Millares 59 2" xfId="2563" xr:uid="{00000000-0005-0000-0000-00002E260000}"/>
    <cellStyle name="Millares 59 2 2" xfId="5267" xr:uid="{00000000-0005-0000-0000-00002F260000}"/>
    <cellStyle name="Millares 59 2 2 2" xfId="21550" xr:uid="{00000000-0005-0000-0000-000030260000}"/>
    <cellStyle name="Millares 59 2 2 2 2" xfId="23697" xr:uid="{00000000-0005-0000-0000-000031260000}"/>
    <cellStyle name="Millares 59 2 2 3" xfId="22768" xr:uid="{00000000-0005-0000-0000-000032260000}"/>
    <cellStyle name="Millares 59 2 3" xfId="21170" xr:uid="{00000000-0005-0000-0000-000033260000}"/>
    <cellStyle name="Millares 59 2 3 2" xfId="23319" xr:uid="{00000000-0005-0000-0000-000034260000}"/>
    <cellStyle name="Millares 59 2 4" xfId="22390" xr:uid="{00000000-0005-0000-0000-000035260000}"/>
    <cellStyle name="Millares 59 3" xfId="5124" xr:uid="{00000000-0005-0000-0000-000036260000}"/>
    <cellStyle name="Millares 59 3 2" xfId="21408" xr:uid="{00000000-0005-0000-0000-000037260000}"/>
    <cellStyle name="Millares 59 3 2 2" xfId="23556" xr:uid="{00000000-0005-0000-0000-000038260000}"/>
    <cellStyle name="Millares 59 3 3" xfId="22627" xr:uid="{00000000-0005-0000-0000-000039260000}"/>
    <cellStyle name="Millares 59 4" xfId="21016" xr:uid="{00000000-0005-0000-0000-00003A260000}"/>
    <cellStyle name="Millares 59 4 2" xfId="23179" xr:uid="{00000000-0005-0000-0000-00003B260000}"/>
    <cellStyle name="Millares 59 5" xfId="22231" xr:uid="{00000000-0005-0000-0000-00003C260000}"/>
    <cellStyle name="Millares 6" xfId="356" xr:uid="{00000000-0005-0000-0000-00003D260000}"/>
    <cellStyle name="Millares 6 10" xfId="24211" xr:uid="{00000000-0005-0000-0000-00003E260000}"/>
    <cellStyle name="Millares 6 11" xfId="24279" xr:uid="{00000000-0005-0000-0000-0000085F0000}"/>
    <cellStyle name="Millares 6 12" xfId="24341" xr:uid="{00000000-0005-0000-0000-0000465F0000}"/>
    <cellStyle name="Millares 6 13" xfId="24392" xr:uid="{00000000-0005-0000-0000-00007A5F0000}"/>
    <cellStyle name="Millares 6 2" xfId="357" xr:uid="{00000000-0005-0000-0000-00003F260000}"/>
    <cellStyle name="Millares 6 2 10" xfId="24280" xr:uid="{00000000-0005-0000-0000-0000095F0000}"/>
    <cellStyle name="Millares 6 2 11" xfId="24342" xr:uid="{00000000-0005-0000-0000-0000475F0000}"/>
    <cellStyle name="Millares 6 2 12" xfId="24393" xr:uid="{00000000-0005-0000-0000-00007B5F0000}"/>
    <cellStyle name="Millares 6 2 2" xfId="4897" xr:uid="{00000000-0005-0000-0000-000040260000}"/>
    <cellStyle name="Millares 6 2 2 10" xfId="24343" xr:uid="{00000000-0005-0000-0000-0000485F0000}"/>
    <cellStyle name="Millares 6 2 2 11" xfId="24394" xr:uid="{00000000-0005-0000-0000-00007C5F0000}"/>
    <cellStyle name="Millares 6 2 2 2" xfId="5431" xr:uid="{00000000-0005-0000-0000-000041260000}"/>
    <cellStyle name="Millares 6 2 2 2 2" xfId="21692" xr:uid="{00000000-0005-0000-0000-000042260000}"/>
    <cellStyle name="Millares 6 2 2 2 2 2" xfId="23838" xr:uid="{00000000-0005-0000-0000-000043260000}"/>
    <cellStyle name="Millares 6 2 2 2 3" xfId="22909" xr:uid="{00000000-0005-0000-0000-000044260000}"/>
    <cellStyle name="Millares 6 2 2 3" xfId="20748" xr:uid="{00000000-0005-0000-0000-000045260000}"/>
    <cellStyle name="Millares 6 2 2 3 2" xfId="23091" xr:uid="{00000000-0005-0000-0000-000046260000}"/>
    <cellStyle name="Millares 6 2 2 4" xfId="21783" xr:uid="{00000000-0005-0000-0000-000047260000}"/>
    <cellStyle name="Millares 6 2 2 4 2" xfId="23918" xr:uid="{00000000-0005-0000-0000-000048260000}"/>
    <cellStyle name="Millares 6 2 2 5" xfId="21848" xr:uid="{00000000-0005-0000-0000-000049260000}"/>
    <cellStyle name="Millares 6 2 2 5 2" xfId="23972" xr:uid="{00000000-0005-0000-0000-00004A260000}"/>
    <cellStyle name="Millares 6 2 2 6" xfId="21996" xr:uid="{00000000-0005-0000-0000-00004B260000}"/>
    <cellStyle name="Millares 6 2 2 7" xfId="24125" xr:uid="{00000000-0005-0000-0000-00004C260000}"/>
    <cellStyle name="Millares 6 2 2 8" xfId="24213" xr:uid="{00000000-0005-0000-0000-00004D260000}"/>
    <cellStyle name="Millares 6 2 2 9" xfId="24281" xr:uid="{00000000-0005-0000-0000-00000A5F0000}"/>
    <cellStyle name="Millares 6 2 3" xfId="5004" xr:uid="{00000000-0005-0000-0000-00004E260000}"/>
    <cellStyle name="Millares 6 2 3 2" xfId="21351" xr:uid="{00000000-0005-0000-0000-00004F260000}"/>
    <cellStyle name="Millares 6 2 3 2 2" xfId="23500" xr:uid="{00000000-0005-0000-0000-000050260000}"/>
    <cellStyle name="Millares 6 2 3 3" xfId="22571" xr:uid="{00000000-0005-0000-0000-000051260000}"/>
    <cellStyle name="Millares 6 2 4" xfId="20747" xr:uid="{00000000-0005-0000-0000-000052260000}"/>
    <cellStyle name="Millares 6 2 4 2" xfId="23090" xr:uid="{00000000-0005-0000-0000-000053260000}"/>
    <cellStyle name="Millares 6 2 5" xfId="21782" xr:uid="{00000000-0005-0000-0000-000054260000}"/>
    <cellStyle name="Millares 6 2 5 2" xfId="23917" xr:uid="{00000000-0005-0000-0000-000055260000}"/>
    <cellStyle name="Millares 6 2 6" xfId="21847" xr:uid="{00000000-0005-0000-0000-000056260000}"/>
    <cellStyle name="Millares 6 2 6 2" xfId="23971" xr:uid="{00000000-0005-0000-0000-000057260000}"/>
    <cellStyle name="Millares 6 2 7" xfId="21995" xr:uid="{00000000-0005-0000-0000-000058260000}"/>
    <cellStyle name="Millares 6 2 8" xfId="24124" xr:uid="{00000000-0005-0000-0000-000059260000}"/>
    <cellStyle name="Millares 6 2 9" xfId="24212" xr:uid="{00000000-0005-0000-0000-00005A260000}"/>
    <cellStyle name="Millares 6 3" xfId="4896" xr:uid="{00000000-0005-0000-0000-00005B260000}"/>
    <cellStyle name="Millares 6 3 10" xfId="24344" xr:uid="{00000000-0005-0000-0000-0000495F0000}"/>
    <cellStyle name="Millares 6 3 11" xfId="24395" xr:uid="{00000000-0005-0000-0000-00007D5F0000}"/>
    <cellStyle name="Millares 6 3 2" xfId="5430" xr:uid="{00000000-0005-0000-0000-00005C260000}"/>
    <cellStyle name="Millares 6 3 2 2" xfId="21691" xr:uid="{00000000-0005-0000-0000-00005D260000}"/>
    <cellStyle name="Millares 6 3 2 2 2" xfId="23837" xr:uid="{00000000-0005-0000-0000-00005E260000}"/>
    <cellStyle name="Millares 6 3 2 3" xfId="22908" xr:uid="{00000000-0005-0000-0000-00005F260000}"/>
    <cellStyle name="Millares 6 3 3" xfId="20749" xr:uid="{00000000-0005-0000-0000-000060260000}"/>
    <cellStyle name="Millares 6 3 3 2" xfId="23092" xr:uid="{00000000-0005-0000-0000-000061260000}"/>
    <cellStyle name="Millares 6 3 4" xfId="21784" xr:uid="{00000000-0005-0000-0000-000062260000}"/>
    <cellStyle name="Millares 6 3 4 2" xfId="23919" xr:uid="{00000000-0005-0000-0000-000063260000}"/>
    <cellStyle name="Millares 6 3 5" xfId="21849" xr:uid="{00000000-0005-0000-0000-000064260000}"/>
    <cellStyle name="Millares 6 3 5 2" xfId="23973" xr:uid="{00000000-0005-0000-0000-000065260000}"/>
    <cellStyle name="Millares 6 3 6" xfId="21997" xr:uid="{00000000-0005-0000-0000-000066260000}"/>
    <cellStyle name="Millares 6 3 7" xfId="24126" xr:uid="{00000000-0005-0000-0000-000067260000}"/>
    <cellStyle name="Millares 6 3 8" xfId="24214" xr:uid="{00000000-0005-0000-0000-000068260000}"/>
    <cellStyle name="Millares 6 3 9" xfId="24282" xr:uid="{00000000-0005-0000-0000-00000B5F0000}"/>
    <cellStyle name="Millares 6 4" xfId="5003" xr:uid="{00000000-0005-0000-0000-000069260000}"/>
    <cellStyle name="Millares 6 4 2" xfId="21350" xr:uid="{00000000-0005-0000-0000-00006A260000}"/>
    <cellStyle name="Millares 6 4 2 2" xfId="23499" xr:uid="{00000000-0005-0000-0000-00006B260000}"/>
    <cellStyle name="Millares 6 4 3" xfId="22570" xr:uid="{00000000-0005-0000-0000-00006C260000}"/>
    <cellStyle name="Millares 6 5" xfId="20746" xr:uid="{00000000-0005-0000-0000-00006D260000}"/>
    <cellStyle name="Millares 6 5 2" xfId="23089" xr:uid="{00000000-0005-0000-0000-00006E260000}"/>
    <cellStyle name="Millares 6 6" xfId="21781" xr:uid="{00000000-0005-0000-0000-00006F260000}"/>
    <cellStyle name="Millares 6 6 2" xfId="23916" xr:uid="{00000000-0005-0000-0000-000070260000}"/>
    <cellStyle name="Millares 6 7" xfId="21846" xr:uid="{00000000-0005-0000-0000-000071260000}"/>
    <cellStyle name="Millares 6 7 2" xfId="23970" xr:uid="{00000000-0005-0000-0000-000072260000}"/>
    <cellStyle name="Millares 6 8" xfId="21994" xr:uid="{00000000-0005-0000-0000-000073260000}"/>
    <cellStyle name="Millares 6 9" xfId="24123" xr:uid="{00000000-0005-0000-0000-000074260000}"/>
    <cellStyle name="Millares 60" xfId="1361" xr:uid="{00000000-0005-0000-0000-000075260000}"/>
    <cellStyle name="Millares 60 2" xfId="2548" xr:uid="{00000000-0005-0000-0000-000076260000}"/>
    <cellStyle name="Millares 60 2 2" xfId="5254" xr:uid="{00000000-0005-0000-0000-000077260000}"/>
    <cellStyle name="Millares 60 2 2 2" xfId="21537" xr:uid="{00000000-0005-0000-0000-000078260000}"/>
    <cellStyle name="Millares 60 2 2 2 2" xfId="23684" xr:uid="{00000000-0005-0000-0000-000079260000}"/>
    <cellStyle name="Millares 60 2 2 3" xfId="22755" xr:uid="{00000000-0005-0000-0000-00007A260000}"/>
    <cellStyle name="Millares 60 2 3" xfId="21157" xr:uid="{00000000-0005-0000-0000-00007B260000}"/>
    <cellStyle name="Millares 60 2 3 2" xfId="23306" xr:uid="{00000000-0005-0000-0000-00007C260000}"/>
    <cellStyle name="Millares 60 2 4" xfId="22377" xr:uid="{00000000-0005-0000-0000-00007D260000}"/>
    <cellStyle name="Millares 60 3" xfId="5110" xr:uid="{00000000-0005-0000-0000-00007E260000}"/>
    <cellStyle name="Millares 60 3 2" xfId="21395" xr:uid="{00000000-0005-0000-0000-00007F260000}"/>
    <cellStyle name="Millares 60 3 2 2" xfId="23543" xr:uid="{00000000-0005-0000-0000-000080260000}"/>
    <cellStyle name="Millares 60 3 3" xfId="22614" xr:uid="{00000000-0005-0000-0000-000081260000}"/>
    <cellStyle name="Millares 60 4" xfId="21003" xr:uid="{00000000-0005-0000-0000-000082260000}"/>
    <cellStyle name="Millares 60 4 2" xfId="23166" xr:uid="{00000000-0005-0000-0000-000083260000}"/>
    <cellStyle name="Millares 60 5" xfId="22218" xr:uid="{00000000-0005-0000-0000-000084260000}"/>
    <cellStyle name="Millares 61" xfId="1385" xr:uid="{00000000-0005-0000-0000-000085260000}"/>
    <cellStyle name="Millares 61 2" xfId="2564" xr:uid="{00000000-0005-0000-0000-000086260000}"/>
    <cellStyle name="Millares 61 2 2" xfId="5268" xr:uid="{00000000-0005-0000-0000-000087260000}"/>
    <cellStyle name="Millares 61 2 2 2" xfId="21551" xr:uid="{00000000-0005-0000-0000-000088260000}"/>
    <cellStyle name="Millares 61 2 2 2 2" xfId="23698" xr:uid="{00000000-0005-0000-0000-000089260000}"/>
    <cellStyle name="Millares 61 2 2 3" xfId="22769" xr:uid="{00000000-0005-0000-0000-00008A260000}"/>
    <cellStyle name="Millares 61 2 3" xfId="21171" xr:uid="{00000000-0005-0000-0000-00008B260000}"/>
    <cellStyle name="Millares 61 2 3 2" xfId="23320" xr:uid="{00000000-0005-0000-0000-00008C260000}"/>
    <cellStyle name="Millares 61 2 4" xfId="22391" xr:uid="{00000000-0005-0000-0000-00008D260000}"/>
    <cellStyle name="Millares 61 3" xfId="5125" xr:uid="{00000000-0005-0000-0000-00008E260000}"/>
    <cellStyle name="Millares 61 3 2" xfId="21409" xr:uid="{00000000-0005-0000-0000-00008F260000}"/>
    <cellStyle name="Millares 61 3 2 2" xfId="23557" xr:uid="{00000000-0005-0000-0000-000090260000}"/>
    <cellStyle name="Millares 61 3 3" xfId="22628" xr:uid="{00000000-0005-0000-0000-000091260000}"/>
    <cellStyle name="Millares 61 4" xfId="21017" xr:uid="{00000000-0005-0000-0000-000092260000}"/>
    <cellStyle name="Millares 61 4 2" xfId="23180" xr:uid="{00000000-0005-0000-0000-000093260000}"/>
    <cellStyle name="Millares 61 5" xfId="22232" xr:uid="{00000000-0005-0000-0000-000094260000}"/>
    <cellStyle name="Millares 62" xfId="1444" xr:uid="{00000000-0005-0000-0000-000095260000}"/>
    <cellStyle name="Millares 62 2" xfId="5127" xr:uid="{00000000-0005-0000-0000-000096260000}"/>
    <cellStyle name="Millares 62 2 2" xfId="21411" xr:uid="{00000000-0005-0000-0000-000097260000}"/>
    <cellStyle name="Millares 62 2 2 2" xfId="23559" xr:uid="{00000000-0005-0000-0000-000098260000}"/>
    <cellStyle name="Millares 62 2 3" xfId="22630" xr:uid="{00000000-0005-0000-0000-000099260000}"/>
    <cellStyle name="Millares 62 3" xfId="21020" xr:uid="{00000000-0005-0000-0000-00009A260000}"/>
    <cellStyle name="Millares 62 3 2" xfId="23182" xr:uid="{00000000-0005-0000-0000-00009B260000}"/>
    <cellStyle name="Millares 62 4" xfId="22234" xr:uid="{00000000-0005-0000-0000-00009C260000}"/>
    <cellStyle name="Millares 63" xfId="1446" xr:uid="{00000000-0005-0000-0000-00009D260000}"/>
    <cellStyle name="Millares 63 2" xfId="5128" xr:uid="{00000000-0005-0000-0000-00009E260000}"/>
    <cellStyle name="Millares 63 2 2" xfId="21412" xr:uid="{00000000-0005-0000-0000-00009F260000}"/>
    <cellStyle name="Millares 63 2 2 2" xfId="23560" xr:uid="{00000000-0005-0000-0000-0000A0260000}"/>
    <cellStyle name="Millares 63 2 3" xfId="22631" xr:uid="{00000000-0005-0000-0000-0000A1260000}"/>
    <cellStyle name="Millares 63 3" xfId="21021" xr:uid="{00000000-0005-0000-0000-0000A2260000}"/>
    <cellStyle name="Millares 63 3 2" xfId="23183" xr:uid="{00000000-0005-0000-0000-0000A3260000}"/>
    <cellStyle name="Millares 63 4" xfId="22235" xr:uid="{00000000-0005-0000-0000-0000A4260000}"/>
    <cellStyle name="Millares 64" xfId="1442" xr:uid="{00000000-0005-0000-0000-0000A5260000}"/>
    <cellStyle name="Millares 64 2" xfId="5126" xr:uid="{00000000-0005-0000-0000-0000A6260000}"/>
    <cellStyle name="Millares 64 2 2" xfId="21410" xr:uid="{00000000-0005-0000-0000-0000A7260000}"/>
    <cellStyle name="Millares 64 2 2 2" xfId="23558" xr:uid="{00000000-0005-0000-0000-0000A8260000}"/>
    <cellStyle name="Millares 64 2 3" xfId="22629" xr:uid="{00000000-0005-0000-0000-0000A9260000}"/>
    <cellStyle name="Millares 64 3" xfId="21019" xr:uid="{00000000-0005-0000-0000-0000AA260000}"/>
    <cellStyle name="Millares 64 3 2" xfId="23181" xr:uid="{00000000-0005-0000-0000-0000AB260000}"/>
    <cellStyle name="Millares 64 4" xfId="22233" xr:uid="{00000000-0005-0000-0000-0000AC260000}"/>
    <cellStyle name="Millares 65" xfId="1447" xr:uid="{00000000-0005-0000-0000-0000AD260000}"/>
    <cellStyle name="Millares 65 2" xfId="5129" xr:uid="{00000000-0005-0000-0000-0000AE260000}"/>
    <cellStyle name="Millares 65 2 2" xfId="21413" xr:uid="{00000000-0005-0000-0000-0000AF260000}"/>
    <cellStyle name="Millares 65 2 2 2" xfId="23561" xr:uid="{00000000-0005-0000-0000-0000B0260000}"/>
    <cellStyle name="Millares 65 2 3" xfId="22632" xr:uid="{00000000-0005-0000-0000-0000B1260000}"/>
    <cellStyle name="Millares 65 3" xfId="21022" xr:uid="{00000000-0005-0000-0000-0000B2260000}"/>
    <cellStyle name="Millares 65 3 2" xfId="23184" xr:uid="{00000000-0005-0000-0000-0000B3260000}"/>
    <cellStyle name="Millares 65 4" xfId="22236" xr:uid="{00000000-0005-0000-0000-0000B4260000}"/>
    <cellStyle name="Millares 66" xfId="1461" xr:uid="{00000000-0005-0000-0000-0000B5260000}"/>
    <cellStyle name="Millares 66 2" xfId="5131" xr:uid="{00000000-0005-0000-0000-0000B6260000}"/>
    <cellStyle name="Millares 66 2 2" xfId="21415" xr:uid="{00000000-0005-0000-0000-0000B7260000}"/>
    <cellStyle name="Millares 66 2 2 2" xfId="23563" xr:uid="{00000000-0005-0000-0000-0000B8260000}"/>
    <cellStyle name="Millares 66 2 3" xfId="22634" xr:uid="{00000000-0005-0000-0000-0000B9260000}"/>
    <cellStyle name="Millares 66 3" xfId="21024" xr:uid="{00000000-0005-0000-0000-0000BA260000}"/>
    <cellStyle name="Millares 66 3 2" xfId="23186" xr:uid="{00000000-0005-0000-0000-0000BB260000}"/>
    <cellStyle name="Millares 66 4" xfId="22238" xr:uid="{00000000-0005-0000-0000-0000BC260000}"/>
    <cellStyle name="Millares 67" xfId="1463" xr:uid="{00000000-0005-0000-0000-0000BD260000}"/>
    <cellStyle name="Millares 67 2" xfId="5132" xr:uid="{00000000-0005-0000-0000-0000BE260000}"/>
    <cellStyle name="Millares 67 2 2" xfId="21416" xr:uid="{00000000-0005-0000-0000-0000BF260000}"/>
    <cellStyle name="Millares 67 2 2 2" xfId="23564" xr:uid="{00000000-0005-0000-0000-0000C0260000}"/>
    <cellStyle name="Millares 67 2 3" xfId="22635" xr:uid="{00000000-0005-0000-0000-0000C1260000}"/>
    <cellStyle name="Millares 67 3" xfId="21025" xr:uid="{00000000-0005-0000-0000-0000C2260000}"/>
    <cellStyle name="Millares 67 3 2" xfId="23187" xr:uid="{00000000-0005-0000-0000-0000C3260000}"/>
    <cellStyle name="Millares 67 4" xfId="22239" xr:uid="{00000000-0005-0000-0000-0000C4260000}"/>
    <cellStyle name="Millares 68" xfId="1459" xr:uid="{00000000-0005-0000-0000-0000C5260000}"/>
    <cellStyle name="Millares 68 2" xfId="5130" xr:uid="{00000000-0005-0000-0000-0000C6260000}"/>
    <cellStyle name="Millares 68 2 2" xfId="21414" xr:uid="{00000000-0005-0000-0000-0000C7260000}"/>
    <cellStyle name="Millares 68 2 2 2" xfId="23562" xr:uid="{00000000-0005-0000-0000-0000C8260000}"/>
    <cellStyle name="Millares 68 2 3" xfId="22633" xr:uid="{00000000-0005-0000-0000-0000C9260000}"/>
    <cellStyle name="Millares 68 3" xfId="21023" xr:uid="{00000000-0005-0000-0000-0000CA260000}"/>
    <cellStyle name="Millares 68 3 2" xfId="23185" xr:uid="{00000000-0005-0000-0000-0000CB260000}"/>
    <cellStyle name="Millares 68 4" xfId="22237" xr:uid="{00000000-0005-0000-0000-0000CC260000}"/>
    <cellStyle name="Millares 69" xfId="1464" xr:uid="{00000000-0005-0000-0000-0000CD260000}"/>
    <cellStyle name="Millares 69 2" xfId="5133" xr:uid="{00000000-0005-0000-0000-0000CE260000}"/>
    <cellStyle name="Millares 69 2 2" xfId="21417" xr:uid="{00000000-0005-0000-0000-0000CF260000}"/>
    <cellStyle name="Millares 69 2 2 2" xfId="23565" xr:uid="{00000000-0005-0000-0000-0000D0260000}"/>
    <cellStyle name="Millares 69 2 3" xfId="22636" xr:uid="{00000000-0005-0000-0000-0000D1260000}"/>
    <cellStyle name="Millares 69 3" xfId="21026" xr:uid="{00000000-0005-0000-0000-0000D2260000}"/>
    <cellStyle name="Millares 69 3 2" xfId="23188" xr:uid="{00000000-0005-0000-0000-0000D3260000}"/>
    <cellStyle name="Millares 69 4" xfId="22240" xr:uid="{00000000-0005-0000-0000-0000D4260000}"/>
    <cellStyle name="Millares 7" xfId="358" xr:uid="{00000000-0005-0000-0000-0000D5260000}"/>
    <cellStyle name="Millares 7 10" xfId="24283" xr:uid="{00000000-0005-0000-0000-00000C5F0000}"/>
    <cellStyle name="Millares 7 11" xfId="24345" xr:uid="{00000000-0005-0000-0000-00004A5F0000}"/>
    <cellStyle name="Millares 7 12" xfId="24396" xr:uid="{00000000-0005-0000-0000-00007E5F0000}"/>
    <cellStyle name="Millares 7 2" xfId="4898" xr:uid="{00000000-0005-0000-0000-0000D6260000}"/>
    <cellStyle name="Millares 7 2 10" xfId="24346" xr:uid="{00000000-0005-0000-0000-00004B5F0000}"/>
    <cellStyle name="Millares 7 2 11" xfId="24397" xr:uid="{00000000-0005-0000-0000-00007F5F0000}"/>
    <cellStyle name="Millares 7 2 2" xfId="5432" xr:uid="{00000000-0005-0000-0000-0000D7260000}"/>
    <cellStyle name="Millares 7 2 2 2" xfId="21693" xr:uid="{00000000-0005-0000-0000-0000D8260000}"/>
    <cellStyle name="Millares 7 2 2 2 2" xfId="23839" xr:uid="{00000000-0005-0000-0000-0000D9260000}"/>
    <cellStyle name="Millares 7 2 2 3" xfId="22910" xr:uid="{00000000-0005-0000-0000-0000DA260000}"/>
    <cellStyle name="Millares 7 2 3" xfId="20751" xr:uid="{00000000-0005-0000-0000-0000DB260000}"/>
    <cellStyle name="Millares 7 2 3 2" xfId="23094" xr:uid="{00000000-0005-0000-0000-0000DC260000}"/>
    <cellStyle name="Millares 7 2 4" xfId="21786" xr:uid="{00000000-0005-0000-0000-0000DD260000}"/>
    <cellStyle name="Millares 7 2 4 2" xfId="23921" xr:uid="{00000000-0005-0000-0000-0000DE260000}"/>
    <cellStyle name="Millares 7 2 5" xfId="21851" xr:uid="{00000000-0005-0000-0000-0000DF260000}"/>
    <cellStyle name="Millares 7 2 5 2" xfId="23975" xr:uid="{00000000-0005-0000-0000-0000E0260000}"/>
    <cellStyle name="Millares 7 2 6" xfId="21999" xr:uid="{00000000-0005-0000-0000-0000E1260000}"/>
    <cellStyle name="Millares 7 2 7" xfId="24128" xr:uid="{00000000-0005-0000-0000-0000E2260000}"/>
    <cellStyle name="Millares 7 2 8" xfId="24216" xr:uid="{00000000-0005-0000-0000-0000E3260000}"/>
    <cellStyle name="Millares 7 2 9" xfId="24284" xr:uid="{00000000-0005-0000-0000-00000D5F0000}"/>
    <cellStyle name="Millares 7 3" xfId="5005" xr:uid="{00000000-0005-0000-0000-0000E4260000}"/>
    <cellStyle name="Millares 7 3 2" xfId="21352" xr:uid="{00000000-0005-0000-0000-0000E5260000}"/>
    <cellStyle name="Millares 7 3 2 2" xfId="23501" xr:uid="{00000000-0005-0000-0000-0000E6260000}"/>
    <cellStyle name="Millares 7 3 3" xfId="22572" xr:uid="{00000000-0005-0000-0000-0000E7260000}"/>
    <cellStyle name="Millares 7 4" xfId="20750" xr:uid="{00000000-0005-0000-0000-0000E8260000}"/>
    <cellStyle name="Millares 7 4 2" xfId="23093" xr:uid="{00000000-0005-0000-0000-0000E9260000}"/>
    <cellStyle name="Millares 7 5" xfId="21785" xr:uid="{00000000-0005-0000-0000-0000EA260000}"/>
    <cellStyle name="Millares 7 5 2" xfId="23920" xr:uid="{00000000-0005-0000-0000-0000EB260000}"/>
    <cellStyle name="Millares 7 6" xfId="21850" xr:uid="{00000000-0005-0000-0000-0000EC260000}"/>
    <cellStyle name="Millares 7 6 2" xfId="23974" xr:uid="{00000000-0005-0000-0000-0000ED260000}"/>
    <cellStyle name="Millares 7 7" xfId="21998" xr:uid="{00000000-0005-0000-0000-0000EE260000}"/>
    <cellStyle name="Millares 7 8" xfId="24127" xr:uid="{00000000-0005-0000-0000-0000EF260000}"/>
    <cellStyle name="Millares 7 9" xfId="24215" xr:uid="{00000000-0005-0000-0000-0000F0260000}"/>
    <cellStyle name="Millares 70" xfId="1507" xr:uid="{00000000-0005-0000-0000-0000F1260000}"/>
    <cellStyle name="Millares 70 2" xfId="2624" xr:uid="{00000000-0005-0000-0000-0000F2260000}"/>
    <cellStyle name="Millares 70 2 2" xfId="5276" xr:uid="{00000000-0005-0000-0000-0000F3260000}"/>
    <cellStyle name="Millares 70 2 2 2" xfId="21559" xr:uid="{00000000-0005-0000-0000-0000F4260000}"/>
    <cellStyle name="Millares 70 2 2 2 2" xfId="23706" xr:uid="{00000000-0005-0000-0000-0000F5260000}"/>
    <cellStyle name="Millares 70 2 2 3" xfId="22777" xr:uid="{00000000-0005-0000-0000-0000F6260000}"/>
    <cellStyle name="Millares 70 2 3" xfId="21179" xr:uid="{00000000-0005-0000-0000-0000F7260000}"/>
    <cellStyle name="Millares 70 2 3 2" xfId="23328" xr:uid="{00000000-0005-0000-0000-0000F8260000}"/>
    <cellStyle name="Millares 70 2 4" xfId="22399" xr:uid="{00000000-0005-0000-0000-0000F9260000}"/>
    <cellStyle name="Millares 70 3" xfId="5141" xr:uid="{00000000-0005-0000-0000-0000FA260000}"/>
    <cellStyle name="Millares 70 3 2" xfId="21425" xr:uid="{00000000-0005-0000-0000-0000FB260000}"/>
    <cellStyle name="Millares 70 3 2 2" xfId="23573" xr:uid="{00000000-0005-0000-0000-0000FC260000}"/>
    <cellStyle name="Millares 70 3 3" xfId="22644" xr:uid="{00000000-0005-0000-0000-0000FD260000}"/>
    <cellStyle name="Millares 70 4" xfId="21038" xr:uid="{00000000-0005-0000-0000-0000FE260000}"/>
    <cellStyle name="Millares 70 4 2" xfId="23196" xr:uid="{00000000-0005-0000-0000-0000FF260000}"/>
    <cellStyle name="Millares 70 5" xfId="22252" xr:uid="{00000000-0005-0000-0000-000000270000}"/>
    <cellStyle name="Millares 71" xfId="1519" xr:uid="{00000000-0005-0000-0000-000001270000}"/>
    <cellStyle name="Millares 71 2" xfId="2627" xr:uid="{00000000-0005-0000-0000-000002270000}"/>
    <cellStyle name="Millares 71 2 2" xfId="5279" xr:uid="{00000000-0005-0000-0000-000003270000}"/>
    <cellStyle name="Millares 71 2 2 2" xfId="21562" xr:uid="{00000000-0005-0000-0000-000004270000}"/>
    <cellStyle name="Millares 71 2 2 2 2" xfId="23709" xr:uid="{00000000-0005-0000-0000-000005270000}"/>
    <cellStyle name="Millares 71 2 2 3" xfId="22780" xr:uid="{00000000-0005-0000-0000-000006270000}"/>
    <cellStyle name="Millares 71 2 3" xfId="21182" xr:uid="{00000000-0005-0000-0000-000007270000}"/>
    <cellStyle name="Millares 71 2 3 2" xfId="23331" xr:uid="{00000000-0005-0000-0000-000008270000}"/>
    <cellStyle name="Millares 71 2 4" xfId="22402" xr:uid="{00000000-0005-0000-0000-000009270000}"/>
    <cellStyle name="Millares 71 3" xfId="5144" xr:uid="{00000000-0005-0000-0000-00000A270000}"/>
    <cellStyle name="Millares 71 3 2" xfId="21428" xr:uid="{00000000-0005-0000-0000-00000B270000}"/>
    <cellStyle name="Millares 71 3 2 2" xfId="23576" xr:uid="{00000000-0005-0000-0000-00000C270000}"/>
    <cellStyle name="Millares 71 3 3" xfId="22647" xr:uid="{00000000-0005-0000-0000-00000D270000}"/>
    <cellStyle name="Millares 71 4" xfId="21049" xr:uid="{00000000-0005-0000-0000-00000E270000}"/>
    <cellStyle name="Millares 71 4 2" xfId="23199" xr:uid="{00000000-0005-0000-0000-00000F270000}"/>
    <cellStyle name="Millares 71 5" xfId="22263" xr:uid="{00000000-0005-0000-0000-000010270000}"/>
    <cellStyle name="Millares 72" xfId="1504" xr:uid="{00000000-0005-0000-0000-000011270000}"/>
    <cellStyle name="Millares 72 2" xfId="2621" xr:uid="{00000000-0005-0000-0000-000012270000}"/>
    <cellStyle name="Millares 72 2 2" xfId="5275" xr:uid="{00000000-0005-0000-0000-000013270000}"/>
    <cellStyle name="Millares 72 2 2 2" xfId="21558" xr:uid="{00000000-0005-0000-0000-000014270000}"/>
    <cellStyle name="Millares 72 2 2 2 2" xfId="23705" xr:uid="{00000000-0005-0000-0000-000015270000}"/>
    <cellStyle name="Millares 72 2 2 3" xfId="22776" xr:uid="{00000000-0005-0000-0000-000016270000}"/>
    <cellStyle name="Millares 72 2 3" xfId="21178" xr:uid="{00000000-0005-0000-0000-000017270000}"/>
    <cellStyle name="Millares 72 2 3 2" xfId="23327" xr:uid="{00000000-0005-0000-0000-000018270000}"/>
    <cellStyle name="Millares 72 2 4" xfId="22398" xr:uid="{00000000-0005-0000-0000-000019270000}"/>
    <cellStyle name="Millares 72 3" xfId="5140" xr:uid="{00000000-0005-0000-0000-00001A270000}"/>
    <cellStyle name="Millares 72 3 2" xfId="21424" xr:uid="{00000000-0005-0000-0000-00001B270000}"/>
    <cellStyle name="Millares 72 3 2 2" xfId="23572" xr:uid="{00000000-0005-0000-0000-00001C270000}"/>
    <cellStyle name="Millares 72 3 3" xfId="22643" xr:uid="{00000000-0005-0000-0000-00001D270000}"/>
    <cellStyle name="Millares 72 4" xfId="21037" xr:uid="{00000000-0005-0000-0000-00001E270000}"/>
    <cellStyle name="Millares 72 4 2" xfId="23195" xr:uid="{00000000-0005-0000-0000-00001F270000}"/>
    <cellStyle name="Millares 72 5" xfId="22251" xr:uid="{00000000-0005-0000-0000-000020270000}"/>
    <cellStyle name="Millares 73" xfId="1518" xr:uid="{00000000-0005-0000-0000-000021270000}"/>
    <cellStyle name="Millares 73 2" xfId="2626" xr:uid="{00000000-0005-0000-0000-000022270000}"/>
    <cellStyle name="Millares 73 2 2" xfId="5278" xr:uid="{00000000-0005-0000-0000-000023270000}"/>
    <cellStyle name="Millares 73 2 2 2" xfId="21561" xr:uid="{00000000-0005-0000-0000-000024270000}"/>
    <cellStyle name="Millares 73 2 2 2 2" xfId="23708" xr:uid="{00000000-0005-0000-0000-000025270000}"/>
    <cellStyle name="Millares 73 2 2 3" xfId="22779" xr:uid="{00000000-0005-0000-0000-000026270000}"/>
    <cellStyle name="Millares 73 2 3" xfId="21181" xr:uid="{00000000-0005-0000-0000-000027270000}"/>
    <cellStyle name="Millares 73 2 3 2" xfId="23330" xr:uid="{00000000-0005-0000-0000-000028270000}"/>
    <cellStyle name="Millares 73 2 4" xfId="22401" xr:uid="{00000000-0005-0000-0000-000029270000}"/>
    <cellStyle name="Millares 73 3" xfId="5143" xr:uid="{00000000-0005-0000-0000-00002A270000}"/>
    <cellStyle name="Millares 73 3 2" xfId="21427" xr:uid="{00000000-0005-0000-0000-00002B270000}"/>
    <cellStyle name="Millares 73 3 2 2" xfId="23575" xr:uid="{00000000-0005-0000-0000-00002C270000}"/>
    <cellStyle name="Millares 73 3 3" xfId="22646" xr:uid="{00000000-0005-0000-0000-00002D270000}"/>
    <cellStyle name="Millares 73 4" xfId="21048" xr:uid="{00000000-0005-0000-0000-00002E270000}"/>
    <cellStyle name="Millares 73 4 2" xfId="23198" xr:uid="{00000000-0005-0000-0000-00002F270000}"/>
    <cellStyle name="Millares 73 5" xfId="22262" xr:uid="{00000000-0005-0000-0000-000030270000}"/>
    <cellStyle name="Millares 74" xfId="1503" xr:uid="{00000000-0005-0000-0000-000031270000}"/>
    <cellStyle name="Millares 74 2" xfId="2620" xr:uid="{00000000-0005-0000-0000-000032270000}"/>
    <cellStyle name="Millares 74 2 2" xfId="5274" xr:uid="{00000000-0005-0000-0000-000033270000}"/>
    <cellStyle name="Millares 74 2 2 2" xfId="21557" xr:uid="{00000000-0005-0000-0000-000034270000}"/>
    <cellStyle name="Millares 74 2 2 2 2" xfId="23704" xr:uid="{00000000-0005-0000-0000-000035270000}"/>
    <cellStyle name="Millares 74 2 2 3" xfId="22775" xr:uid="{00000000-0005-0000-0000-000036270000}"/>
    <cellStyle name="Millares 74 2 3" xfId="21177" xr:uid="{00000000-0005-0000-0000-000037270000}"/>
    <cellStyle name="Millares 74 2 3 2" xfId="23326" xr:uid="{00000000-0005-0000-0000-000038270000}"/>
    <cellStyle name="Millares 74 2 4" xfId="22397" xr:uid="{00000000-0005-0000-0000-000039270000}"/>
    <cellStyle name="Millares 74 3" xfId="5139" xr:uid="{00000000-0005-0000-0000-00003A270000}"/>
    <cellStyle name="Millares 74 3 2" xfId="21423" xr:uid="{00000000-0005-0000-0000-00003B270000}"/>
    <cellStyle name="Millares 74 3 2 2" xfId="23571" xr:uid="{00000000-0005-0000-0000-00003C270000}"/>
    <cellStyle name="Millares 74 3 3" xfId="22642" xr:uid="{00000000-0005-0000-0000-00003D270000}"/>
    <cellStyle name="Millares 74 4" xfId="21036" xr:uid="{00000000-0005-0000-0000-00003E270000}"/>
    <cellStyle name="Millares 74 4 2" xfId="23194" xr:uid="{00000000-0005-0000-0000-00003F270000}"/>
    <cellStyle name="Millares 74 5" xfId="22250" xr:uid="{00000000-0005-0000-0000-000040270000}"/>
    <cellStyle name="Millares 75" xfId="1520" xr:uid="{00000000-0005-0000-0000-000041270000}"/>
    <cellStyle name="Millares 75 2" xfId="2628" xr:uid="{00000000-0005-0000-0000-000042270000}"/>
    <cellStyle name="Millares 75 2 2" xfId="5280" xr:uid="{00000000-0005-0000-0000-000043270000}"/>
    <cellStyle name="Millares 75 2 2 2" xfId="21563" xr:uid="{00000000-0005-0000-0000-000044270000}"/>
    <cellStyle name="Millares 75 2 2 2 2" xfId="23710" xr:uid="{00000000-0005-0000-0000-000045270000}"/>
    <cellStyle name="Millares 75 2 2 3" xfId="22781" xr:uid="{00000000-0005-0000-0000-000046270000}"/>
    <cellStyle name="Millares 75 2 3" xfId="21183" xr:uid="{00000000-0005-0000-0000-000047270000}"/>
    <cellStyle name="Millares 75 2 3 2" xfId="23332" xr:uid="{00000000-0005-0000-0000-000048270000}"/>
    <cellStyle name="Millares 75 2 4" xfId="22403" xr:uid="{00000000-0005-0000-0000-000049270000}"/>
    <cellStyle name="Millares 75 3" xfId="5145" xr:uid="{00000000-0005-0000-0000-00004A270000}"/>
    <cellStyle name="Millares 75 3 2" xfId="21429" xr:uid="{00000000-0005-0000-0000-00004B270000}"/>
    <cellStyle name="Millares 75 3 2 2" xfId="23577" xr:uid="{00000000-0005-0000-0000-00004C270000}"/>
    <cellStyle name="Millares 75 3 3" xfId="22648" xr:uid="{00000000-0005-0000-0000-00004D270000}"/>
    <cellStyle name="Millares 75 4" xfId="21050" xr:uid="{00000000-0005-0000-0000-00004E270000}"/>
    <cellStyle name="Millares 75 4 2" xfId="23200" xr:uid="{00000000-0005-0000-0000-00004F270000}"/>
    <cellStyle name="Millares 75 5" xfId="22264" xr:uid="{00000000-0005-0000-0000-000050270000}"/>
    <cellStyle name="Millares 76" xfId="1502" xr:uid="{00000000-0005-0000-0000-000051270000}"/>
    <cellStyle name="Millares 76 2" xfId="2619" xr:uid="{00000000-0005-0000-0000-000052270000}"/>
    <cellStyle name="Millares 76 2 2" xfId="5273" xr:uid="{00000000-0005-0000-0000-000053270000}"/>
    <cellStyle name="Millares 76 2 2 2" xfId="21556" xr:uid="{00000000-0005-0000-0000-000054270000}"/>
    <cellStyle name="Millares 76 2 2 2 2" xfId="23703" xr:uid="{00000000-0005-0000-0000-000055270000}"/>
    <cellStyle name="Millares 76 2 2 3" xfId="22774" xr:uid="{00000000-0005-0000-0000-000056270000}"/>
    <cellStyle name="Millares 76 2 3" xfId="21176" xr:uid="{00000000-0005-0000-0000-000057270000}"/>
    <cellStyle name="Millares 76 2 3 2" xfId="23325" xr:uid="{00000000-0005-0000-0000-000058270000}"/>
    <cellStyle name="Millares 76 2 4" xfId="22396" xr:uid="{00000000-0005-0000-0000-000059270000}"/>
    <cellStyle name="Millares 76 3" xfId="5138" xr:uid="{00000000-0005-0000-0000-00005A270000}"/>
    <cellStyle name="Millares 76 3 2" xfId="21422" xr:uid="{00000000-0005-0000-0000-00005B270000}"/>
    <cellStyle name="Millares 76 3 2 2" xfId="23570" xr:uid="{00000000-0005-0000-0000-00005C270000}"/>
    <cellStyle name="Millares 76 3 3" xfId="22641" xr:uid="{00000000-0005-0000-0000-00005D270000}"/>
    <cellStyle name="Millares 76 4" xfId="21035" xr:uid="{00000000-0005-0000-0000-00005E270000}"/>
    <cellStyle name="Millares 76 4 2" xfId="23193" xr:uid="{00000000-0005-0000-0000-00005F270000}"/>
    <cellStyle name="Millares 76 5" xfId="22249" xr:uid="{00000000-0005-0000-0000-000060270000}"/>
    <cellStyle name="Millares 77" xfId="1521" xr:uid="{00000000-0005-0000-0000-000061270000}"/>
    <cellStyle name="Millares 77 2" xfId="2629" xr:uid="{00000000-0005-0000-0000-000062270000}"/>
    <cellStyle name="Millares 77 2 2" xfId="5281" xr:uid="{00000000-0005-0000-0000-000063270000}"/>
    <cellStyle name="Millares 77 2 2 2" xfId="21564" xr:uid="{00000000-0005-0000-0000-000064270000}"/>
    <cellStyle name="Millares 77 2 2 2 2" xfId="23711" xr:uid="{00000000-0005-0000-0000-000065270000}"/>
    <cellStyle name="Millares 77 2 2 3" xfId="22782" xr:uid="{00000000-0005-0000-0000-000066270000}"/>
    <cellStyle name="Millares 77 2 3" xfId="21184" xr:uid="{00000000-0005-0000-0000-000067270000}"/>
    <cellStyle name="Millares 77 2 3 2" xfId="23333" xr:uid="{00000000-0005-0000-0000-000068270000}"/>
    <cellStyle name="Millares 77 2 4" xfId="22404" xr:uid="{00000000-0005-0000-0000-000069270000}"/>
    <cellStyle name="Millares 77 3" xfId="5146" xr:uid="{00000000-0005-0000-0000-00006A270000}"/>
    <cellStyle name="Millares 77 3 2" xfId="21430" xr:uid="{00000000-0005-0000-0000-00006B270000}"/>
    <cellStyle name="Millares 77 3 2 2" xfId="23578" xr:uid="{00000000-0005-0000-0000-00006C270000}"/>
    <cellStyle name="Millares 77 3 3" xfId="22649" xr:uid="{00000000-0005-0000-0000-00006D270000}"/>
    <cellStyle name="Millares 77 4" xfId="21051" xr:uid="{00000000-0005-0000-0000-00006E270000}"/>
    <cellStyle name="Millares 77 4 2" xfId="23201" xr:uid="{00000000-0005-0000-0000-00006F270000}"/>
    <cellStyle name="Millares 77 5" xfId="22265" xr:uid="{00000000-0005-0000-0000-000070270000}"/>
    <cellStyle name="Millares 78" xfId="1501" xr:uid="{00000000-0005-0000-0000-000071270000}"/>
    <cellStyle name="Millares 78 2" xfId="2618" xr:uid="{00000000-0005-0000-0000-000072270000}"/>
    <cellStyle name="Millares 78 2 2" xfId="5272" xr:uid="{00000000-0005-0000-0000-000073270000}"/>
    <cellStyle name="Millares 78 2 2 2" xfId="21555" xr:uid="{00000000-0005-0000-0000-000074270000}"/>
    <cellStyle name="Millares 78 2 2 2 2" xfId="23702" xr:uid="{00000000-0005-0000-0000-000075270000}"/>
    <cellStyle name="Millares 78 2 2 3" xfId="22773" xr:uid="{00000000-0005-0000-0000-000076270000}"/>
    <cellStyle name="Millares 78 2 3" xfId="21175" xr:uid="{00000000-0005-0000-0000-000077270000}"/>
    <cellStyle name="Millares 78 2 3 2" xfId="23324" xr:uid="{00000000-0005-0000-0000-000078270000}"/>
    <cellStyle name="Millares 78 2 4" xfId="22395" xr:uid="{00000000-0005-0000-0000-000079270000}"/>
    <cellStyle name="Millares 78 3" xfId="5137" xr:uid="{00000000-0005-0000-0000-00007A270000}"/>
    <cellStyle name="Millares 78 3 2" xfId="21421" xr:uid="{00000000-0005-0000-0000-00007B270000}"/>
    <cellStyle name="Millares 78 3 2 2" xfId="23569" xr:uid="{00000000-0005-0000-0000-00007C270000}"/>
    <cellStyle name="Millares 78 3 3" xfId="22640" xr:uid="{00000000-0005-0000-0000-00007D270000}"/>
    <cellStyle name="Millares 78 4" xfId="21034" xr:uid="{00000000-0005-0000-0000-00007E270000}"/>
    <cellStyle name="Millares 78 4 2" xfId="23192" xr:uid="{00000000-0005-0000-0000-00007F270000}"/>
    <cellStyle name="Millares 78 5" xfId="22248" xr:uid="{00000000-0005-0000-0000-000080270000}"/>
    <cellStyle name="Millares 79" xfId="1522" xr:uid="{00000000-0005-0000-0000-000081270000}"/>
    <cellStyle name="Millares 79 2" xfId="2630" xr:uid="{00000000-0005-0000-0000-000082270000}"/>
    <cellStyle name="Millares 79 2 2" xfId="5282" xr:uid="{00000000-0005-0000-0000-000083270000}"/>
    <cellStyle name="Millares 79 2 2 2" xfId="21565" xr:uid="{00000000-0005-0000-0000-000084270000}"/>
    <cellStyle name="Millares 79 2 2 2 2" xfId="23712" xr:uid="{00000000-0005-0000-0000-000085270000}"/>
    <cellStyle name="Millares 79 2 2 3" xfId="22783" xr:uid="{00000000-0005-0000-0000-000086270000}"/>
    <cellStyle name="Millares 79 2 3" xfId="21185" xr:uid="{00000000-0005-0000-0000-000087270000}"/>
    <cellStyle name="Millares 79 2 3 2" xfId="23334" xr:uid="{00000000-0005-0000-0000-000088270000}"/>
    <cellStyle name="Millares 79 2 4" xfId="22405" xr:uid="{00000000-0005-0000-0000-000089270000}"/>
    <cellStyle name="Millares 79 3" xfId="5147" xr:uid="{00000000-0005-0000-0000-00008A270000}"/>
    <cellStyle name="Millares 79 3 2" xfId="21431" xr:uid="{00000000-0005-0000-0000-00008B270000}"/>
    <cellStyle name="Millares 79 3 2 2" xfId="23579" xr:uid="{00000000-0005-0000-0000-00008C270000}"/>
    <cellStyle name="Millares 79 3 3" xfId="22650" xr:uid="{00000000-0005-0000-0000-00008D270000}"/>
    <cellStyle name="Millares 79 4" xfId="21052" xr:uid="{00000000-0005-0000-0000-00008E270000}"/>
    <cellStyle name="Millares 79 4 2" xfId="23202" xr:uid="{00000000-0005-0000-0000-00008F270000}"/>
    <cellStyle name="Millares 79 5" xfId="22266" xr:uid="{00000000-0005-0000-0000-000090270000}"/>
    <cellStyle name="Millares 8" xfId="359" xr:uid="{00000000-0005-0000-0000-000091270000}"/>
    <cellStyle name="Millares 8 10" xfId="24285" xr:uid="{00000000-0005-0000-0000-00000E5F0000}"/>
    <cellStyle name="Millares 8 11" xfId="24347" xr:uid="{00000000-0005-0000-0000-00004C5F0000}"/>
    <cellStyle name="Millares 8 12" xfId="24398" xr:uid="{00000000-0005-0000-0000-0000805F0000}"/>
    <cellStyle name="Millares 8 2" xfId="4899" xr:uid="{00000000-0005-0000-0000-000092270000}"/>
    <cellStyle name="Millares 8 2 10" xfId="24348" xr:uid="{00000000-0005-0000-0000-00004D5F0000}"/>
    <cellStyle name="Millares 8 2 11" xfId="24399" xr:uid="{00000000-0005-0000-0000-0000815F0000}"/>
    <cellStyle name="Millares 8 2 2" xfId="5433" xr:uid="{00000000-0005-0000-0000-000093270000}"/>
    <cellStyle name="Millares 8 2 2 2" xfId="21694" xr:uid="{00000000-0005-0000-0000-000094270000}"/>
    <cellStyle name="Millares 8 2 2 2 2" xfId="23840" xr:uid="{00000000-0005-0000-0000-000095270000}"/>
    <cellStyle name="Millares 8 2 2 3" xfId="22911" xr:uid="{00000000-0005-0000-0000-000096270000}"/>
    <cellStyle name="Millares 8 2 3" xfId="20753" xr:uid="{00000000-0005-0000-0000-000097270000}"/>
    <cellStyle name="Millares 8 2 3 2" xfId="23096" xr:uid="{00000000-0005-0000-0000-000098270000}"/>
    <cellStyle name="Millares 8 2 4" xfId="21788" xr:uid="{00000000-0005-0000-0000-000099270000}"/>
    <cellStyle name="Millares 8 2 4 2" xfId="23923" xr:uid="{00000000-0005-0000-0000-00009A270000}"/>
    <cellStyle name="Millares 8 2 5" xfId="21853" xr:uid="{00000000-0005-0000-0000-00009B270000}"/>
    <cellStyle name="Millares 8 2 5 2" xfId="23977" xr:uid="{00000000-0005-0000-0000-00009C270000}"/>
    <cellStyle name="Millares 8 2 6" xfId="22001" xr:uid="{00000000-0005-0000-0000-00009D270000}"/>
    <cellStyle name="Millares 8 2 7" xfId="24130" xr:uid="{00000000-0005-0000-0000-00009E270000}"/>
    <cellStyle name="Millares 8 2 8" xfId="24218" xr:uid="{00000000-0005-0000-0000-00009F270000}"/>
    <cellStyle name="Millares 8 2 9" xfId="24286" xr:uid="{00000000-0005-0000-0000-00000F5F0000}"/>
    <cellStyle name="Millares 8 3" xfId="5006" xr:uid="{00000000-0005-0000-0000-0000A0270000}"/>
    <cellStyle name="Millares 8 3 2" xfId="21353" xr:uid="{00000000-0005-0000-0000-0000A1270000}"/>
    <cellStyle name="Millares 8 3 2 2" xfId="23502" xr:uid="{00000000-0005-0000-0000-0000A2270000}"/>
    <cellStyle name="Millares 8 3 3" xfId="22573" xr:uid="{00000000-0005-0000-0000-0000A3270000}"/>
    <cellStyle name="Millares 8 4" xfId="20752" xr:uid="{00000000-0005-0000-0000-0000A4270000}"/>
    <cellStyle name="Millares 8 4 2" xfId="23095" xr:uid="{00000000-0005-0000-0000-0000A5270000}"/>
    <cellStyle name="Millares 8 5" xfId="21787" xr:uid="{00000000-0005-0000-0000-0000A6270000}"/>
    <cellStyle name="Millares 8 5 2" xfId="23922" xr:uid="{00000000-0005-0000-0000-0000A7270000}"/>
    <cellStyle name="Millares 8 6" xfId="21852" xr:uid="{00000000-0005-0000-0000-0000A8270000}"/>
    <cellStyle name="Millares 8 6 2" xfId="23976" xr:uid="{00000000-0005-0000-0000-0000A9270000}"/>
    <cellStyle name="Millares 8 7" xfId="22000" xr:uid="{00000000-0005-0000-0000-0000AA270000}"/>
    <cellStyle name="Millares 8 8" xfId="24129" xr:uid="{00000000-0005-0000-0000-0000AB270000}"/>
    <cellStyle name="Millares 8 9" xfId="24217" xr:uid="{00000000-0005-0000-0000-0000AC270000}"/>
    <cellStyle name="Millares 80" xfId="1500" xr:uid="{00000000-0005-0000-0000-0000AD270000}"/>
    <cellStyle name="Millares 80 2" xfId="2617" xr:uid="{00000000-0005-0000-0000-0000AE270000}"/>
    <cellStyle name="Millares 80 2 2" xfId="5271" xr:uid="{00000000-0005-0000-0000-0000AF270000}"/>
    <cellStyle name="Millares 80 2 2 2" xfId="21554" xr:uid="{00000000-0005-0000-0000-0000B0270000}"/>
    <cellStyle name="Millares 80 2 2 2 2" xfId="23701" xr:uid="{00000000-0005-0000-0000-0000B1270000}"/>
    <cellStyle name="Millares 80 2 2 3" xfId="22772" xr:uid="{00000000-0005-0000-0000-0000B2270000}"/>
    <cellStyle name="Millares 80 2 3" xfId="21174" xr:uid="{00000000-0005-0000-0000-0000B3270000}"/>
    <cellStyle name="Millares 80 2 3 2" xfId="23323" xr:uid="{00000000-0005-0000-0000-0000B4270000}"/>
    <cellStyle name="Millares 80 2 4" xfId="22394" xr:uid="{00000000-0005-0000-0000-0000B5270000}"/>
    <cellStyle name="Millares 80 3" xfId="5136" xr:uid="{00000000-0005-0000-0000-0000B6270000}"/>
    <cellStyle name="Millares 80 3 2" xfId="21420" xr:uid="{00000000-0005-0000-0000-0000B7270000}"/>
    <cellStyle name="Millares 80 3 2 2" xfId="23568" xr:uid="{00000000-0005-0000-0000-0000B8270000}"/>
    <cellStyle name="Millares 80 3 3" xfId="22639" xr:uid="{00000000-0005-0000-0000-0000B9270000}"/>
    <cellStyle name="Millares 80 4" xfId="21033" xr:uid="{00000000-0005-0000-0000-0000BA270000}"/>
    <cellStyle name="Millares 80 4 2" xfId="23191" xr:uid="{00000000-0005-0000-0000-0000BB270000}"/>
    <cellStyle name="Millares 80 5" xfId="22247" xr:uid="{00000000-0005-0000-0000-0000BC270000}"/>
    <cellStyle name="Millares 81" xfId="1523" xr:uid="{00000000-0005-0000-0000-0000BD270000}"/>
    <cellStyle name="Millares 81 2" xfId="2631" xr:uid="{00000000-0005-0000-0000-0000BE270000}"/>
    <cellStyle name="Millares 81 2 2" xfId="5283" xr:uid="{00000000-0005-0000-0000-0000BF270000}"/>
    <cellStyle name="Millares 81 2 2 2" xfId="21566" xr:uid="{00000000-0005-0000-0000-0000C0270000}"/>
    <cellStyle name="Millares 81 2 2 2 2" xfId="23713" xr:uid="{00000000-0005-0000-0000-0000C1270000}"/>
    <cellStyle name="Millares 81 2 2 3" xfId="22784" xr:uid="{00000000-0005-0000-0000-0000C2270000}"/>
    <cellStyle name="Millares 81 2 3" xfId="21186" xr:uid="{00000000-0005-0000-0000-0000C3270000}"/>
    <cellStyle name="Millares 81 2 3 2" xfId="23335" xr:uid="{00000000-0005-0000-0000-0000C4270000}"/>
    <cellStyle name="Millares 81 2 4" xfId="22406" xr:uid="{00000000-0005-0000-0000-0000C5270000}"/>
    <cellStyle name="Millares 81 3" xfId="5148" xr:uid="{00000000-0005-0000-0000-0000C6270000}"/>
    <cellStyle name="Millares 81 3 2" xfId="21432" xr:uid="{00000000-0005-0000-0000-0000C7270000}"/>
    <cellStyle name="Millares 81 3 2 2" xfId="23580" xr:uid="{00000000-0005-0000-0000-0000C8270000}"/>
    <cellStyle name="Millares 81 3 3" xfId="22651" xr:uid="{00000000-0005-0000-0000-0000C9270000}"/>
    <cellStyle name="Millares 81 4" xfId="21053" xr:uid="{00000000-0005-0000-0000-0000CA270000}"/>
    <cellStyle name="Millares 81 4 2" xfId="23203" xr:uid="{00000000-0005-0000-0000-0000CB270000}"/>
    <cellStyle name="Millares 81 5" xfId="22267" xr:uid="{00000000-0005-0000-0000-0000CC270000}"/>
    <cellStyle name="Millares 82" xfId="1499" xr:uid="{00000000-0005-0000-0000-0000CD270000}"/>
    <cellStyle name="Millares 82 2" xfId="2616" xr:uid="{00000000-0005-0000-0000-0000CE270000}"/>
    <cellStyle name="Millares 82 2 2" xfId="5270" xr:uid="{00000000-0005-0000-0000-0000CF270000}"/>
    <cellStyle name="Millares 82 2 2 2" xfId="21553" xr:uid="{00000000-0005-0000-0000-0000D0270000}"/>
    <cellStyle name="Millares 82 2 2 2 2" xfId="23700" xr:uid="{00000000-0005-0000-0000-0000D1270000}"/>
    <cellStyle name="Millares 82 2 2 3" xfId="22771" xr:uid="{00000000-0005-0000-0000-0000D2270000}"/>
    <cellStyle name="Millares 82 2 3" xfId="21173" xr:uid="{00000000-0005-0000-0000-0000D3270000}"/>
    <cellStyle name="Millares 82 2 3 2" xfId="23322" xr:uid="{00000000-0005-0000-0000-0000D4270000}"/>
    <cellStyle name="Millares 82 2 4" xfId="22393" xr:uid="{00000000-0005-0000-0000-0000D5270000}"/>
    <cellStyle name="Millares 82 3" xfId="5135" xr:uid="{00000000-0005-0000-0000-0000D6270000}"/>
    <cellStyle name="Millares 82 3 2" xfId="21419" xr:uid="{00000000-0005-0000-0000-0000D7270000}"/>
    <cellStyle name="Millares 82 3 2 2" xfId="23567" xr:uid="{00000000-0005-0000-0000-0000D8270000}"/>
    <cellStyle name="Millares 82 3 3" xfId="22638" xr:uid="{00000000-0005-0000-0000-0000D9270000}"/>
    <cellStyle name="Millares 82 4" xfId="21032" xr:uid="{00000000-0005-0000-0000-0000DA270000}"/>
    <cellStyle name="Millares 82 4 2" xfId="23190" xr:uid="{00000000-0005-0000-0000-0000DB270000}"/>
    <cellStyle name="Millares 82 5" xfId="22246" xr:uid="{00000000-0005-0000-0000-0000DC270000}"/>
    <cellStyle name="Millares 83" xfId="1524" xr:uid="{00000000-0005-0000-0000-0000DD270000}"/>
    <cellStyle name="Millares 83 2" xfId="2632" xr:uid="{00000000-0005-0000-0000-0000DE270000}"/>
    <cellStyle name="Millares 83 2 2" xfId="5284" xr:uid="{00000000-0005-0000-0000-0000DF270000}"/>
    <cellStyle name="Millares 83 2 2 2" xfId="21567" xr:uid="{00000000-0005-0000-0000-0000E0270000}"/>
    <cellStyle name="Millares 83 2 2 2 2" xfId="23714" xr:uid="{00000000-0005-0000-0000-0000E1270000}"/>
    <cellStyle name="Millares 83 2 2 3" xfId="22785" xr:uid="{00000000-0005-0000-0000-0000E2270000}"/>
    <cellStyle name="Millares 83 2 3" xfId="21187" xr:uid="{00000000-0005-0000-0000-0000E3270000}"/>
    <cellStyle name="Millares 83 2 3 2" xfId="23336" xr:uid="{00000000-0005-0000-0000-0000E4270000}"/>
    <cellStyle name="Millares 83 2 4" xfId="22407" xr:uid="{00000000-0005-0000-0000-0000E5270000}"/>
    <cellStyle name="Millares 83 3" xfId="5149" xr:uid="{00000000-0005-0000-0000-0000E6270000}"/>
    <cellStyle name="Millares 83 3 2" xfId="21433" xr:uid="{00000000-0005-0000-0000-0000E7270000}"/>
    <cellStyle name="Millares 83 3 2 2" xfId="23581" xr:uid="{00000000-0005-0000-0000-0000E8270000}"/>
    <cellStyle name="Millares 83 3 3" xfId="22652" xr:uid="{00000000-0005-0000-0000-0000E9270000}"/>
    <cellStyle name="Millares 83 4" xfId="21054" xr:uid="{00000000-0005-0000-0000-0000EA270000}"/>
    <cellStyle name="Millares 83 4 2" xfId="23204" xr:uid="{00000000-0005-0000-0000-0000EB270000}"/>
    <cellStyle name="Millares 83 5" xfId="22268" xr:uid="{00000000-0005-0000-0000-0000EC270000}"/>
    <cellStyle name="Millares 84" xfId="1497" xr:uid="{00000000-0005-0000-0000-0000ED270000}"/>
    <cellStyle name="Millares 84 2" xfId="2614" xr:uid="{00000000-0005-0000-0000-0000EE270000}"/>
    <cellStyle name="Millares 84 2 2" xfId="5269" xr:uid="{00000000-0005-0000-0000-0000EF270000}"/>
    <cellStyle name="Millares 84 2 2 2" xfId="21552" xr:uid="{00000000-0005-0000-0000-0000F0270000}"/>
    <cellStyle name="Millares 84 2 2 2 2" xfId="23699" xr:uid="{00000000-0005-0000-0000-0000F1270000}"/>
    <cellStyle name="Millares 84 2 2 3" xfId="22770" xr:uid="{00000000-0005-0000-0000-0000F2270000}"/>
    <cellStyle name="Millares 84 2 3" xfId="21172" xr:uid="{00000000-0005-0000-0000-0000F3270000}"/>
    <cellStyle name="Millares 84 2 3 2" xfId="23321" xr:uid="{00000000-0005-0000-0000-0000F4270000}"/>
    <cellStyle name="Millares 84 2 4" xfId="22392" xr:uid="{00000000-0005-0000-0000-0000F5270000}"/>
    <cellStyle name="Millares 84 3" xfId="5134" xr:uid="{00000000-0005-0000-0000-0000F6270000}"/>
    <cellStyle name="Millares 84 3 2" xfId="21418" xr:uid="{00000000-0005-0000-0000-0000F7270000}"/>
    <cellStyle name="Millares 84 3 2 2" xfId="23566" xr:uid="{00000000-0005-0000-0000-0000F8270000}"/>
    <cellStyle name="Millares 84 3 3" xfId="22637" xr:uid="{00000000-0005-0000-0000-0000F9270000}"/>
    <cellStyle name="Millares 84 4" xfId="21031" xr:uid="{00000000-0005-0000-0000-0000FA270000}"/>
    <cellStyle name="Millares 84 4 2" xfId="23189" xr:uid="{00000000-0005-0000-0000-0000FB270000}"/>
    <cellStyle name="Millares 84 5" xfId="22245" xr:uid="{00000000-0005-0000-0000-0000FC270000}"/>
    <cellStyle name="Millares 85" xfId="1525" xr:uid="{00000000-0005-0000-0000-0000FD270000}"/>
    <cellStyle name="Millares 85 2" xfId="2633" xr:uid="{00000000-0005-0000-0000-0000FE270000}"/>
    <cellStyle name="Millares 85 2 2" xfId="5285" xr:uid="{00000000-0005-0000-0000-0000FF270000}"/>
    <cellStyle name="Millares 85 2 2 2" xfId="21568" xr:uid="{00000000-0005-0000-0000-000000280000}"/>
    <cellStyle name="Millares 85 2 2 2 2" xfId="23715" xr:uid="{00000000-0005-0000-0000-000001280000}"/>
    <cellStyle name="Millares 85 2 2 3" xfId="22786" xr:uid="{00000000-0005-0000-0000-000002280000}"/>
    <cellStyle name="Millares 85 2 3" xfId="21188" xr:uid="{00000000-0005-0000-0000-000003280000}"/>
    <cellStyle name="Millares 85 2 3 2" xfId="23337" xr:uid="{00000000-0005-0000-0000-000004280000}"/>
    <cellStyle name="Millares 85 2 4" xfId="22408" xr:uid="{00000000-0005-0000-0000-000005280000}"/>
    <cellStyle name="Millares 85 3" xfId="5150" xr:uid="{00000000-0005-0000-0000-000006280000}"/>
    <cellStyle name="Millares 85 3 2" xfId="21434" xr:uid="{00000000-0005-0000-0000-000007280000}"/>
    <cellStyle name="Millares 85 3 2 2" xfId="23582" xr:uid="{00000000-0005-0000-0000-000008280000}"/>
    <cellStyle name="Millares 85 3 3" xfId="22653" xr:uid="{00000000-0005-0000-0000-000009280000}"/>
    <cellStyle name="Millares 85 4" xfId="21055" xr:uid="{00000000-0005-0000-0000-00000A280000}"/>
    <cellStyle name="Millares 85 4 2" xfId="23205" xr:uid="{00000000-0005-0000-0000-00000B280000}"/>
    <cellStyle name="Millares 85 5" xfId="22269" xr:uid="{00000000-0005-0000-0000-00000C280000}"/>
    <cellStyle name="Millares 86" xfId="1588" xr:uid="{00000000-0005-0000-0000-00000D280000}"/>
    <cellStyle name="Millares 86 2" xfId="5157" xr:uid="{00000000-0005-0000-0000-00000E280000}"/>
    <cellStyle name="Millares 86 2 2" xfId="21441" xr:uid="{00000000-0005-0000-0000-00000F280000}"/>
    <cellStyle name="Millares 86 2 2 2" xfId="23589" xr:uid="{00000000-0005-0000-0000-000010280000}"/>
    <cellStyle name="Millares 86 2 3" xfId="22660" xr:uid="{00000000-0005-0000-0000-000011280000}"/>
    <cellStyle name="Millares 86 3" xfId="21063" xr:uid="{00000000-0005-0000-0000-000012280000}"/>
    <cellStyle name="Millares 86 3 2" xfId="23212" xr:uid="{00000000-0005-0000-0000-000013280000}"/>
    <cellStyle name="Millares 86 4" xfId="22277" xr:uid="{00000000-0005-0000-0000-000014280000}"/>
    <cellStyle name="Millares 87" xfId="1591" xr:uid="{00000000-0005-0000-0000-000015280000}"/>
    <cellStyle name="Millares 87 2" xfId="5159" xr:uid="{00000000-0005-0000-0000-000016280000}"/>
    <cellStyle name="Millares 87 2 2" xfId="21443" xr:uid="{00000000-0005-0000-0000-000017280000}"/>
    <cellStyle name="Millares 87 2 2 2" xfId="23591" xr:uid="{00000000-0005-0000-0000-000018280000}"/>
    <cellStyle name="Millares 87 2 3" xfId="22662" xr:uid="{00000000-0005-0000-0000-000019280000}"/>
    <cellStyle name="Millares 87 3" xfId="21065" xr:uid="{00000000-0005-0000-0000-00001A280000}"/>
    <cellStyle name="Millares 87 3 2" xfId="23214" xr:uid="{00000000-0005-0000-0000-00001B280000}"/>
    <cellStyle name="Millares 87 4" xfId="22279" xr:uid="{00000000-0005-0000-0000-00001C280000}"/>
    <cellStyle name="Millares 88" xfId="1586" xr:uid="{00000000-0005-0000-0000-00001D280000}"/>
    <cellStyle name="Millares 88 2" xfId="5156" xr:uid="{00000000-0005-0000-0000-00001E280000}"/>
    <cellStyle name="Millares 88 2 2" xfId="21440" xr:uid="{00000000-0005-0000-0000-00001F280000}"/>
    <cellStyle name="Millares 88 2 2 2" xfId="23588" xr:uid="{00000000-0005-0000-0000-000020280000}"/>
    <cellStyle name="Millares 88 2 3" xfId="22659" xr:uid="{00000000-0005-0000-0000-000021280000}"/>
    <cellStyle name="Millares 88 3" xfId="21062" xr:uid="{00000000-0005-0000-0000-000022280000}"/>
    <cellStyle name="Millares 88 3 2" xfId="23211" xr:uid="{00000000-0005-0000-0000-000023280000}"/>
    <cellStyle name="Millares 88 4" xfId="22276" xr:uid="{00000000-0005-0000-0000-000024280000}"/>
    <cellStyle name="Millares 89" xfId="1592" xr:uid="{00000000-0005-0000-0000-000025280000}"/>
    <cellStyle name="Millares 89 2" xfId="5160" xr:uid="{00000000-0005-0000-0000-000026280000}"/>
    <cellStyle name="Millares 89 2 2" xfId="21444" xr:uid="{00000000-0005-0000-0000-000027280000}"/>
    <cellStyle name="Millares 89 2 2 2" xfId="23592" xr:uid="{00000000-0005-0000-0000-000028280000}"/>
    <cellStyle name="Millares 89 2 3" xfId="22663" xr:uid="{00000000-0005-0000-0000-000029280000}"/>
    <cellStyle name="Millares 89 3" xfId="21066" xr:uid="{00000000-0005-0000-0000-00002A280000}"/>
    <cellStyle name="Millares 89 3 2" xfId="23215" xr:uid="{00000000-0005-0000-0000-00002B280000}"/>
    <cellStyle name="Millares 89 4" xfId="22280" xr:uid="{00000000-0005-0000-0000-00002C280000}"/>
    <cellStyle name="Millares 9" xfId="360" xr:uid="{00000000-0005-0000-0000-00002D280000}"/>
    <cellStyle name="Millares 9 10" xfId="24287" xr:uid="{00000000-0005-0000-0000-0000105F0000}"/>
    <cellStyle name="Millares 9 11" xfId="24349" xr:uid="{00000000-0005-0000-0000-00004E5F0000}"/>
    <cellStyle name="Millares 9 12" xfId="24400" xr:uid="{00000000-0005-0000-0000-0000825F0000}"/>
    <cellStyle name="Millares 9 2" xfId="4900" xr:uid="{00000000-0005-0000-0000-00002E280000}"/>
    <cellStyle name="Millares 9 2 10" xfId="24350" xr:uid="{00000000-0005-0000-0000-00004F5F0000}"/>
    <cellStyle name="Millares 9 2 11" xfId="24401" xr:uid="{00000000-0005-0000-0000-0000835F0000}"/>
    <cellStyle name="Millares 9 2 2" xfId="5434" xr:uid="{00000000-0005-0000-0000-00002F280000}"/>
    <cellStyle name="Millares 9 2 2 2" xfId="21695" xr:uid="{00000000-0005-0000-0000-000030280000}"/>
    <cellStyle name="Millares 9 2 2 2 2" xfId="23841" xr:uid="{00000000-0005-0000-0000-000031280000}"/>
    <cellStyle name="Millares 9 2 2 3" xfId="22912" xr:uid="{00000000-0005-0000-0000-000032280000}"/>
    <cellStyle name="Millares 9 2 3" xfId="20755" xr:uid="{00000000-0005-0000-0000-000033280000}"/>
    <cellStyle name="Millares 9 2 3 2" xfId="23098" xr:uid="{00000000-0005-0000-0000-000034280000}"/>
    <cellStyle name="Millares 9 2 4" xfId="21790" xr:uid="{00000000-0005-0000-0000-000035280000}"/>
    <cellStyle name="Millares 9 2 4 2" xfId="23925" xr:uid="{00000000-0005-0000-0000-000036280000}"/>
    <cellStyle name="Millares 9 2 5" xfId="21855" xr:uid="{00000000-0005-0000-0000-000037280000}"/>
    <cellStyle name="Millares 9 2 5 2" xfId="23979" xr:uid="{00000000-0005-0000-0000-000038280000}"/>
    <cellStyle name="Millares 9 2 6" xfId="22003" xr:uid="{00000000-0005-0000-0000-000039280000}"/>
    <cellStyle name="Millares 9 2 7" xfId="24132" xr:uid="{00000000-0005-0000-0000-00003A280000}"/>
    <cellStyle name="Millares 9 2 8" xfId="24220" xr:uid="{00000000-0005-0000-0000-00003B280000}"/>
    <cellStyle name="Millares 9 2 9" xfId="24288" xr:uid="{00000000-0005-0000-0000-0000115F0000}"/>
    <cellStyle name="Millares 9 3" xfId="5007" xr:uid="{00000000-0005-0000-0000-00003C280000}"/>
    <cellStyle name="Millares 9 3 2" xfId="21354" xr:uid="{00000000-0005-0000-0000-00003D280000}"/>
    <cellStyle name="Millares 9 3 2 2" xfId="23503" xr:uid="{00000000-0005-0000-0000-00003E280000}"/>
    <cellStyle name="Millares 9 3 3" xfId="22574" xr:uid="{00000000-0005-0000-0000-00003F280000}"/>
    <cellStyle name="Millares 9 4" xfId="20754" xr:uid="{00000000-0005-0000-0000-000040280000}"/>
    <cellStyle name="Millares 9 4 2" xfId="23097" xr:uid="{00000000-0005-0000-0000-000041280000}"/>
    <cellStyle name="Millares 9 5" xfId="21789" xr:uid="{00000000-0005-0000-0000-000042280000}"/>
    <cellStyle name="Millares 9 5 2" xfId="23924" xr:uid="{00000000-0005-0000-0000-000043280000}"/>
    <cellStyle name="Millares 9 6" xfId="21854" xr:uid="{00000000-0005-0000-0000-000044280000}"/>
    <cellStyle name="Millares 9 6 2" xfId="23978" xr:uid="{00000000-0005-0000-0000-000045280000}"/>
    <cellStyle name="Millares 9 7" xfId="22002" xr:uid="{00000000-0005-0000-0000-000046280000}"/>
    <cellStyle name="Millares 9 8" xfId="24131" xr:uid="{00000000-0005-0000-0000-000047280000}"/>
    <cellStyle name="Millares 9 9" xfId="24219" xr:uid="{00000000-0005-0000-0000-000048280000}"/>
    <cellStyle name="Millares 90" xfId="1585" xr:uid="{00000000-0005-0000-0000-000049280000}"/>
    <cellStyle name="Millares 90 2" xfId="5155" xr:uid="{00000000-0005-0000-0000-00004A280000}"/>
    <cellStyle name="Millares 90 2 2" xfId="21439" xr:uid="{00000000-0005-0000-0000-00004B280000}"/>
    <cellStyle name="Millares 90 2 2 2" xfId="23587" xr:uid="{00000000-0005-0000-0000-00004C280000}"/>
    <cellStyle name="Millares 90 2 3" xfId="22658" xr:uid="{00000000-0005-0000-0000-00004D280000}"/>
    <cellStyle name="Millares 90 3" xfId="21061" xr:uid="{00000000-0005-0000-0000-00004E280000}"/>
    <cellStyle name="Millares 90 3 2" xfId="23210" xr:uid="{00000000-0005-0000-0000-00004F280000}"/>
    <cellStyle name="Millares 90 4" xfId="22275" xr:uid="{00000000-0005-0000-0000-000050280000}"/>
    <cellStyle name="Millares 91" xfId="1593" xr:uid="{00000000-0005-0000-0000-000051280000}"/>
    <cellStyle name="Millares 91 2" xfId="5161" xr:uid="{00000000-0005-0000-0000-000052280000}"/>
    <cellStyle name="Millares 91 2 2" xfId="21445" xr:uid="{00000000-0005-0000-0000-000053280000}"/>
    <cellStyle name="Millares 91 2 2 2" xfId="23593" xr:uid="{00000000-0005-0000-0000-000054280000}"/>
    <cellStyle name="Millares 91 2 3" xfId="22664" xr:uid="{00000000-0005-0000-0000-000055280000}"/>
    <cellStyle name="Millares 91 3" xfId="21067" xr:uid="{00000000-0005-0000-0000-000056280000}"/>
    <cellStyle name="Millares 91 3 2" xfId="23216" xr:uid="{00000000-0005-0000-0000-000057280000}"/>
    <cellStyle name="Millares 91 4" xfId="22281" xr:uid="{00000000-0005-0000-0000-000058280000}"/>
    <cellStyle name="Millares 92" xfId="1584" xr:uid="{00000000-0005-0000-0000-000059280000}"/>
    <cellStyle name="Millares 92 2" xfId="5154" xr:uid="{00000000-0005-0000-0000-00005A280000}"/>
    <cellStyle name="Millares 92 2 2" xfId="21438" xr:uid="{00000000-0005-0000-0000-00005B280000}"/>
    <cellStyle name="Millares 92 2 2 2" xfId="23586" xr:uid="{00000000-0005-0000-0000-00005C280000}"/>
    <cellStyle name="Millares 92 2 3" xfId="22657" xr:uid="{00000000-0005-0000-0000-00005D280000}"/>
    <cellStyle name="Millares 92 3" xfId="21060" xr:uid="{00000000-0005-0000-0000-00005E280000}"/>
    <cellStyle name="Millares 92 3 2" xfId="23209" xr:uid="{00000000-0005-0000-0000-00005F280000}"/>
    <cellStyle name="Millares 92 4" xfId="22274" xr:uid="{00000000-0005-0000-0000-000060280000}"/>
    <cellStyle name="Millares 93" xfId="1594" xr:uid="{00000000-0005-0000-0000-000061280000}"/>
    <cellStyle name="Millares 93 2" xfId="5162" xr:uid="{00000000-0005-0000-0000-000062280000}"/>
    <cellStyle name="Millares 93 2 2" xfId="21446" xr:uid="{00000000-0005-0000-0000-000063280000}"/>
    <cellStyle name="Millares 93 2 2 2" xfId="23594" xr:uid="{00000000-0005-0000-0000-000064280000}"/>
    <cellStyle name="Millares 93 2 3" xfId="22665" xr:uid="{00000000-0005-0000-0000-000065280000}"/>
    <cellStyle name="Millares 93 3" xfId="21068" xr:uid="{00000000-0005-0000-0000-000066280000}"/>
    <cellStyle name="Millares 93 3 2" xfId="23217" xr:uid="{00000000-0005-0000-0000-000067280000}"/>
    <cellStyle name="Millares 93 4" xfId="22282" xr:uid="{00000000-0005-0000-0000-000068280000}"/>
    <cellStyle name="Millares 94" xfId="1583" xr:uid="{00000000-0005-0000-0000-000069280000}"/>
    <cellStyle name="Millares 94 2" xfId="5153" xr:uid="{00000000-0005-0000-0000-00006A280000}"/>
    <cellStyle name="Millares 94 2 2" xfId="21437" xr:uid="{00000000-0005-0000-0000-00006B280000}"/>
    <cellStyle name="Millares 94 2 2 2" xfId="23585" xr:uid="{00000000-0005-0000-0000-00006C280000}"/>
    <cellStyle name="Millares 94 2 3" xfId="22656" xr:uid="{00000000-0005-0000-0000-00006D280000}"/>
    <cellStyle name="Millares 94 3" xfId="21059" xr:uid="{00000000-0005-0000-0000-00006E280000}"/>
    <cellStyle name="Millares 94 3 2" xfId="23208" xr:uid="{00000000-0005-0000-0000-00006F280000}"/>
    <cellStyle name="Millares 94 4" xfId="22273" xr:uid="{00000000-0005-0000-0000-000070280000}"/>
    <cellStyle name="Millares 95" xfId="1595" xr:uid="{00000000-0005-0000-0000-000071280000}"/>
    <cellStyle name="Millares 95 2" xfId="5163" xr:uid="{00000000-0005-0000-0000-000072280000}"/>
    <cellStyle name="Millares 95 2 2" xfId="21447" xr:uid="{00000000-0005-0000-0000-000073280000}"/>
    <cellStyle name="Millares 95 2 2 2" xfId="23595" xr:uid="{00000000-0005-0000-0000-000074280000}"/>
    <cellStyle name="Millares 95 2 3" xfId="22666" xr:uid="{00000000-0005-0000-0000-000075280000}"/>
    <cellStyle name="Millares 95 3" xfId="21069" xr:uid="{00000000-0005-0000-0000-000076280000}"/>
    <cellStyle name="Millares 95 3 2" xfId="23218" xr:uid="{00000000-0005-0000-0000-000077280000}"/>
    <cellStyle name="Millares 95 4" xfId="22283" xr:uid="{00000000-0005-0000-0000-000078280000}"/>
    <cellStyle name="Millares 96" xfId="1582" xr:uid="{00000000-0005-0000-0000-000079280000}"/>
    <cellStyle name="Millares 96 2" xfId="5152" xr:uid="{00000000-0005-0000-0000-00007A280000}"/>
    <cellStyle name="Millares 96 2 2" xfId="21436" xr:uid="{00000000-0005-0000-0000-00007B280000}"/>
    <cellStyle name="Millares 96 2 2 2" xfId="23584" xr:uid="{00000000-0005-0000-0000-00007C280000}"/>
    <cellStyle name="Millares 96 2 3" xfId="22655" xr:uid="{00000000-0005-0000-0000-00007D280000}"/>
    <cellStyle name="Millares 96 3" xfId="21058" xr:uid="{00000000-0005-0000-0000-00007E280000}"/>
    <cellStyle name="Millares 96 3 2" xfId="23207" xr:uid="{00000000-0005-0000-0000-00007F280000}"/>
    <cellStyle name="Millares 96 4" xfId="22272" xr:uid="{00000000-0005-0000-0000-000080280000}"/>
    <cellStyle name="Millares 97" xfId="1590" xr:uid="{00000000-0005-0000-0000-000081280000}"/>
    <cellStyle name="Millares 97 2" xfId="5158" xr:uid="{00000000-0005-0000-0000-000082280000}"/>
    <cellStyle name="Millares 97 2 2" xfId="21442" xr:uid="{00000000-0005-0000-0000-000083280000}"/>
    <cellStyle name="Millares 97 2 2 2" xfId="23590" xr:uid="{00000000-0005-0000-0000-000084280000}"/>
    <cellStyle name="Millares 97 2 3" xfId="22661" xr:uid="{00000000-0005-0000-0000-000085280000}"/>
    <cellStyle name="Millares 97 3" xfId="21064" xr:uid="{00000000-0005-0000-0000-000086280000}"/>
    <cellStyle name="Millares 97 3 2" xfId="23213" xr:uid="{00000000-0005-0000-0000-000087280000}"/>
    <cellStyle name="Millares 97 4" xfId="22278" xr:uid="{00000000-0005-0000-0000-000088280000}"/>
    <cellStyle name="Millares 98" xfId="1579" xr:uid="{00000000-0005-0000-0000-000089280000}"/>
    <cellStyle name="Millares 98 2" xfId="5151" xr:uid="{00000000-0005-0000-0000-00008A280000}"/>
    <cellStyle name="Millares 98 2 2" xfId="21435" xr:uid="{00000000-0005-0000-0000-00008B280000}"/>
    <cellStyle name="Millares 98 2 2 2" xfId="23583" xr:uid="{00000000-0005-0000-0000-00008C280000}"/>
    <cellStyle name="Millares 98 2 3" xfId="22654" xr:uid="{00000000-0005-0000-0000-00008D280000}"/>
    <cellStyle name="Millares 98 3" xfId="21057" xr:uid="{00000000-0005-0000-0000-00008E280000}"/>
    <cellStyle name="Millares 98 3 2" xfId="23206" xr:uid="{00000000-0005-0000-0000-00008F280000}"/>
    <cellStyle name="Millares 98 4" xfId="22271" xr:uid="{00000000-0005-0000-0000-000090280000}"/>
    <cellStyle name="Millares 99" xfId="1647" xr:uid="{00000000-0005-0000-0000-000091280000}"/>
    <cellStyle name="Millares 99 2" xfId="5173" xr:uid="{00000000-0005-0000-0000-000092280000}"/>
    <cellStyle name="Millares 99 2 2" xfId="21457" xr:uid="{00000000-0005-0000-0000-000093280000}"/>
    <cellStyle name="Millares 99 2 2 2" xfId="23605" xr:uid="{00000000-0005-0000-0000-000094280000}"/>
    <cellStyle name="Millares 99 2 3" xfId="22676" xr:uid="{00000000-0005-0000-0000-000095280000}"/>
    <cellStyle name="Millares 99 3" xfId="21079" xr:uid="{00000000-0005-0000-0000-000096280000}"/>
    <cellStyle name="Millares 99 3 2" xfId="23228" xr:uid="{00000000-0005-0000-0000-000097280000}"/>
    <cellStyle name="Millares 99 4" xfId="22293" xr:uid="{00000000-0005-0000-0000-000098280000}"/>
    <cellStyle name="Millares_Balances-Flujos" xfId="1708" xr:uid="{00000000-0005-0000-0000-000099280000}"/>
    <cellStyle name="Millares_Balances-Flujos 2" xfId="24221" xr:uid="{00000000-0005-0000-0000-00009A280000}"/>
    <cellStyle name="Milliers [0]_!!!GO" xfId="157" xr:uid="{00000000-0005-0000-0000-00009B280000}"/>
    <cellStyle name="Milliers_!!!GO" xfId="158" xr:uid="{00000000-0005-0000-0000-00009C280000}"/>
    <cellStyle name="Moneda 2" xfId="159" xr:uid="{00000000-0005-0000-0000-00009D280000}"/>
    <cellStyle name="Monétaire [0]_!!!GO" xfId="160" xr:uid="{00000000-0005-0000-0000-00009E280000}"/>
    <cellStyle name="Monétaire_!!!GO" xfId="161" xr:uid="{00000000-0005-0000-0000-00009F280000}"/>
    <cellStyle name="Neutral 2" xfId="163" xr:uid="{00000000-0005-0000-0000-0000A0280000}"/>
    <cellStyle name="Neutral 3" xfId="162" xr:uid="{00000000-0005-0000-0000-0000A1280000}"/>
    <cellStyle name="Neutral 3 2" xfId="361" xr:uid="{00000000-0005-0000-0000-0000A2280000}"/>
    <cellStyle name="Neutral 3 3" xfId="1987" xr:uid="{00000000-0005-0000-0000-0000A3280000}"/>
    <cellStyle name="Neutral 3 4" xfId="3072" xr:uid="{00000000-0005-0000-0000-0000A4280000}"/>
    <cellStyle name="Neutral 3 5" xfId="5046" xr:uid="{00000000-0005-0000-0000-0000A5280000}"/>
    <cellStyle name="Neutral 3 6" xfId="20939" xr:uid="{00000000-0005-0000-0000-0000A6280000}"/>
    <cellStyle name="Neutral 3 7" xfId="22135" xr:uid="{00000000-0005-0000-0000-0000A7280000}"/>
    <cellStyle name="Neutral 4" xfId="1918" xr:uid="{00000000-0005-0000-0000-0000A8280000}"/>
    <cellStyle name="Neutral 5" xfId="24133" xr:uid="{00000000-0005-0000-0000-0000A9280000}"/>
    <cellStyle name="Normal" xfId="0" builtinId="0"/>
    <cellStyle name="Normal - Style1" xfId="164" xr:uid="{00000000-0005-0000-0000-0000AB280000}"/>
    <cellStyle name="Normal - Style1 2" xfId="363" xr:uid="{00000000-0005-0000-0000-0000AC280000}"/>
    <cellStyle name="Normal - Style1 2 2" xfId="20756" xr:uid="{00000000-0005-0000-0000-0000AD280000}"/>
    <cellStyle name="Normal - Style1 3" xfId="362" xr:uid="{00000000-0005-0000-0000-0000AE280000}"/>
    <cellStyle name="Normal - Style1 3 2" xfId="2035" xr:uid="{00000000-0005-0000-0000-0000AF280000}"/>
    <cellStyle name="Normal - Style1 3 3" xfId="20757" xr:uid="{00000000-0005-0000-0000-0000B0280000}"/>
    <cellStyle name="Normal - Style1 3 3 2" xfId="23099" xr:uid="{00000000-0005-0000-0000-0000B1280000}"/>
    <cellStyle name="Normal - Style1 3 4" xfId="20963" xr:uid="{00000000-0005-0000-0000-0000B2280000}"/>
    <cellStyle name="Normal - Style1 3 5" xfId="21791" xr:uid="{00000000-0005-0000-0000-0000B3280000}"/>
    <cellStyle name="Normal - Style1 3 5 2" xfId="23926" xr:uid="{00000000-0005-0000-0000-0000B4280000}"/>
    <cellStyle name="Normal - Style1 4" xfId="920" xr:uid="{00000000-0005-0000-0000-0000B5280000}"/>
    <cellStyle name="Normal - Style1 4 2" xfId="2300" xr:uid="{00000000-0005-0000-0000-0000B6280000}"/>
    <cellStyle name="Normal - Style1 5" xfId="1067" xr:uid="{00000000-0005-0000-0000-0000B7280000}"/>
    <cellStyle name="Normal - Style1 5 2" xfId="2348" xr:uid="{00000000-0005-0000-0000-0000B8280000}"/>
    <cellStyle name="Normal - Style1 6" xfId="1233" xr:uid="{00000000-0005-0000-0000-0000B9280000}"/>
    <cellStyle name="Normal - Style1 6 2" xfId="2504" xr:uid="{00000000-0005-0000-0000-0000BA280000}"/>
    <cellStyle name="Normal - Style1 7" xfId="1387" xr:uid="{00000000-0005-0000-0000-0000BB280000}"/>
    <cellStyle name="Normal - Style1 7 2" xfId="2565" xr:uid="{00000000-0005-0000-0000-0000BC280000}"/>
    <cellStyle name="Normal - Style1 8" xfId="1530" xr:uid="{00000000-0005-0000-0000-0000BD280000}"/>
    <cellStyle name="Normal - Style1 8 2" xfId="2638" xr:uid="{00000000-0005-0000-0000-0000BE280000}"/>
    <cellStyle name="Normal - Style1_balance" xfId="364" xr:uid="{00000000-0005-0000-0000-0000BF280000}"/>
    <cellStyle name="Normal 10" xfId="165" xr:uid="{00000000-0005-0000-0000-0000C0280000}"/>
    <cellStyle name="Normal 10 2" xfId="365" xr:uid="{00000000-0005-0000-0000-0000C1280000}"/>
    <cellStyle name="Normal 10 2 2" xfId="20758" xr:uid="{00000000-0005-0000-0000-0000C2280000}"/>
    <cellStyle name="Normal 10 3" xfId="366" xr:uid="{00000000-0005-0000-0000-0000C3280000}"/>
    <cellStyle name="Normal 10 3 2" xfId="20759" xr:uid="{00000000-0005-0000-0000-0000C4280000}"/>
    <cellStyle name="Normal 10 4" xfId="20760" xr:uid="{00000000-0005-0000-0000-0000C5280000}"/>
    <cellStyle name="Normal 10_Biológicos" xfId="367" xr:uid="{00000000-0005-0000-0000-0000C6280000}"/>
    <cellStyle name="Normal 100" xfId="1477" xr:uid="{00000000-0005-0000-0000-0000C7280000}"/>
    <cellStyle name="Normal 101" xfId="1478" xr:uid="{00000000-0005-0000-0000-0000C8280000}"/>
    <cellStyle name="Normal 101 2" xfId="2600" xr:uid="{00000000-0005-0000-0000-0000C9280000}"/>
    <cellStyle name="Normal 102" xfId="1548" xr:uid="{00000000-0005-0000-0000-0000CA280000}"/>
    <cellStyle name="Normal 102 2" xfId="2647" xr:uid="{00000000-0005-0000-0000-0000CB280000}"/>
    <cellStyle name="Normal 103" xfId="1555" xr:uid="{00000000-0005-0000-0000-0000CC280000}"/>
    <cellStyle name="Normal 103 2" xfId="2648" xr:uid="{00000000-0005-0000-0000-0000CD280000}"/>
    <cellStyle name="Normal 104" xfId="1557" xr:uid="{00000000-0005-0000-0000-0000CE280000}"/>
    <cellStyle name="Normal 104 2" xfId="2649" xr:uid="{00000000-0005-0000-0000-0000CF280000}"/>
    <cellStyle name="Normal 105" xfId="1559" xr:uid="{00000000-0005-0000-0000-0000D0280000}"/>
    <cellStyle name="Normal 105 2" xfId="2650" xr:uid="{00000000-0005-0000-0000-0000D1280000}"/>
    <cellStyle name="Normal 106" xfId="1562" xr:uid="{00000000-0005-0000-0000-0000D2280000}"/>
    <cellStyle name="Normal 106 2" xfId="2651" xr:uid="{00000000-0005-0000-0000-0000D3280000}"/>
    <cellStyle name="Normal 107" xfId="1564" xr:uid="{00000000-0005-0000-0000-0000D4280000}"/>
    <cellStyle name="Normal 107 2" xfId="2652" xr:uid="{00000000-0005-0000-0000-0000D5280000}"/>
    <cellStyle name="Normal 108" xfId="1565" xr:uid="{00000000-0005-0000-0000-0000D6280000}"/>
    <cellStyle name="Normal 108 2" xfId="2653" xr:uid="{00000000-0005-0000-0000-0000D7280000}"/>
    <cellStyle name="Normal 109" xfId="1566" xr:uid="{00000000-0005-0000-0000-0000D8280000}"/>
    <cellStyle name="Normal 109 2" xfId="2654" xr:uid="{00000000-0005-0000-0000-0000D9280000}"/>
    <cellStyle name="Normal 11" xfId="368" xr:uid="{00000000-0005-0000-0000-0000DA280000}"/>
    <cellStyle name="Normal 11 2" xfId="369" xr:uid="{00000000-0005-0000-0000-0000DB280000}"/>
    <cellStyle name="Normal 11 2 2" xfId="20761" xr:uid="{00000000-0005-0000-0000-0000DC280000}"/>
    <cellStyle name="Normal 11 3" xfId="370" xr:uid="{00000000-0005-0000-0000-0000DD280000}"/>
    <cellStyle name="Normal 11 3 2" xfId="20762" xr:uid="{00000000-0005-0000-0000-0000DE280000}"/>
    <cellStyle name="Normal 11 4" xfId="371" xr:uid="{00000000-0005-0000-0000-0000DF280000}"/>
    <cellStyle name="Normal 11 4 2" xfId="20763" xr:uid="{00000000-0005-0000-0000-0000E0280000}"/>
    <cellStyle name="Normal 11 5" xfId="20764" xr:uid="{00000000-0005-0000-0000-0000E1280000}"/>
    <cellStyle name="Normal 11_balance" xfId="372" xr:uid="{00000000-0005-0000-0000-0000E2280000}"/>
    <cellStyle name="Normal 110" xfId="1567" xr:uid="{00000000-0005-0000-0000-0000E3280000}"/>
    <cellStyle name="Normal 110 2" xfId="2655" xr:uid="{00000000-0005-0000-0000-0000E4280000}"/>
    <cellStyle name="Normal 111" xfId="1568" xr:uid="{00000000-0005-0000-0000-0000E5280000}"/>
    <cellStyle name="Normal 111 2" xfId="2656" xr:uid="{00000000-0005-0000-0000-0000E6280000}"/>
    <cellStyle name="Normal 112" xfId="1569" xr:uid="{00000000-0005-0000-0000-0000E7280000}"/>
    <cellStyle name="Normal 112 2" xfId="2657" xr:uid="{00000000-0005-0000-0000-0000E8280000}"/>
    <cellStyle name="Normal 113" xfId="1570" xr:uid="{00000000-0005-0000-0000-0000E9280000}"/>
    <cellStyle name="Normal 113 2" xfId="2658" xr:uid="{00000000-0005-0000-0000-0000EA280000}"/>
    <cellStyle name="Normal 114" xfId="1571" xr:uid="{00000000-0005-0000-0000-0000EB280000}"/>
    <cellStyle name="Normal 114 2" xfId="2659" xr:uid="{00000000-0005-0000-0000-0000EC280000}"/>
    <cellStyle name="Normal 115" xfId="1572" xr:uid="{00000000-0005-0000-0000-0000ED280000}"/>
    <cellStyle name="Normal 115 2" xfId="2660" xr:uid="{00000000-0005-0000-0000-0000EE280000}"/>
    <cellStyle name="Normal 116" xfId="1573" xr:uid="{00000000-0005-0000-0000-0000EF280000}"/>
    <cellStyle name="Normal 116 2" xfId="2661" xr:uid="{00000000-0005-0000-0000-0000F0280000}"/>
    <cellStyle name="Normal 117" xfId="1574" xr:uid="{00000000-0005-0000-0000-0000F1280000}"/>
    <cellStyle name="Normal 117 2" xfId="2662" xr:uid="{00000000-0005-0000-0000-0000F2280000}"/>
    <cellStyle name="Normal 118" xfId="1609" xr:uid="{00000000-0005-0000-0000-0000F3280000}"/>
    <cellStyle name="Normal 118 2" xfId="2677" xr:uid="{00000000-0005-0000-0000-0000F4280000}"/>
    <cellStyle name="Normal 119" xfId="1615" xr:uid="{00000000-0005-0000-0000-0000F5280000}"/>
    <cellStyle name="Normal 119 2" xfId="2678" xr:uid="{00000000-0005-0000-0000-0000F6280000}"/>
    <cellStyle name="Normal 12" xfId="373" xr:uid="{00000000-0005-0000-0000-0000F7280000}"/>
    <cellStyle name="Normal 12 10" xfId="374" xr:uid="{00000000-0005-0000-0000-0000F8280000}"/>
    <cellStyle name="Normal 12 10 2" xfId="20765" xr:uid="{00000000-0005-0000-0000-0000F9280000}"/>
    <cellStyle name="Normal 12 2" xfId="375" xr:uid="{00000000-0005-0000-0000-0000FA280000}"/>
    <cellStyle name="Normal 12 2 2" xfId="20766" xr:uid="{00000000-0005-0000-0000-0000FB280000}"/>
    <cellStyle name="Normal 12 3" xfId="376" xr:uid="{00000000-0005-0000-0000-0000FC280000}"/>
    <cellStyle name="Normal 12 3 2" xfId="20767" xr:uid="{00000000-0005-0000-0000-0000FD280000}"/>
    <cellStyle name="Normal 12 4" xfId="20768" xr:uid="{00000000-0005-0000-0000-0000FE280000}"/>
    <cellStyle name="Normal 12_balance" xfId="377" xr:uid="{00000000-0005-0000-0000-0000FF280000}"/>
    <cellStyle name="Normal 120" xfId="1616" xr:uid="{00000000-0005-0000-0000-000000290000}"/>
    <cellStyle name="Normal 120 2" xfId="2679" xr:uid="{00000000-0005-0000-0000-000001290000}"/>
    <cellStyle name="Normal 121" xfId="1618" xr:uid="{00000000-0005-0000-0000-000002290000}"/>
    <cellStyle name="Normal 121 2" xfId="2680" xr:uid="{00000000-0005-0000-0000-000003290000}"/>
    <cellStyle name="Normal 122" xfId="1619" xr:uid="{00000000-0005-0000-0000-000004290000}"/>
    <cellStyle name="Normal 122 2" xfId="2681" xr:uid="{00000000-0005-0000-0000-000005290000}"/>
    <cellStyle name="Normal 123" xfId="1620" xr:uid="{00000000-0005-0000-0000-000006290000}"/>
    <cellStyle name="Normal 123 2" xfId="2682" xr:uid="{00000000-0005-0000-0000-000007290000}"/>
    <cellStyle name="Normal 124" xfId="1621" xr:uid="{00000000-0005-0000-0000-000008290000}"/>
    <cellStyle name="Normal 124 2" xfId="2683" xr:uid="{00000000-0005-0000-0000-000009290000}"/>
    <cellStyle name="Normal 125" xfId="1622" xr:uid="{00000000-0005-0000-0000-00000A290000}"/>
    <cellStyle name="Normal 125 2" xfId="2684" xr:uid="{00000000-0005-0000-0000-00000B290000}"/>
    <cellStyle name="Normal 126" xfId="1623" xr:uid="{00000000-0005-0000-0000-00000C290000}"/>
    <cellStyle name="Normal 126 2" xfId="2685" xr:uid="{00000000-0005-0000-0000-00000D290000}"/>
    <cellStyle name="Normal 127" xfId="1624" xr:uid="{00000000-0005-0000-0000-00000E290000}"/>
    <cellStyle name="Normal 127 2" xfId="2686" xr:uid="{00000000-0005-0000-0000-00000F290000}"/>
    <cellStyle name="Normal 128" xfId="1625" xr:uid="{00000000-0005-0000-0000-000010290000}"/>
    <cellStyle name="Normal 128 2" xfId="2687" xr:uid="{00000000-0005-0000-0000-000011290000}"/>
    <cellStyle name="Normal 129" xfId="1626" xr:uid="{00000000-0005-0000-0000-000012290000}"/>
    <cellStyle name="Normal 129 2" xfId="2688" xr:uid="{00000000-0005-0000-0000-000013290000}"/>
    <cellStyle name="Normal 13" xfId="378" xr:uid="{00000000-0005-0000-0000-000014290000}"/>
    <cellStyle name="Normal 13 2" xfId="379" xr:uid="{00000000-0005-0000-0000-000015290000}"/>
    <cellStyle name="Normal 13 2 2" xfId="20769" xr:uid="{00000000-0005-0000-0000-000016290000}"/>
    <cellStyle name="Normal 13 3" xfId="380" xr:uid="{00000000-0005-0000-0000-000017290000}"/>
    <cellStyle name="Normal 13 3 2" xfId="20770" xr:uid="{00000000-0005-0000-0000-000018290000}"/>
    <cellStyle name="Normal 13 4" xfId="20771" xr:uid="{00000000-0005-0000-0000-000019290000}"/>
    <cellStyle name="Normal 13_balance" xfId="381" xr:uid="{00000000-0005-0000-0000-00001A290000}"/>
    <cellStyle name="Normal 130" xfId="1627" xr:uid="{00000000-0005-0000-0000-00001B290000}"/>
    <cellStyle name="Normal 130 2" xfId="2689" xr:uid="{00000000-0005-0000-0000-00001C290000}"/>
    <cellStyle name="Normal 131" xfId="1673" xr:uid="{00000000-0005-0000-0000-00001D290000}"/>
    <cellStyle name="Normal 131 2" xfId="2691" xr:uid="{00000000-0005-0000-0000-00001E290000}"/>
    <cellStyle name="Normal 132" xfId="1679" xr:uid="{00000000-0005-0000-0000-00001F290000}"/>
    <cellStyle name="Normal 132 2" xfId="2693" xr:uid="{00000000-0005-0000-0000-000020290000}"/>
    <cellStyle name="Normal 133" xfId="1681" xr:uid="{00000000-0005-0000-0000-000021290000}"/>
    <cellStyle name="Normal 133 2" xfId="2695" xr:uid="{00000000-0005-0000-0000-000022290000}"/>
    <cellStyle name="Normal 134" xfId="1684" xr:uid="{00000000-0005-0000-0000-000023290000}"/>
    <cellStyle name="Normal 134 2" xfId="2696" xr:uid="{00000000-0005-0000-0000-000024290000}"/>
    <cellStyle name="Normal 135" xfId="1686" xr:uid="{00000000-0005-0000-0000-000025290000}"/>
    <cellStyle name="Normal 135 2" xfId="2697" xr:uid="{00000000-0005-0000-0000-000026290000}"/>
    <cellStyle name="Normal 136" xfId="1688" xr:uid="{00000000-0005-0000-0000-000027290000}"/>
    <cellStyle name="Normal 136 2" xfId="2698" xr:uid="{00000000-0005-0000-0000-000028290000}"/>
    <cellStyle name="Normal 137" xfId="1690" xr:uid="{00000000-0005-0000-0000-000029290000}"/>
    <cellStyle name="Normal 137 2" xfId="2699" xr:uid="{00000000-0005-0000-0000-00002A290000}"/>
    <cellStyle name="Normal 138" xfId="1692" xr:uid="{00000000-0005-0000-0000-00002B290000}"/>
    <cellStyle name="Normal 138 2" xfId="2700" xr:uid="{00000000-0005-0000-0000-00002C290000}"/>
    <cellStyle name="Normal 139" xfId="1694" xr:uid="{00000000-0005-0000-0000-00002D290000}"/>
    <cellStyle name="Normal 139 2" xfId="2701" xr:uid="{00000000-0005-0000-0000-00002E290000}"/>
    <cellStyle name="Normal 14" xfId="382" xr:uid="{00000000-0005-0000-0000-00002F290000}"/>
    <cellStyle name="Normal 14 2" xfId="383" xr:uid="{00000000-0005-0000-0000-000030290000}"/>
    <cellStyle name="Normal 14 2 2" xfId="20772" xr:uid="{00000000-0005-0000-0000-000031290000}"/>
    <cellStyle name="Normal 14 3" xfId="20773" xr:uid="{00000000-0005-0000-0000-000032290000}"/>
    <cellStyle name="Normal 14_balance" xfId="384" xr:uid="{00000000-0005-0000-0000-000033290000}"/>
    <cellStyle name="Normal 140" xfId="1695" xr:uid="{00000000-0005-0000-0000-000034290000}"/>
    <cellStyle name="Normal 140 2" xfId="2702" xr:uid="{00000000-0005-0000-0000-000035290000}"/>
    <cellStyle name="Normal 141" xfId="1696" xr:uid="{00000000-0005-0000-0000-000036290000}"/>
    <cellStyle name="Normal 141 2" xfId="2703" xr:uid="{00000000-0005-0000-0000-000037290000}"/>
    <cellStyle name="Normal 142" xfId="1697" xr:uid="{00000000-0005-0000-0000-000038290000}"/>
    <cellStyle name="Normal 142 2" xfId="2704" xr:uid="{00000000-0005-0000-0000-000039290000}"/>
    <cellStyle name="Normal 143" xfId="1698" xr:uid="{00000000-0005-0000-0000-00003A290000}"/>
    <cellStyle name="Normal 143 2" xfId="2705" xr:uid="{00000000-0005-0000-0000-00003B290000}"/>
    <cellStyle name="Normal 144" xfId="1699" xr:uid="{00000000-0005-0000-0000-00003C290000}"/>
    <cellStyle name="Normal 144 2" xfId="2706" xr:uid="{00000000-0005-0000-0000-00003D290000}"/>
    <cellStyle name="Normal 145" xfId="1700" xr:uid="{00000000-0005-0000-0000-00003E290000}"/>
    <cellStyle name="Normal 145 2" xfId="2707" xr:uid="{00000000-0005-0000-0000-00003F290000}"/>
    <cellStyle name="Normal 146" xfId="1701" xr:uid="{00000000-0005-0000-0000-000040290000}"/>
    <cellStyle name="Normal 146 2" xfId="2708" xr:uid="{00000000-0005-0000-0000-000041290000}"/>
    <cellStyle name="Normal 147" xfId="1702" xr:uid="{00000000-0005-0000-0000-000042290000}"/>
    <cellStyle name="Normal 147 2" xfId="2709" xr:uid="{00000000-0005-0000-0000-000043290000}"/>
    <cellStyle name="Normal 148" xfId="1703" xr:uid="{00000000-0005-0000-0000-000044290000}"/>
    <cellStyle name="Normal 148 2" xfId="2710" xr:uid="{00000000-0005-0000-0000-000045290000}"/>
    <cellStyle name="Normal 149" xfId="1704" xr:uid="{00000000-0005-0000-0000-000046290000}"/>
    <cellStyle name="Normal 15" xfId="166" xr:uid="{00000000-0005-0000-0000-000047290000}"/>
    <cellStyle name="Normal 15 2" xfId="385" xr:uid="{00000000-0005-0000-0000-000048290000}"/>
    <cellStyle name="Normal 15 2 2" xfId="20774" xr:uid="{00000000-0005-0000-0000-000049290000}"/>
    <cellStyle name="Normal 15 3" xfId="386" xr:uid="{00000000-0005-0000-0000-00004A290000}"/>
    <cellStyle name="Normal 15 3 2" xfId="20775" xr:uid="{00000000-0005-0000-0000-00004B290000}"/>
    <cellStyle name="Normal 15 4" xfId="20776" xr:uid="{00000000-0005-0000-0000-00004C290000}"/>
    <cellStyle name="Normal 150" xfId="1710" xr:uid="{00000000-0005-0000-0000-00004D290000}"/>
    <cellStyle name="Normal 150 2" xfId="2712" xr:uid="{00000000-0005-0000-0000-00004E290000}"/>
    <cellStyle name="Normal 151" xfId="1746" xr:uid="{00000000-0005-0000-0000-00004F290000}"/>
    <cellStyle name="Normal 151 2" xfId="2714" xr:uid="{00000000-0005-0000-0000-000050290000}"/>
    <cellStyle name="Normal 152" xfId="1753" xr:uid="{00000000-0005-0000-0000-000051290000}"/>
    <cellStyle name="Normal 152 2" xfId="2715" xr:uid="{00000000-0005-0000-0000-000052290000}"/>
    <cellStyle name="Normal 153" xfId="1755" xr:uid="{00000000-0005-0000-0000-000053290000}"/>
    <cellStyle name="Normal 153 2" xfId="2716" xr:uid="{00000000-0005-0000-0000-000054290000}"/>
    <cellStyle name="Normal 154" xfId="1757" xr:uid="{00000000-0005-0000-0000-000055290000}"/>
    <cellStyle name="Normal 154 2" xfId="2717" xr:uid="{00000000-0005-0000-0000-000056290000}"/>
    <cellStyle name="Normal 155" xfId="1758" xr:uid="{00000000-0005-0000-0000-000057290000}"/>
    <cellStyle name="Normal 155 2" xfId="2718" xr:uid="{00000000-0005-0000-0000-000058290000}"/>
    <cellStyle name="Normal 156" xfId="1759" xr:uid="{00000000-0005-0000-0000-000059290000}"/>
    <cellStyle name="Normal 156 2" xfId="2719" xr:uid="{00000000-0005-0000-0000-00005A290000}"/>
    <cellStyle name="Normal 157" xfId="1760" xr:uid="{00000000-0005-0000-0000-00005B290000}"/>
    <cellStyle name="Normal 157 2" xfId="2720" xr:uid="{00000000-0005-0000-0000-00005C290000}"/>
    <cellStyle name="Normal 158" xfId="1761" xr:uid="{00000000-0005-0000-0000-00005D290000}"/>
    <cellStyle name="Normal 158 2" xfId="2721" xr:uid="{00000000-0005-0000-0000-00005E290000}"/>
    <cellStyle name="Normal 159" xfId="1762" xr:uid="{00000000-0005-0000-0000-00005F290000}"/>
    <cellStyle name="Normal 159 2" xfId="2722" xr:uid="{00000000-0005-0000-0000-000060290000}"/>
    <cellStyle name="Normal 16" xfId="167" xr:uid="{00000000-0005-0000-0000-000061290000}"/>
    <cellStyle name="Normal 16 2" xfId="387" xr:uid="{00000000-0005-0000-0000-000062290000}"/>
    <cellStyle name="Normal 16 2 2" xfId="20777" xr:uid="{00000000-0005-0000-0000-000063290000}"/>
    <cellStyle name="Normal 16 3" xfId="388" xr:uid="{00000000-0005-0000-0000-000064290000}"/>
    <cellStyle name="Normal 16 3 2" xfId="20778" xr:uid="{00000000-0005-0000-0000-000065290000}"/>
    <cellStyle name="Normal 16 4" xfId="389" xr:uid="{00000000-0005-0000-0000-000066290000}"/>
    <cellStyle name="Normal 16 4 2" xfId="20779" xr:uid="{00000000-0005-0000-0000-000067290000}"/>
    <cellStyle name="Normal 16 5" xfId="390" xr:uid="{00000000-0005-0000-0000-000068290000}"/>
    <cellStyle name="Normal 16 5 2" xfId="20780" xr:uid="{00000000-0005-0000-0000-000069290000}"/>
    <cellStyle name="Normal 16 6" xfId="20781" xr:uid="{00000000-0005-0000-0000-00006A290000}"/>
    <cellStyle name="Normal 160" xfId="1763" xr:uid="{00000000-0005-0000-0000-00006B290000}"/>
    <cellStyle name="Normal 160 2" xfId="2723" xr:uid="{00000000-0005-0000-0000-00006C290000}"/>
    <cellStyle name="Normal 161" xfId="1764" xr:uid="{00000000-0005-0000-0000-00006D290000}"/>
    <cellStyle name="Normal 161 2" xfId="2724" xr:uid="{00000000-0005-0000-0000-00006E290000}"/>
    <cellStyle name="Normal 162" xfId="1765" xr:uid="{00000000-0005-0000-0000-00006F290000}"/>
    <cellStyle name="Normal 162 2" xfId="2725" xr:uid="{00000000-0005-0000-0000-000070290000}"/>
    <cellStyle name="Normal 163" xfId="1766" xr:uid="{00000000-0005-0000-0000-000071290000}"/>
    <cellStyle name="Normal 163 2" xfId="2726" xr:uid="{00000000-0005-0000-0000-000072290000}"/>
    <cellStyle name="Normal 164" xfId="1767" xr:uid="{00000000-0005-0000-0000-000073290000}"/>
    <cellStyle name="Normal 164 2" xfId="2727" xr:uid="{00000000-0005-0000-0000-000074290000}"/>
    <cellStyle name="Normal 165" xfId="1779" xr:uid="{00000000-0005-0000-0000-000075290000}"/>
    <cellStyle name="Normal 165 2" xfId="2729" xr:uid="{00000000-0005-0000-0000-000076290000}"/>
    <cellStyle name="Normal 166" xfId="1782" xr:uid="{00000000-0005-0000-0000-000077290000}"/>
    <cellStyle name="Normal 166 2" xfId="2730" xr:uid="{00000000-0005-0000-0000-000078290000}"/>
    <cellStyle name="Normal 167" xfId="1783" xr:uid="{00000000-0005-0000-0000-000079290000}"/>
    <cellStyle name="Normal 167 2" xfId="2731" xr:uid="{00000000-0005-0000-0000-00007A290000}"/>
    <cellStyle name="Normal 168" xfId="1784" xr:uid="{00000000-0005-0000-0000-00007B290000}"/>
    <cellStyle name="Normal 168 2" xfId="2732" xr:uid="{00000000-0005-0000-0000-00007C290000}"/>
    <cellStyle name="Normal 169" xfId="1794" xr:uid="{00000000-0005-0000-0000-00007D290000}"/>
    <cellStyle name="Normal 169 2" xfId="2734" xr:uid="{00000000-0005-0000-0000-00007E290000}"/>
    <cellStyle name="Normal 17" xfId="391" xr:uid="{00000000-0005-0000-0000-00007F290000}"/>
    <cellStyle name="Normal 17 2" xfId="392" xr:uid="{00000000-0005-0000-0000-000080290000}"/>
    <cellStyle name="Normal 17 2 2" xfId="20782" xr:uid="{00000000-0005-0000-0000-000081290000}"/>
    <cellStyle name="Normal 17 3" xfId="20783" xr:uid="{00000000-0005-0000-0000-000082290000}"/>
    <cellStyle name="Normal 170" xfId="1796" xr:uid="{00000000-0005-0000-0000-000083290000}"/>
    <cellStyle name="Normal 170 2" xfId="2735" xr:uid="{00000000-0005-0000-0000-000084290000}"/>
    <cellStyle name="Normal 171" xfId="1797" xr:uid="{00000000-0005-0000-0000-000085290000}"/>
    <cellStyle name="Normal 171 2" xfId="2736" xr:uid="{00000000-0005-0000-0000-000086290000}"/>
    <cellStyle name="Normal 172" xfId="1807" xr:uid="{00000000-0005-0000-0000-000087290000}"/>
    <cellStyle name="Normal 172 2" xfId="2738" xr:uid="{00000000-0005-0000-0000-000088290000}"/>
    <cellStyle name="Normal 173" xfId="1809" xr:uid="{00000000-0005-0000-0000-000089290000}"/>
    <cellStyle name="Normal 173 2" xfId="2739" xr:uid="{00000000-0005-0000-0000-00008A290000}"/>
    <cellStyle name="Normal 174" xfId="1810" xr:uid="{00000000-0005-0000-0000-00008B290000}"/>
    <cellStyle name="Normal 174 2" xfId="2740" xr:uid="{00000000-0005-0000-0000-00008C290000}"/>
    <cellStyle name="Normal 175" xfId="1858" xr:uid="{00000000-0005-0000-0000-00008D290000}"/>
    <cellStyle name="Normal 175 2" xfId="2743" xr:uid="{00000000-0005-0000-0000-00008E290000}"/>
    <cellStyle name="Normal 176" xfId="1863" xr:uid="{00000000-0005-0000-0000-00008F290000}"/>
    <cellStyle name="Normal 176 2" xfId="2744" xr:uid="{00000000-0005-0000-0000-000090290000}"/>
    <cellStyle name="Normal 177" xfId="1857" xr:uid="{00000000-0005-0000-0000-000091290000}"/>
    <cellStyle name="Normal 177 2" xfId="2742" xr:uid="{00000000-0005-0000-0000-000092290000}"/>
    <cellStyle name="Normal 178" xfId="1867" xr:uid="{00000000-0005-0000-0000-000093290000}"/>
    <cellStyle name="Normal 178 2" xfId="2745" xr:uid="{00000000-0005-0000-0000-000094290000}"/>
    <cellStyle name="Normal 179" xfId="1869" xr:uid="{00000000-0005-0000-0000-000095290000}"/>
    <cellStyle name="Normal 179 2" xfId="2746" xr:uid="{00000000-0005-0000-0000-000096290000}"/>
    <cellStyle name="Normal 18" xfId="393" xr:uid="{00000000-0005-0000-0000-000097290000}"/>
    <cellStyle name="Normal 18 2" xfId="394" xr:uid="{00000000-0005-0000-0000-000098290000}"/>
    <cellStyle name="Normal 18 2 2" xfId="20784" xr:uid="{00000000-0005-0000-0000-000099290000}"/>
    <cellStyle name="Normal 18 3" xfId="20785" xr:uid="{00000000-0005-0000-0000-00009A290000}"/>
    <cellStyle name="Normal 180" xfId="1871" xr:uid="{00000000-0005-0000-0000-00009B290000}"/>
    <cellStyle name="Normal 180 2" xfId="2747" xr:uid="{00000000-0005-0000-0000-00009C290000}"/>
    <cellStyle name="Normal 181" xfId="1873" xr:uid="{00000000-0005-0000-0000-00009D290000}"/>
    <cellStyle name="Normal 181 2" xfId="2748" xr:uid="{00000000-0005-0000-0000-00009E290000}"/>
    <cellStyle name="Normal 182" xfId="1875" xr:uid="{00000000-0005-0000-0000-00009F290000}"/>
    <cellStyle name="Normal 182 2" xfId="2749" xr:uid="{00000000-0005-0000-0000-0000A0290000}"/>
    <cellStyle name="Normal 183" xfId="1877" xr:uid="{00000000-0005-0000-0000-0000A1290000}"/>
    <cellStyle name="Normal 183 2" xfId="2750" xr:uid="{00000000-0005-0000-0000-0000A2290000}"/>
    <cellStyle name="Normal 184" xfId="1878" xr:uid="{00000000-0005-0000-0000-0000A3290000}"/>
    <cellStyle name="Normal 184 2" xfId="2751" xr:uid="{00000000-0005-0000-0000-0000A4290000}"/>
    <cellStyle name="Normal 185" xfId="1879" xr:uid="{00000000-0005-0000-0000-0000A5290000}"/>
    <cellStyle name="Normal 185 2" xfId="2752" xr:uid="{00000000-0005-0000-0000-0000A6290000}"/>
    <cellStyle name="Normal 186" xfId="1880" xr:uid="{00000000-0005-0000-0000-0000A7290000}"/>
    <cellStyle name="Normal 186 2" xfId="2753" xr:uid="{00000000-0005-0000-0000-0000A8290000}"/>
    <cellStyle name="Normal 187" xfId="1881" xr:uid="{00000000-0005-0000-0000-0000A9290000}"/>
    <cellStyle name="Normal 187 2" xfId="2754" xr:uid="{00000000-0005-0000-0000-0000AA290000}"/>
    <cellStyle name="Normal 188" xfId="1882" xr:uid="{00000000-0005-0000-0000-0000AB290000}"/>
    <cellStyle name="Normal 188 2" xfId="2755" xr:uid="{00000000-0005-0000-0000-0000AC290000}"/>
    <cellStyle name="Normal 189" xfId="1883" xr:uid="{00000000-0005-0000-0000-0000AD290000}"/>
    <cellStyle name="Normal 189 2" xfId="2756" xr:uid="{00000000-0005-0000-0000-0000AE290000}"/>
    <cellStyle name="Normal 19" xfId="395" xr:uid="{00000000-0005-0000-0000-0000AF290000}"/>
    <cellStyle name="Normal 19 2" xfId="396" xr:uid="{00000000-0005-0000-0000-0000B0290000}"/>
    <cellStyle name="Normal 19 3" xfId="20786" xr:uid="{00000000-0005-0000-0000-0000B1290000}"/>
    <cellStyle name="Normal 190" xfId="1884" xr:uid="{00000000-0005-0000-0000-0000B2290000}"/>
    <cellStyle name="Normal 190 2" xfId="2757" xr:uid="{00000000-0005-0000-0000-0000B3290000}"/>
    <cellStyle name="Normal 191" xfId="1885" xr:uid="{00000000-0005-0000-0000-0000B4290000}"/>
    <cellStyle name="Normal 191 2" xfId="2758" xr:uid="{00000000-0005-0000-0000-0000B5290000}"/>
    <cellStyle name="Normal 192" xfId="1886" xr:uid="{00000000-0005-0000-0000-0000B6290000}"/>
    <cellStyle name="Normal 192 2" xfId="2759" xr:uid="{00000000-0005-0000-0000-0000B7290000}"/>
    <cellStyle name="Normal 193" xfId="1887" xr:uid="{00000000-0005-0000-0000-0000B8290000}"/>
    <cellStyle name="Normal 194" xfId="1895" xr:uid="{00000000-0005-0000-0000-0000B9290000}"/>
    <cellStyle name="Normal 195" xfId="1897" xr:uid="{00000000-0005-0000-0000-0000BA290000}"/>
    <cellStyle name="Normal 196" xfId="1900" xr:uid="{00000000-0005-0000-0000-0000BB290000}"/>
    <cellStyle name="Normal 197" xfId="1905" xr:uid="{00000000-0005-0000-0000-0000BC290000}"/>
    <cellStyle name="Normal 197 2" xfId="3392" xr:uid="{00000000-0005-0000-0000-0000BD290000}"/>
    <cellStyle name="Normal 198" xfId="1959" xr:uid="{00000000-0005-0000-0000-0000BE290000}"/>
    <cellStyle name="Normal 198 2" xfId="3400" xr:uid="{00000000-0005-0000-0000-0000BF290000}"/>
    <cellStyle name="Normal 199" xfId="2362" xr:uid="{00000000-0005-0000-0000-0000C0290000}"/>
    <cellStyle name="Normal 199 2" xfId="3596" xr:uid="{00000000-0005-0000-0000-0000C1290000}"/>
    <cellStyle name="Normal 2" xfId="168" xr:uid="{00000000-0005-0000-0000-0000C2290000}"/>
    <cellStyle name="Normal 2 10" xfId="397" xr:uid="{00000000-0005-0000-0000-0000C3290000}"/>
    <cellStyle name="Normal 2 10 2" xfId="398" xr:uid="{00000000-0005-0000-0000-0000C4290000}"/>
    <cellStyle name="Normal 2 10 2 2" xfId="20787" xr:uid="{00000000-0005-0000-0000-0000C5290000}"/>
    <cellStyle name="Normal 2 10 3" xfId="20788" xr:uid="{00000000-0005-0000-0000-0000C6290000}"/>
    <cellStyle name="Normal 2 11" xfId="399" xr:uid="{00000000-0005-0000-0000-0000C7290000}"/>
    <cellStyle name="Normal 2 11 2" xfId="400" xr:uid="{00000000-0005-0000-0000-0000C8290000}"/>
    <cellStyle name="Normal 2 11 2 2" xfId="20789" xr:uid="{00000000-0005-0000-0000-0000C9290000}"/>
    <cellStyle name="Normal 2 11 3" xfId="20790" xr:uid="{00000000-0005-0000-0000-0000CA290000}"/>
    <cellStyle name="Normal 2 12" xfId="401" xr:uid="{00000000-0005-0000-0000-0000CB290000}"/>
    <cellStyle name="Normal 2 12 2" xfId="402" xr:uid="{00000000-0005-0000-0000-0000CC290000}"/>
    <cellStyle name="Normal 2 12 2 2" xfId="20791" xr:uid="{00000000-0005-0000-0000-0000CD290000}"/>
    <cellStyle name="Normal 2 13" xfId="403" xr:uid="{00000000-0005-0000-0000-0000CE290000}"/>
    <cellStyle name="Normal 2 13 2" xfId="20792" xr:uid="{00000000-0005-0000-0000-0000CF290000}"/>
    <cellStyle name="Normal 2 15" xfId="404" xr:uid="{00000000-0005-0000-0000-0000D0290000}"/>
    <cellStyle name="Normal 2 15 2" xfId="20793" xr:uid="{00000000-0005-0000-0000-0000D1290000}"/>
    <cellStyle name="Normal 2 2" xfId="169" xr:uid="{00000000-0005-0000-0000-0000D2290000}"/>
    <cellStyle name="Normal 2 2 2" xfId="170" xr:uid="{00000000-0005-0000-0000-0000D3290000}"/>
    <cellStyle name="Normal 2 2 2 2" xfId="405" xr:uid="{00000000-0005-0000-0000-0000D4290000}"/>
    <cellStyle name="Normal 2 2 2 2 2" xfId="20794" xr:uid="{00000000-0005-0000-0000-0000D5290000}"/>
    <cellStyle name="Normal 2 2 2 3" xfId="20795" xr:uid="{00000000-0005-0000-0000-0000D6290000}"/>
    <cellStyle name="Normal 2 2 3" xfId="171" xr:uid="{00000000-0005-0000-0000-0000D7290000}"/>
    <cellStyle name="Normal 2 2 3 2" xfId="20796" xr:uid="{00000000-0005-0000-0000-0000D8290000}"/>
    <cellStyle name="Normal 2 2 4" xfId="406" xr:uid="{00000000-0005-0000-0000-0000D9290000}"/>
    <cellStyle name="Normal 2 2 4 2" xfId="20797" xr:uid="{00000000-0005-0000-0000-0000DA290000}"/>
    <cellStyle name="Normal 2 2_balance" xfId="407" xr:uid="{00000000-0005-0000-0000-0000DB290000}"/>
    <cellStyle name="Normal 2 3" xfId="172" xr:uid="{00000000-0005-0000-0000-0000DC290000}"/>
    <cellStyle name="Normal 2 3 2" xfId="409" xr:uid="{00000000-0005-0000-0000-0000DD290000}"/>
    <cellStyle name="Normal 2 3 2 2" xfId="20798" xr:uid="{00000000-0005-0000-0000-0000DE290000}"/>
    <cellStyle name="Normal 2 3 3" xfId="20799" xr:uid="{00000000-0005-0000-0000-0000DF290000}"/>
    <cellStyle name="Normal 2 4" xfId="173" xr:uid="{00000000-0005-0000-0000-0000E0290000}"/>
    <cellStyle name="Normal 2 4 2" xfId="410" xr:uid="{00000000-0005-0000-0000-0000E1290000}"/>
    <cellStyle name="Normal 2 4 2 2" xfId="20800" xr:uid="{00000000-0005-0000-0000-0000E2290000}"/>
    <cellStyle name="Normal 2 4 3" xfId="20801" xr:uid="{00000000-0005-0000-0000-0000E3290000}"/>
    <cellStyle name="Normal 2 5" xfId="411" xr:uid="{00000000-0005-0000-0000-0000E4290000}"/>
    <cellStyle name="Normal 2 5 2" xfId="412" xr:uid="{00000000-0005-0000-0000-0000E5290000}"/>
    <cellStyle name="Normal 2 5 2 2" xfId="20802" xr:uid="{00000000-0005-0000-0000-0000E6290000}"/>
    <cellStyle name="Normal 2 5 3" xfId="20803" xr:uid="{00000000-0005-0000-0000-0000E7290000}"/>
    <cellStyle name="Normal 2 6" xfId="413" xr:uid="{00000000-0005-0000-0000-0000E8290000}"/>
    <cellStyle name="Normal 2 6 2" xfId="414" xr:uid="{00000000-0005-0000-0000-0000E9290000}"/>
    <cellStyle name="Normal 2 6 2 2" xfId="20804" xr:uid="{00000000-0005-0000-0000-0000EA290000}"/>
    <cellStyle name="Normal 2 6 3" xfId="20805" xr:uid="{00000000-0005-0000-0000-0000EB290000}"/>
    <cellStyle name="Normal 2 7" xfId="415" xr:uid="{00000000-0005-0000-0000-0000EC290000}"/>
    <cellStyle name="Normal 2 7 2" xfId="416" xr:uid="{00000000-0005-0000-0000-0000ED290000}"/>
    <cellStyle name="Normal 2 7 2 2" xfId="20806" xr:uid="{00000000-0005-0000-0000-0000EE290000}"/>
    <cellStyle name="Normal 2 7 3" xfId="20807" xr:uid="{00000000-0005-0000-0000-0000EF290000}"/>
    <cellStyle name="Normal 2 8" xfId="417" xr:uid="{00000000-0005-0000-0000-0000F0290000}"/>
    <cellStyle name="Normal 2 8 2" xfId="418" xr:uid="{00000000-0005-0000-0000-0000F1290000}"/>
    <cellStyle name="Normal 2 8 2 2" xfId="20808" xr:uid="{00000000-0005-0000-0000-0000F2290000}"/>
    <cellStyle name="Normal 2 8 3" xfId="20809" xr:uid="{00000000-0005-0000-0000-0000F3290000}"/>
    <cellStyle name="Normal 2 9" xfId="419" xr:uid="{00000000-0005-0000-0000-0000F4290000}"/>
    <cellStyle name="Normal 2 9 2" xfId="420" xr:uid="{00000000-0005-0000-0000-0000F5290000}"/>
    <cellStyle name="Normal 2 9 2 2" xfId="20810" xr:uid="{00000000-0005-0000-0000-0000F6290000}"/>
    <cellStyle name="Normal 2 9 3" xfId="20811" xr:uid="{00000000-0005-0000-0000-0000F7290000}"/>
    <cellStyle name="Normal 2_~7009340" xfId="421" xr:uid="{00000000-0005-0000-0000-0000F8290000}"/>
    <cellStyle name="Normal 20" xfId="422" xr:uid="{00000000-0005-0000-0000-0000F9290000}"/>
    <cellStyle name="Normal 20 2" xfId="423" xr:uid="{00000000-0005-0000-0000-0000FA290000}"/>
    <cellStyle name="Normal 20 2 2" xfId="20812" xr:uid="{00000000-0005-0000-0000-0000FB290000}"/>
    <cellStyle name="Normal 20 3" xfId="20813" xr:uid="{00000000-0005-0000-0000-0000FC290000}"/>
    <cellStyle name="Normal 200" xfId="2762" xr:uid="{00000000-0005-0000-0000-0000FD290000}"/>
    <cellStyle name="Normal 200 2" xfId="3716" xr:uid="{00000000-0005-0000-0000-0000FE290000}"/>
    <cellStyle name="Normal 201" xfId="2763" xr:uid="{00000000-0005-0000-0000-0000FF290000}"/>
    <cellStyle name="Normal 201 2" xfId="3717" xr:uid="{00000000-0005-0000-0000-0000002A0000}"/>
    <cellStyle name="Normal 202" xfId="2764" xr:uid="{00000000-0005-0000-0000-0000012A0000}"/>
    <cellStyle name="Normal 203" xfId="2769" xr:uid="{00000000-0005-0000-0000-0000022A0000}"/>
    <cellStyle name="Normal 203 2" xfId="3719" xr:uid="{00000000-0005-0000-0000-0000032A0000}"/>
    <cellStyle name="Normal 204" xfId="2815" xr:uid="{00000000-0005-0000-0000-0000042A0000}"/>
    <cellStyle name="Normal 204 2" xfId="3721" xr:uid="{00000000-0005-0000-0000-0000052A0000}"/>
    <cellStyle name="Normal 205" xfId="2822" xr:uid="{00000000-0005-0000-0000-0000062A0000}"/>
    <cellStyle name="Normal 205 2" xfId="3722" xr:uid="{00000000-0005-0000-0000-0000072A0000}"/>
    <cellStyle name="Normal 206" xfId="2824" xr:uid="{00000000-0005-0000-0000-0000082A0000}"/>
    <cellStyle name="Normal 206 2" xfId="3723" xr:uid="{00000000-0005-0000-0000-0000092A0000}"/>
    <cellStyle name="Normal 207" xfId="2826" xr:uid="{00000000-0005-0000-0000-00000A2A0000}"/>
    <cellStyle name="Normal 207 2" xfId="3724" xr:uid="{00000000-0005-0000-0000-00000B2A0000}"/>
    <cellStyle name="Normal 208" xfId="2828" xr:uid="{00000000-0005-0000-0000-00000C2A0000}"/>
    <cellStyle name="Normal 208 2" xfId="3725" xr:uid="{00000000-0005-0000-0000-00000D2A0000}"/>
    <cellStyle name="Normal 209" xfId="2830" xr:uid="{00000000-0005-0000-0000-00000E2A0000}"/>
    <cellStyle name="Normal 209 2" xfId="3726" xr:uid="{00000000-0005-0000-0000-00000F2A0000}"/>
    <cellStyle name="Normal 21" xfId="424" xr:uid="{00000000-0005-0000-0000-0000102A0000}"/>
    <cellStyle name="Normal 21 2" xfId="425" xr:uid="{00000000-0005-0000-0000-0000112A0000}"/>
    <cellStyle name="Normal 21 2 2" xfId="20814" xr:uid="{00000000-0005-0000-0000-0000122A0000}"/>
    <cellStyle name="Normal 21 3" xfId="20815" xr:uid="{00000000-0005-0000-0000-0000132A0000}"/>
    <cellStyle name="Normal 210" xfId="2832" xr:uid="{00000000-0005-0000-0000-0000142A0000}"/>
    <cellStyle name="Normal 210 2" xfId="3727" xr:uid="{00000000-0005-0000-0000-0000152A0000}"/>
    <cellStyle name="Normal 211" xfId="2834" xr:uid="{00000000-0005-0000-0000-0000162A0000}"/>
    <cellStyle name="Normal 211 2" xfId="3728" xr:uid="{00000000-0005-0000-0000-0000172A0000}"/>
    <cellStyle name="Normal 212" xfId="2836" xr:uid="{00000000-0005-0000-0000-0000182A0000}"/>
    <cellStyle name="Normal 212 2" xfId="3729" xr:uid="{00000000-0005-0000-0000-0000192A0000}"/>
    <cellStyle name="Normal 213" xfId="2837" xr:uid="{00000000-0005-0000-0000-00001A2A0000}"/>
    <cellStyle name="Normal 213 2" xfId="3730" xr:uid="{00000000-0005-0000-0000-00001B2A0000}"/>
    <cellStyle name="Normal 214" xfId="2838" xr:uid="{00000000-0005-0000-0000-00001C2A0000}"/>
    <cellStyle name="Normal 214 2" xfId="3731" xr:uid="{00000000-0005-0000-0000-00001D2A0000}"/>
    <cellStyle name="Normal 215" xfId="2839" xr:uid="{00000000-0005-0000-0000-00001E2A0000}"/>
    <cellStyle name="Normal 215 2" xfId="3732" xr:uid="{00000000-0005-0000-0000-00001F2A0000}"/>
    <cellStyle name="Normal 216" xfId="2840" xr:uid="{00000000-0005-0000-0000-0000202A0000}"/>
    <cellStyle name="Normal 216 2" xfId="3733" xr:uid="{00000000-0005-0000-0000-0000212A0000}"/>
    <cellStyle name="Normal 217" xfId="2841" xr:uid="{00000000-0005-0000-0000-0000222A0000}"/>
    <cellStyle name="Normal 217 2" xfId="3734" xr:uid="{00000000-0005-0000-0000-0000232A0000}"/>
    <cellStyle name="Normal 218" xfId="2842" xr:uid="{00000000-0005-0000-0000-0000242A0000}"/>
    <cellStyle name="Normal 218 2" xfId="3735" xr:uid="{00000000-0005-0000-0000-0000252A0000}"/>
    <cellStyle name="Normal 219" xfId="2843" xr:uid="{00000000-0005-0000-0000-0000262A0000}"/>
    <cellStyle name="Normal 219 2" xfId="3736" xr:uid="{00000000-0005-0000-0000-0000272A0000}"/>
    <cellStyle name="Normal 22" xfId="426" xr:uid="{00000000-0005-0000-0000-0000282A0000}"/>
    <cellStyle name="Normal 22 2" xfId="427" xr:uid="{00000000-0005-0000-0000-0000292A0000}"/>
    <cellStyle name="Normal 22 2 2" xfId="20816" xr:uid="{00000000-0005-0000-0000-00002A2A0000}"/>
    <cellStyle name="Normal 22 3" xfId="20817" xr:uid="{00000000-0005-0000-0000-00002B2A0000}"/>
    <cellStyle name="Normal 220" xfId="2844" xr:uid="{00000000-0005-0000-0000-00002C2A0000}"/>
    <cellStyle name="Normal 220 2" xfId="3737" xr:uid="{00000000-0005-0000-0000-00002D2A0000}"/>
    <cellStyle name="Normal 221" xfId="2845" xr:uid="{00000000-0005-0000-0000-00002E2A0000}"/>
    <cellStyle name="Normal 221 2" xfId="3738" xr:uid="{00000000-0005-0000-0000-00002F2A0000}"/>
    <cellStyle name="Normal 222" xfId="2846" xr:uid="{00000000-0005-0000-0000-0000302A0000}"/>
    <cellStyle name="Normal 222 2" xfId="3739" xr:uid="{00000000-0005-0000-0000-0000312A0000}"/>
    <cellStyle name="Normal 223" xfId="2863" xr:uid="{00000000-0005-0000-0000-0000322A0000}"/>
    <cellStyle name="Normal 223 2" xfId="3741" xr:uid="{00000000-0005-0000-0000-0000332A0000}"/>
    <cellStyle name="Normal 224" xfId="2867" xr:uid="{00000000-0005-0000-0000-0000342A0000}"/>
    <cellStyle name="Normal 224 2" xfId="3742" xr:uid="{00000000-0005-0000-0000-0000352A0000}"/>
    <cellStyle name="Normal 225" xfId="2868" xr:uid="{00000000-0005-0000-0000-0000362A0000}"/>
    <cellStyle name="Normal 225 2" xfId="3743" xr:uid="{00000000-0005-0000-0000-0000372A0000}"/>
    <cellStyle name="Normal 226" xfId="2869" xr:uid="{00000000-0005-0000-0000-0000382A0000}"/>
    <cellStyle name="Normal 226 2" xfId="3744" xr:uid="{00000000-0005-0000-0000-0000392A0000}"/>
    <cellStyle name="Normal 227" xfId="2870" xr:uid="{00000000-0005-0000-0000-00003A2A0000}"/>
    <cellStyle name="Normal 227 2" xfId="3745" xr:uid="{00000000-0005-0000-0000-00003B2A0000}"/>
    <cellStyle name="Normal 228" xfId="2871" xr:uid="{00000000-0005-0000-0000-00003C2A0000}"/>
    <cellStyle name="Normal 229" xfId="2917" xr:uid="{00000000-0005-0000-0000-00003D2A0000}"/>
    <cellStyle name="Normal 23" xfId="428" xr:uid="{00000000-0005-0000-0000-00003E2A0000}"/>
    <cellStyle name="Normal 23 2" xfId="429" xr:uid="{00000000-0005-0000-0000-00003F2A0000}"/>
    <cellStyle name="Normal 23 2 2" xfId="20818" xr:uid="{00000000-0005-0000-0000-0000402A0000}"/>
    <cellStyle name="Normal 23 3" xfId="20819" xr:uid="{00000000-0005-0000-0000-0000412A0000}"/>
    <cellStyle name="Normal 230" xfId="2924" xr:uid="{00000000-0005-0000-0000-0000422A0000}"/>
    <cellStyle name="Normal 231" xfId="2926" xr:uid="{00000000-0005-0000-0000-0000432A0000}"/>
    <cellStyle name="Normal 232" xfId="2928" xr:uid="{00000000-0005-0000-0000-0000442A0000}"/>
    <cellStyle name="Normal 233" xfId="2929" xr:uid="{00000000-0005-0000-0000-0000452A0000}"/>
    <cellStyle name="Normal 234" xfId="2931" xr:uid="{00000000-0005-0000-0000-0000462A0000}"/>
    <cellStyle name="Normal 235" xfId="2933" xr:uid="{00000000-0005-0000-0000-0000472A0000}"/>
    <cellStyle name="Normal 236" xfId="2935" xr:uid="{00000000-0005-0000-0000-0000482A0000}"/>
    <cellStyle name="Normal 237" xfId="2937" xr:uid="{00000000-0005-0000-0000-0000492A0000}"/>
    <cellStyle name="Normal 238" xfId="2938" xr:uid="{00000000-0005-0000-0000-00004A2A0000}"/>
    <cellStyle name="Normal 239" xfId="2940" xr:uid="{00000000-0005-0000-0000-00004B2A0000}"/>
    <cellStyle name="Normal 24" xfId="430" xr:uid="{00000000-0005-0000-0000-00004C2A0000}"/>
    <cellStyle name="Normal 24 2" xfId="431" xr:uid="{00000000-0005-0000-0000-00004D2A0000}"/>
    <cellStyle name="Normal 24 2 2" xfId="20820" xr:uid="{00000000-0005-0000-0000-00004E2A0000}"/>
    <cellStyle name="Normal 24_Flujo" xfId="432" xr:uid="{00000000-0005-0000-0000-00004F2A0000}"/>
    <cellStyle name="Normal 240" xfId="2941" xr:uid="{00000000-0005-0000-0000-0000502A0000}"/>
    <cellStyle name="Normal 241" xfId="2942" xr:uid="{00000000-0005-0000-0000-0000512A0000}"/>
    <cellStyle name="Normal 242" xfId="2943" xr:uid="{00000000-0005-0000-0000-0000522A0000}"/>
    <cellStyle name="Normal 243" xfId="2944" xr:uid="{00000000-0005-0000-0000-0000532A0000}"/>
    <cellStyle name="Normal 244" xfId="2945" xr:uid="{00000000-0005-0000-0000-0000542A0000}"/>
    <cellStyle name="Normal 245" xfId="2946" xr:uid="{00000000-0005-0000-0000-0000552A0000}"/>
    <cellStyle name="Normal 246" xfId="2947" xr:uid="{00000000-0005-0000-0000-0000562A0000}"/>
    <cellStyle name="Normal 247" xfId="2948" xr:uid="{00000000-0005-0000-0000-0000572A0000}"/>
    <cellStyle name="Normal 247 2" xfId="3747" xr:uid="{00000000-0005-0000-0000-0000582A0000}"/>
    <cellStyle name="Normal 248" xfId="2958" xr:uid="{00000000-0005-0000-0000-0000592A0000}"/>
    <cellStyle name="Normal 248 2" xfId="3749" xr:uid="{00000000-0005-0000-0000-00005A2A0000}"/>
    <cellStyle name="Normal 249" xfId="2960" xr:uid="{00000000-0005-0000-0000-00005B2A0000}"/>
    <cellStyle name="Normal 249 2" xfId="3750" xr:uid="{00000000-0005-0000-0000-00005C2A0000}"/>
    <cellStyle name="Normal 25" xfId="433" xr:uid="{00000000-0005-0000-0000-00005D2A0000}"/>
    <cellStyle name="Normal 25 2" xfId="434" xr:uid="{00000000-0005-0000-0000-00005E2A0000}"/>
    <cellStyle name="Normal 25 2 2" xfId="20821" xr:uid="{00000000-0005-0000-0000-00005F2A0000}"/>
    <cellStyle name="Normal 25 3" xfId="435" xr:uid="{00000000-0005-0000-0000-0000602A0000}"/>
    <cellStyle name="Normal 25 3 2" xfId="20822" xr:uid="{00000000-0005-0000-0000-0000612A0000}"/>
    <cellStyle name="Normal 25 4" xfId="20823" xr:uid="{00000000-0005-0000-0000-0000622A0000}"/>
    <cellStyle name="Normal 250" xfId="2961" xr:uid="{00000000-0005-0000-0000-0000632A0000}"/>
    <cellStyle name="Normal 250 2" xfId="5335" xr:uid="{00000000-0005-0000-0000-0000642A0000}"/>
    <cellStyle name="Normal 251" xfId="3005" xr:uid="{00000000-0005-0000-0000-0000652A0000}"/>
    <cellStyle name="Normal 251 2" xfId="5354" xr:uid="{00000000-0005-0000-0000-0000662A0000}"/>
    <cellStyle name="Normal 252" xfId="3012" xr:uid="{00000000-0005-0000-0000-0000672A0000}"/>
    <cellStyle name="Normal 252 2" xfId="5355" xr:uid="{00000000-0005-0000-0000-0000682A0000}"/>
    <cellStyle name="Normal 253" xfId="3014" xr:uid="{00000000-0005-0000-0000-0000692A0000}"/>
    <cellStyle name="Normal 253 2" xfId="5356" xr:uid="{00000000-0005-0000-0000-00006A2A0000}"/>
    <cellStyle name="Normal 254" xfId="3016" xr:uid="{00000000-0005-0000-0000-00006B2A0000}"/>
    <cellStyle name="Normal 254 2" xfId="5357" xr:uid="{00000000-0005-0000-0000-00006C2A0000}"/>
    <cellStyle name="Normal 255" xfId="3018" xr:uid="{00000000-0005-0000-0000-00006D2A0000}"/>
    <cellStyle name="Normal 255 2" xfId="5358" xr:uid="{00000000-0005-0000-0000-00006E2A0000}"/>
    <cellStyle name="Normal 256" xfId="3020" xr:uid="{00000000-0005-0000-0000-00006F2A0000}"/>
    <cellStyle name="Normal 256 2" xfId="5359" xr:uid="{00000000-0005-0000-0000-0000702A0000}"/>
    <cellStyle name="Normal 257" xfId="3022" xr:uid="{00000000-0005-0000-0000-0000712A0000}"/>
    <cellStyle name="Normal 257 2" xfId="5360" xr:uid="{00000000-0005-0000-0000-0000722A0000}"/>
    <cellStyle name="Normal 258" xfId="3024" xr:uid="{00000000-0005-0000-0000-0000732A0000}"/>
    <cellStyle name="Normal 258 2" xfId="5361" xr:uid="{00000000-0005-0000-0000-0000742A0000}"/>
    <cellStyle name="Normal 259" xfId="3025" xr:uid="{00000000-0005-0000-0000-0000752A0000}"/>
    <cellStyle name="Normal 259 2" xfId="5362" xr:uid="{00000000-0005-0000-0000-0000762A0000}"/>
    <cellStyle name="Normal 26" xfId="436" xr:uid="{00000000-0005-0000-0000-0000772A0000}"/>
    <cellStyle name="Normal 26 2" xfId="20824" xr:uid="{00000000-0005-0000-0000-0000782A0000}"/>
    <cellStyle name="Normal 260" xfId="3026" xr:uid="{00000000-0005-0000-0000-0000792A0000}"/>
    <cellStyle name="Normal 260 2" xfId="5363" xr:uid="{00000000-0005-0000-0000-00007A2A0000}"/>
    <cellStyle name="Normal 261" xfId="3027" xr:uid="{00000000-0005-0000-0000-00007B2A0000}"/>
    <cellStyle name="Normal 261 2" xfId="5364" xr:uid="{00000000-0005-0000-0000-00007C2A0000}"/>
    <cellStyle name="Normal 262" xfId="3028" xr:uid="{00000000-0005-0000-0000-00007D2A0000}"/>
    <cellStyle name="Normal 262 2" xfId="5365" xr:uid="{00000000-0005-0000-0000-00007E2A0000}"/>
    <cellStyle name="Normal 263" xfId="3029" xr:uid="{00000000-0005-0000-0000-00007F2A0000}"/>
    <cellStyle name="Normal 263 2" xfId="5366" xr:uid="{00000000-0005-0000-0000-0000802A0000}"/>
    <cellStyle name="Normal 264" xfId="3030" xr:uid="{00000000-0005-0000-0000-0000812A0000}"/>
    <cellStyle name="Normal 264 2" xfId="5367" xr:uid="{00000000-0005-0000-0000-0000822A0000}"/>
    <cellStyle name="Normal 265" xfId="3031" xr:uid="{00000000-0005-0000-0000-0000832A0000}"/>
    <cellStyle name="Normal 265 2" xfId="5368" xr:uid="{00000000-0005-0000-0000-0000842A0000}"/>
    <cellStyle name="Normal 266" xfId="3032" xr:uid="{00000000-0005-0000-0000-0000852A0000}"/>
    <cellStyle name="Normal 266 2" xfId="5369" xr:uid="{00000000-0005-0000-0000-0000862A0000}"/>
    <cellStyle name="Normal 267" xfId="3033" xr:uid="{00000000-0005-0000-0000-0000872A0000}"/>
    <cellStyle name="Normal 267 2" xfId="5370" xr:uid="{00000000-0005-0000-0000-0000882A0000}"/>
    <cellStyle name="Normal 268" xfId="3752" xr:uid="{00000000-0005-0000-0000-0000892A0000}"/>
    <cellStyle name="Normal 268 2" xfId="5373" xr:uid="{00000000-0005-0000-0000-00008A2A0000}"/>
    <cellStyle name="Normal 269" xfId="3760" xr:uid="{00000000-0005-0000-0000-00008B2A0000}"/>
    <cellStyle name="Normal 269 2" xfId="5375" xr:uid="{00000000-0005-0000-0000-00008C2A0000}"/>
    <cellStyle name="Normal 27" xfId="437" xr:uid="{00000000-0005-0000-0000-00008D2A0000}"/>
    <cellStyle name="Normal 27 2" xfId="20825" xr:uid="{00000000-0005-0000-0000-00008E2A0000}"/>
    <cellStyle name="Normal 270" xfId="4833" xr:uid="{00000000-0005-0000-0000-00008F2A0000}"/>
    <cellStyle name="Normal 271" xfId="4936" xr:uid="{00000000-0005-0000-0000-0000902A0000}"/>
    <cellStyle name="Normal 272" xfId="4943" xr:uid="{00000000-0005-0000-0000-0000912A0000}"/>
    <cellStyle name="Normal 273" xfId="4946" xr:uid="{00000000-0005-0000-0000-0000922A0000}"/>
    <cellStyle name="Normal 274" xfId="4947" xr:uid="{00000000-0005-0000-0000-0000932A0000}"/>
    <cellStyle name="Normal 275" xfId="4949" xr:uid="{00000000-0005-0000-0000-0000942A0000}"/>
    <cellStyle name="Normal 276" xfId="4951" xr:uid="{00000000-0005-0000-0000-0000952A0000}"/>
    <cellStyle name="Normal 277" xfId="4952" xr:uid="{00000000-0005-0000-0000-0000962A0000}"/>
    <cellStyle name="Normal 278" xfId="4954" xr:uid="{00000000-0005-0000-0000-0000972A0000}"/>
    <cellStyle name="Normal 279" xfId="4956" xr:uid="{00000000-0005-0000-0000-0000982A0000}"/>
    <cellStyle name="Normal 28" xfId="438" xr:uid="{00000000-0005-0000-0000-0000992A0000}"/>
    <cellStyle name="Normal 28 2" xfId="20826" xr:uid="{00000000-0005-0000-0000-00009A2A0000}"/>
    <cellStyle name="Normal 280" xfId="4958" xr:uid="{00000000-0005-0000-0000-00009B2A0000}"/>
    <cellStyle name="Normal 281" xfId="4955" xr:uid="{00000000-0005-0000-0000-00009C2A0000}"/>
    <cellStyle name="Normal 282" xfId="4959" xr:uid="{00000000-0005-0000-0000-00009D2A0000}"/>
    <cellStyle name="Normal 283" xfId="4960" xr:uid="{00000000-0005-0000-0000-00009E2A0000}"/>
    <cellStyle name="Normal 284" xfId="4961" xr:uid="{00000000-0005-0000-0000-00009F2A0000}"/>
    <cellStyle name="Normal 285" xfId="4962" xr:uid="{00000000-0005-0000-0000-0000A02A0000}"/>
    <cellStyle name="Normal 286" xfId="4963" xr:uid="{00000000-0005-0000-0000-0000A12A0000}"/>
    <cellStyle name="Normal 287" xfId="5033" xr:uid="{00000000-0005-0000-0000-0000A22A0000}"/>
    <cellStyle name="Normal 288" xfId="5457" xr:uid="{00000000-0005-0000-0000-0000A32A0000}"/>
    <cellStyle name="Normal 289" xfId="5013" xr:uid="{00000000-0005-0000-0000-0000A42A0000}"/>
    <cellStyle name="Normal 289 2" xfId="21355" xr:uid="{00000000-0005-0000-0000-0000A52A0000}"/>
    <cellStyle name="Normal 29" xfId="439" xr:uid="{00000000-0005-0000-0000-0000A62A0000}"/>
    <cellStyle name="Normal 29 2" xfId="20827" xr:uid="{00000000-0005-0000-0000-0000A72A0000}"/>
    <cellStyle name="Normal 290" xfId="7851" xr:uid="{00000000-0005-0000-0000-0000A82A0000}"/>
    <cellStyle name="Normal 290 2" xfId="21719" xr:uid="{00000000-0005-0000-0000-0000A92A0000}"/>
    <cellStyle name="Normal 291" xfId="5376" xr:uid="{00000000-0005-0000-0000-0000AA2A0000}"/>
    <cellStyle name="Normal 291 2" xfId="21637" xr:uid="{00000000-0005-0000-0000-0000AB2A0000}"/>
    <cellStyle name="Normal 292" xfId="5227" xr:uid="{00000000-0005-0000-0000-0000AC2A0000}"/>
    <cellStyle name="Normal 292 2" xfId="21511" xr:uid="{00000000-0005-0000-0000-0000AD2A0000}"/>
    <cellStyle name="Normal 293" xfId="12179" xr:uid="{00000000-0005-0000-0000-0000AE2A0000}"/>
    <cellStyle name="Normal 293 2" xfId="21722" xr:uid="{00000000-0005-0000-0000-0000AF2A0000}"/>
    <cellStyle name="Normal 294" xfId="20990" xr:uid="{00000000-0005-0000-0000-0000B02A0000}"/>
    <cellStyle name="Normal 294 2" xfId="23153" xr:uid="{00000000-0005-0000-0000-0000B12A0000}"/>
    <cellStyle name="Normal 295" xfId="21732" xr:uid="{00000000-0005-0000-0000-0000B22A0000}"/>
    <cellStyle name="Normal 295 2" xfId="23868" xr:uid="{00000000-0005-0000-0000-0000B32A0000}"/>
    <cellStyle name="Normal 296" xfId="21797" xr:uid="{00000000-0005-0000-0000-0000B42A0000}"/>
    <cellStyle name="Normal 297" xfId="22103" xr:uid="{00000000-0005-0000-0000-0000B52A0000}"/>
    <cellStyle name="Normal 298" xfId="24038" xr:uid="{00000000-0005-0000-0000-0000B62A0000}"/>
    <cellStyle name="Normal 299" xfId="24147" xr:uid="{00000000-0005-0000-0000-0000B72A0000}"/>
    <cellStyle name="Normal 3" xfId="174" xr:uid="{00000000-0005-0000-0000-0000B82A0000}"/>
    <cellStyle name="Normal 3 2" xfId="175" xr:uid="{00000000-0005-0000-0000-0000B92A0000}"/>
    <cellStyle name="Normal 3 2 2" xfId="440" xr:uid="{00000000-0005-0000-0000-0000BA2A0000}"/>
    <cellStyle name="Normal 3 2 2 2" xfId="20828" xr:uid="{00000000-0005-0000-0000-0000BB2A0000}"/>
    <cellStyle name="Normal 3 2 3" xfId="441" xr:uid="{00000000-0005-0000-0000-0000BC2A0000}"/>
    <cellStyle name="Normal 3 3" xfId="442" xr:uid="{00000000-0005-0000-0000-0000BD2A0000}"/>
    <cellStyle name="Normal 3 3 2" xfId="20829" xr:uid="{00000000-0005-0000-0000-0000BE2A0000}"/>
    <cellStyle name="Normal 3 4" xfId="443" xr:uid="{00000000-0005-0000-0000-0000BF2A0000}"/>
    <cellStyle name="Normal 3 4 2" xfId="20830" xr:uid="{00000000-0005-0000-0000-0000C02A0000}"/>
    <cellStyle name="Normal 3 5" xfId="20831" xr:uid="{00000000-0005-0000-0000-0000C12A0000}"/>
    <cellStyle name="Normal 3_balance" xfId="444" xr:uid="{00000000-0005-0000-0000-0000C22A0000}"/>
    <cellStyle name="Normal 30" xfId="445" xr:uid="{00000000-0005-0000-0000-0000C32A0000}"/>
    <cellStyle name="Normal 30 2" xfId="20832" xr:uid="{00000000-0005-0000-0000-0000C42A0000}"/>
    <cellStyle name="Normal 300" xfId="24226" xr:uid="{00000000-0005-0000-0000-0000C52A0000}"/>
    <cellStyle name="Normal 301" xfId="24228" xr:uid="{00000000-0005-0000-0000-0000185F0000}"/>
    <cellStyle name="Normal 302" xfId="24290" xr:uid="{00000000-0005-0000-0000-0000565F0000}"/>
    <cellStyle name="Normal 303" xfId="24352" xr:uid="{00000000-0005-0000-0000-00008A5F0000}"/>
    <cellStyle name="Normal 31" xfId="446" xr:uid="{00000000-0005-0000-0000-0000C62A0000}"/>
    <cellStyle name="Normal 31 2" xfId="20833" xr:uid="{00000000-0005-0000-0000-0000C72A0000}"/>
    <cellStyle name="Normal 32" xfId="447" xr:uid="{00000000-0005-0000-0000-0000C82A0000}"/>
    <cellStyle name="Normal 32 2" xfId="20834" xr:uid="{00000000-0005-0000-0000-0000C92A0000}"/>
    <cellStyle name="Normal 33" xfId="448" xr:uid="{00000000-0005-0000-0000-0000CA2A0000}"/>
    <cellStyle name="Normal 33 2" xfId="20835" xr:uid="{00000000-0005-0000-0000-0000CB2A0000}"/>
    <cellStyle name="Normal 34" xfId="449" xr:uid="{00000000-0005-0000-0000-0000CC2A0000}"/>
    <cellStyle name="Normal 34 2" xfId="20836" xr:uid="{00000000-0005-0000-0000-0000CD2A0000}"/>
    <cellStyle name="Normal 35" xfId="450" xr:uid="{00000000-0005-0000-0000-0000CE2A0000}"/>
    <cellStyle name="Normal 35 2" xfId="20837" xr:uid="{00000000-0005-0000-0000-0000CF2A0000}"/>
    <cellStyle name="Normal 36" xfId="451" xr:uid="{00000000-0005-0000-0000-0000D02A0000}"/>
    <cellStyle name="Normal 36 2" xfId="20838" xr:uid="{00000000-0005-0000-0000-0000D12A0000}"/>
    <cellStyle name="Normal 37" xfId="452" xr:uid="{00000000-0005-0000-0000-0000D22A0000}"/>
    <cellStyle name="Normal 37 2" xfId="20839" xr:uid="{00000000-0005-0000-0000-0000D32A0000}"/>
    <cellStyle name="Normal 38" xfId="453" xr:uid="{00000000-0005-0000-0000-0000D42A0000}"/>
    <cellStyle name="Normal 38 2" xfId="20840" xr:uid="{00000000-0005-0000-0000-0000D52A0000}"/>
    <cellStyle name="Normal 39" xfId="454" xr:uid="{00000000-0005-0000-0000-0000D62A0000}"/>
    <cellStyle name="Normal 39 2" xfId="20841" xr:uid="{00000000-0005-0000-0000-0000D72A0000}"/>
    <cellStyle name="Normal 4" xfId="176" xr:uid="{00000000-0005-0000-0000-0000D82A0000}"/>
    <cellStyle name="Normal 4 2" xfId="455" xr:uid="{00000000-0005-0000-0000-0000D92A0000}"/>
    <cellStyle name="Normal 4 2 2" xfId="20842" xr:uid="{00000000-0005-0000-0000-0000DA2A0000}"/>
    <cellStyle name="Normal 4 3" xfId="20843" xr:uid="{00000000-0005-0000-0000-0000DB2A0000}"/>
    <cellStyle name="Normal 40" xfId="456" xr:uid="{00000000-0005-0000-0000-0000DC2A0000}"/>
    <cellStyle name="Normal 40 2" xfId="20844" xr:uid="{00000000-0005-0000-0000-0000DD2A0000}"/>
    <cellStyle name="Normal 41" xfId="457" xr:uid="{00000000-0005-0000-0000-0000DE2A0000}"/>
    <cellStyle name="Normal 41 2" xfId="20845" xr:uid="{00000000-0005-0000-0000-0000DF2A0000}"/>
    <cellStyle name="Normal 42" xfId="458" xr:uid="{00000000-0005-0000-0000-0000E02A0000}"/>
    <cellStyle name="Normal 42 2" xfId="20846" xr:uid="{00000000-0005-0000-0000-0000E12A0000}"/>
    <cellStyle name="Normal 43" xfId="459" xr:uid="{00000000-0005-0000-0000-0000E22A0000}"/>
    <cellStyle name="Normal 44" xfId="231" xr:uid="{00000000-0005-0000-0000-0000E32A0000}"/>
    <cellStyle name="Normal 44 2" xfId="2008" xr:uid="{00000000-0005-0000-0000-0000E42A0000}"/>
    <cellStyle name="Normal 44 3" xfId="1958" xr:uid="{00000000-0005-0000-0000-0000E52A0000}"/>
    <cellStyle name="Normal 44 3 2" xfId="3399" xr:uid="{00000000-0005-0000-0000-0000E62A0000}"/>
    <cellStyle name="Normal 44 4" xfId="3080" xr:uid="{00000000-0005-0000-0000-0000E72A0000}"/>
    <cellStyle name="Normal 44 5" xfId="3034" xr:uid="{00000000-0005-0000-0000-0000E82A0000}"/>
    <cellStyle name="Normal 44 5 2" xfId="5371" xr:uid="{00000000-0005-0000-0000-0000E92A0000}"/>
    <cellStyle name="Normal 44 6" xfId="5038" xr:uid="{00000000-0005-0000-0000-0000EA2A0000}"/>
    <cellStyle name="Normal 44 7" xfId="20847" xr:uid="{00000000-0005-0000-0000-0000EB2A0000}"/>
    <cellStyle name="Normal 44 8" xfId="20947" xr:uid="{00000000-0005-0000-0000-0000EC2A0000}"/>
    <cellStyle name="Normal 44 9" xfId="22126" xr:uid="{00000000-0005-0000-0000-0000ED2A0000}"/>
    <cellStyle name="Normal 45" xfId="408" xr:uid="{00000000-0005-0000-0000-0000EE2A0000}"/>
    <cellStyle name="Normal 45 2" xfId="2036" xr:uid="{00000000-0005-0000-0000-0000EF2A0000}"/>
    <cellStyle name="Normal 45 3" xfId="1960" xr:uid="{00000000-0005-0000-0000-0000F02A0000}"/>
    <cellStyle name="Normal 45 3 2" xfId="3401" xr:uid="{00000000-0005-0000-0000-0000F12A0000}"/>
    <cellStyle name="Normal 45 4" xfId="5034" xr:uid="{00000000-0005-0000-0000-0000F22A0000}"/>
    <cellStyle name="Normal 45 5" xfId="20531" xr:uid="{00000000-0005-0000-0000-0000F32A0000}"/>
    <cellStyle name="Normal 45 5 2" xfId="22938" xr:uid="{00000000-0005-0000-0000-0000F42A0000}"/>
    <cellStyle name="Normal 45 6" xfId="20964" xr:uid="{00000000-0005-0000-0000-0000F52A0000}"/>
    <cellStyle name="Normal 45 7" xfId="21916" xr:uid="{00000000-0005-0000-0000-0000F62A0000}"/>
    <cellStyle name="Normal 45 8" xfId="22109" xr:uid="{00000000-0005-0000-0000-0000F72A0000}"/>
    <cellStyle name="Normal 46" xfId="704" xr:uid="{00000000-0005-0000-0000-0000F82A0000}"/>
    <cellStyle name="Normal 46 2" xfId="2143" xr:uid="{00000000-0005-0000-0000-0000F92A0000}"/>
    <cellStyle name="Normal 46 3" xfId="2096" xr:uid="{00000000-0005-0000-0000-0000FA2A0000}"/>
    <cellStyle name="Normal 46 3 2" xfId="3453" xr:uid="{00000000-0005-0000-0000-0000FB2A0000}"/>
    <cellStyle name="Normal 46 4" xfId="5073" xr:uid="{00000000-0005-0000-0000-0000FC2A0000}"/>
    <cellStyle name="Normal 46 5" xfId="20885" xr:uid="{00000000-0005-0000-0000-0000FD2A0000}"/>
    <cellStyle name="Normal 46 5 2" xfId="23118" xr:uid="{00000000-0005-0000-0000-0000FE2A0000}"/>
    <cellStyle name="Normal 46 6" xfId="22014" xr:uid="{00000000-0005-0000-0000-0000FF2A0000}"/>
    <cellStyle name="Normal 46 7" xfId="22102" xr:uid="{00000000-0005-0000-0000-0000002B0000}"/>
    <cellStyle name="Normal 46 8" xfId="24134" xr:uid="{00000000-0005-0000-0000-0000012B0000}"/>
    <cellStyle name="Normal 47" xfId="826" xr:uid="{00000000-0005-0000-0000-0000022B0000}"/>
    <cellStyle name="Normal 47 2" xfId="2262" xr:uid="{00000000-0005-0000-0000-0000032B0000}"/>
    <cellStyle name="Normal 47 3" xfId="5075" xr:uid="{00000000-0005-0000-0000-0000042B0000}"/>
    <cellStyle name="Normal 47 4" xfId="20920" xr:uid="{00000000-0005-0000-0000-0000052B0000}"/>
    <cellStyle name="Normal 47 4 2" xfId="23126" xr:uid="{00000000-0005-0000-0000-0000062B0000}"/>
    <cellStyle name="Normal 47 5" xfId="22020" xr:uid="{00000000-0005-0000-0000-0000072B0000}"/>
    <cellStyle name="Normal 48" xfId="1029" xr:uid="{00000000-0005-0000-0000-0000082B0000}"/>
    <cellStyle name="Normal 48 2" xfId="2318" xr:uid="{00000000-0005-0000-0000-0000092B0000}"/>
    <cellStyle name="Normal 48 3" xfId="5077" xr:uid="{00000000-0005-0000-0000-00000A2B0000}"/>
    <cellStyle name="Normal 48 4" xfId="20922" xr:uid="{00000000-0005-0000-0000-00000B2B0000}"/>
    <cellStyle name="Normal 48 4 2" xfId="23128" xr:uid="{00000000-0005-0000-0000-00000C2B0000}"/>
    <cellStyle name="Normal 48 5" xfId="22022" xr:uid="{00000000-0005-0000-0000-00000D2B0000}"/>
    <cellStyle name="Normal 49" xfId="1030" xr:uid="{00000000-0005-0000-0000-00000E2B0000}"/>
    <cellStyle name="Normal 49 2" xfId="2319" xr:uid="{00000000-0005-0000-0000-00000F2B0000}"/>
    <cellStyle name="Normal 49 3" xfId="5078" xr:uid="{00000000-0005-0000-0000-0000102B0000}"/>
    <cellStyle name="Normal 49 4" xfId="20925" xr:uid="{00000000-0005-0000-0000-0000112B0000}"/>
    <cellStyle name="Normal 49 4 2" xfId="23130" xr:uid="{00000000-0005-0000-0000-0000122B0000}"/>
    <cellStyle name="Normal 49 5" xfId="22024" xr:uid="{00000000-0005-0000-0000-0000132B0000}"/>
    <cellStyle name="Normal 5" xfId="177" xr:uid="{00000000-0005-0000-0000-0000142B0000}"/>
    <cellStyle name="Normal 5 2" xfId="460" xr:uid="{00000000-0005-0000-0000-0000152B0000}"/>
    <cellStyle name="Normal 5 2 2" xfId="20848" xr:uid="{00000000-0005-0000-0000-0000162B0000}"/>
    <cellStyle name="Normal 5 3" xfId="461" xr:uid="{00000000-0005-0000-0000-0000172B0000}"/>
    <cellStyle name="Normal 5_Consol Pronaca 2014-2015" xfId="462" xr:uid="{00000000-0005-0000-0000-0000182B0000}"/>
    <cellStyle name="Normal 50" xfId="1075" xr:uid="{00000000-0005-0000-0000-0000192B0000}"/>
    <cellStyle name="Normal 50 2" xfId="5080" xr:uid="{00000000-0005-0000-0000-00001A2B0000}"/>
    <cellStyle name="Normal 50 3" xfId="20926" xr:uid="{00000000-0005-0000-0000-00001B2B0000}"/>
    <cellStyle name="Normal 50 3 2" xfId="23131" xr:uid="{00000000-0005-0000-0000-00001C2B0000}"/>
    <cellStyle name="Normal 50 4" xfId="22025" xr:uid="{00000000-0005-0000-0000-00001D2B0000}"/>
    <cellStyle name="Normal 51" xfId="1188" xr:uid="{00000000-0005-0000-0000-00001E2B0000}"/>
    <cellStyle name="Normal 51 2" xfId="2466" xr:uid="{00000000-0005-0000-0000-00001F2B0000}"/>
    <cellStyle name="Normal 51 3" xfId="5081" xr:uid="{00000000-0005-0000-0000-0000202B0000}"/>
    <cellStyle name="Normal 51 4" xfId="20927" xr:uid="{00000000-0005-0000-0000-0000212B0000}"/>
    <cellStyle name="Normal 51 4 2" xfId="23132" xr:uid="{00000000-0005-0000-0000-0000222B0000}"/>
    <cellStyle name="Normal 51 5" xfId="22026" xr:uid="{00000000-0005-0000-0000-0000232B0000}"/>
    <cellStyle name="Normal 52" xfId="1246" xr:uid="{00000000-0005-0000-0000-0000242B0000}"/>
    <cellStyle name="Normal 52 2" xfId="2511" xr:uid="{00000000-0005-0000-0000-0000252B0000}"/>
    <cellStyle name="Normal 52 3" xfId="5085" xr:uid="{00000000-0005-0000-0000-0000262B0000}"/>
    <cellStyle name="Normal 52 4" xfId="20928" xr:uid="{00000000-0005-0000-0000-0000272B0000}"/>
    <cellStyle name="Normal 52 4 2" xfId="23133" xr:uid="{00000000-0005-0000-0000-0000282B0000}"/>
    <cellStyle name="Normal 52 5" xfId="22027" xr:uid="{00000000-0005-0000-0000-0000292B0000}"/>
    <cellStyle name="Normal 53" xfId="1251" xr:uid="{00000000-0005-0000-0000-00002A2B0000}"/>
    <cellStyle name="Normal 53 2" xfId="2512" xr:uid="{00000000-0005-0000-0000-00002B2B0000}"/>
    <cellStyle name="Normal 53 3" xfId="5086" xr:uid="{00000000-0005-0000-0000-00002C2B0000}"/>
    <cellStyle name="Normal 53 4" xfId="20929" xr:uid="{00000000-0005-0000-0000-00002D2B0000}"/>
    <cellStyle name="Normal 53 4 2" xfId="23134" xr:uid="{00000000-0005-0000-0000-00002E2B0000}"/>
    <cellStyle name="Normal 53 5" xfId="22028" xr:uid="{00000000-0005-0000-0000-00002F2B0000}"/>
    <cellStyle name="Normal 54" xfId="1252" xr:uid="{00000000-0005-0000-0000-0000302B0000}"/>
    <cellStyle name="Normal 54 2" xfId="2513" xr:uid="{00000000-0005-0000-0000-0000312B0000}"/>
    <cellStyle name="Normal 54 3" xfId="5087" xr:uid="{00000000-0005-0000-0000-0000322B0000}"/>
    <cellStyle name="Normal 54 4" xfId="20930" xr:uid="{00000000-0005-0000-0000-0000332B0000}"/>
    <cellStyle name="Normal 54 4 2" xfId="23135" xr:uid="{00000000-0005-0000-0000-0000342B0000}"/>
    <cellStyle name="Normal 54 5" xfId="22029" xr:uid="{00000000-0005-0000-0000-0000352B0000}"/>
    <cellStyle name="Normal 55" xfId="1254" xr:uid="{00000000-0005-0000-0000-0000362B0000}"/>
    <cellStyle name="Normal 55 2" xfId="5088" xr:uid="{00000000-0005-0000-0000-0000372B0000}"/>
    <cellStyle name="Normal 55 3" xfId="20931" xr:uid="{00000000-0005-0000-0000-0000382B0000}"/>
    <cellStyle name="Normal 55 3 2" xfId="23136" xr:uid="{00000000-0005-0000-0000-0000392B0000}"/>
    <cellStyle name="Normal 55 4" xfId="22030" xr:uid="{00000000-0005-0000-0000-00003A2B0000}"/>
    <cellStyle name="Normal 56" xfId="1255" xr:uid="{00000000-0005-0000-0000-00003B2B0000}"/>
    <cellStyle name="Normal 56 2" xfId="5089" xr:uid="{00000000-0005-0000-0000-00003C2B0000}"/>
    <cellStyle name="Normal 56 3" xfId="20932" xr:uid="{00000000-0005-0000-0000-00003D2B0000}"/>
    <cellStyle name="Normal 56 3 2" xfId="23137" xr:uid="{00000000-0005-0000-0000-00003E2B0000}"/>
    <cellStyle name="Normal 57" xfId="1256" xr:uid="{00000000-0005-0000-0000-00003F2B0000}"/>
    <cellStyle name="Normal 57 2" xfId="5090" xr:uid="{00000000-0005-0000-0000-0000402B0000}"/>
    <cellStyle name="Normal 57 3" xfId="20933" xr:uid="{00000000-0005-0000-0000-0000412B0000}"/>
    <cellStyle name="Normal 57 3 2" xfId="23138" xr:uid="{00000000-0005-0000-0000-0000422B0000}"/>
    <cellStyle name="Normal 58" xfId="1257" xr:uid="{00000000-0005-0000-0000-0000432B0000}"/>
    <cellStyle name="Normal 58 2" xfId="20934" xr:uid="{00000000-0005-0000-0000-0000442B0000}"/>
    <cellStyle name="Normal 58 2 2" xfId="23139" xr:uid="{00000000-0005-0000-0000-0000452B0000}"/>
    <cellStyle name="Normal 59" xfId="1249" xr:uid="{00000000-0005-0000-0000-0000462B0000}"/>
    <cellStyle name="Normal 59 2" xfId="20935" xr:uid="{00000000-0005-0000-0000-0000472B0000}"/>
    <cellStyle name="Normal 59 2 2" xfId="23140" xr:uid="{00000000-0005-0000-0000-0000482B0000}"/>
    <cellStyle name="Normal 6" xfId="178" xr:uid="{00000000-0005-0000-0000-0000492B0000}"/>
    <cellStyle name="Normal 6 2" xfId="463" xr:uid="{00000000-0005-0000-0000-00004A2B0000}"/>
    <cellStyle name="Normal 6 3" xfId="464" xr:uid="{00000000-0005-0000-0000-00004B2B0000}"/>
    <cellStyle name="Normal 6 3 2" xfId="20849" xr:uid="{00000000-0005-0000-0000-00004C2B0000}"/>
    <cellStyle name="Normal 6 4" xfId="20850" xr:uid="{00000000-0005-0000-0000-00004D2B0000}"/>
    <cellStyle name="Normal 6_Nota ActBiol (pronaca)" xfId="465" xr:uid="{00000000-0005-0000-0000-00004E2B0000}"/>
    <cellStyle name="Normal 60" xfId="1259" xr:uid="{00000000-0005-0000-0000-00004F2B0000}"/>
    <cellStyle name="Normal 60 2" xfId="2514" xr:uid="{00000000-0005-0000-0000-0000502B0000}"/>
    <cellStyle name="Normal 61" xfId="1266" xr:uid="{00000000-0005-0000-0000-0000512B0000}"/>
    <cellStyle name="Normal 61 2" xfId="2520" xr:uid="{00000000-0005-0000-0000-0000522B0000}"/>
    <cellStyle name="Normal 62" xfId="1268" xr:uid="{00000000-0005-0000-0000-0000532B0000}"/>
    <cellStyle name="Normal 63" xfId="1283" xr:uid="{00000000-0005-0000-0000-0000542B0000}"/>
    <cellStyle name="Normal 64" xfId="1286" xr:uid="{00000000-0005-0000-0000-0000552B0000}"/>
    <cellStyle name="Normal 65" xfId="1287" xr:uid="{00000000-0005-0000-0000-0000562B0000}"/>
    <cellStyle name="Normal 66" xfId="1288" xr:uid="{00000000-0005-0000-0000-0000572B0000}"/>
    <cellStyle name="Normal 67" xfId="1289" xr:uid="{00000000-0005-0000-0000-0000582B0000}"/>
    <cellStyle name="Normal 68" xfId="1320" xr:uid="{00000000-0005-0000-0000-0000592B0000}"/>
    <cellStyle name="Normal 69" xfId="1327" xr:uid="{00000000-0005-0000-0000-00005A2B0000}"/>
    <cellStyle name="Normal 7" xfId="4" xr:uid="{00000000-0005-0000-0000-00005B2B0000}"/>
    <cellStyle name="Normal 7 2" xfId="467" xr:uid="{00000000-0005-0000-0000-00005C2B0000}"/>
    <cellStyle name="Normal 7 2 2" xfId="20851" xr:uid="{00000000-0005-0000-0000-00005D2B0000}"/>
    <cellStyle name="Normal 7 3" xfId="468" xr:uid="{00000000-0005-0000-0000-00005E2B0000}"/>
    <cellStyle name="Normal 7 3 2" xfId="20852" xr:uid="{00000000-0005-0000-0000-00005F2B0000}"/>
    <cellStyle name="Normal 7 4" xfId="466" xr:uid="{00000000-0005-0000-0000-0000602B0000}"/>
    <cellStyle name="Normal 7 5" xfId="1961" xr:uid="{00000000-0005-0000-0000-0000612B0000}"/>
    <cellStyle name="Normal 7 6" xfId="3046" xr:uid="{00000000-0005-0000-0000-0000622B0000}"/>
    <cellStyle name="Normal 7 7" xfId="5072" xr:uid="{00000000-0005-0000-0000-0000632B0000}"/>
    <cellStyle name="Normal 7 8" xfId="20888" xr:uid="{00000000-0005-0000-0000-0000642B0000}"/>
    <cellStyle name="Normal 7 9" xfId="22188" xr:uid="{00000000-0005-0000-0000-0000652B0000}"/>
    <cellStyle name="Normal 7_Nota ActBiol (pronaca)" xfId="469" xr:uid="{00000000-0005-0000-0000-0000662B0000}"/>
    <cellStyle name="Normal 70" xfId="1328" xr:uid="{00000000-0005-0000-0000-0000672B0000}"/>
    <cellStyle name="Normal 71" xfId="1329" xr:uid="{00000000-0005-0000-0000-0000682B0000}"/>
    <cellStyle name="Normal 72" xfId="1331" xr:uid="{00000000-0005-0000-0000-0000692B0000}"/>
    <cellStyle name="Normal 73" xfId="1332" xr:uid="{00000000-0005-0000-0000-00006A2B0000}"/>
    <cellStyle name="Normal 74" xfId="1333" xr:uid="{00000000-0005-0000-0000-00006B2B0000}"/>
    <cellStyle name="Normal 75" xfId="1335" xr:uid="{00000000-0005-0000-0000-00006C2B0000}"/>
    <cellStyle name="Normal 76" xfId="1336" xr:uid="{00000000-0005-0000-0000-00006D2B0000}"/>
    <cellStyle name="Normal 77" xfId="1334" xr:uid="{00000000-0005-0000-0000-00006E2B0000}"/>
    <cellStyle name="Normal 78" xfId="1337" xr:uid="{00000000-0005-0000-0000-00006F2B0000}"/>
    <cellStyle name="Normal 79" xfId="1338" xr:uid="{00000000-0005-0000-0000-0000702B0000}"/>
    <cellStyle name="Normal 79 2" xfId="2540" xr:uid="{00000000-0005-0000-0000-0000712B0000}"/>
    <cellStyle name="Normal 8" xfId="470" xr:uid="{00000000-0005-0000-0000-0000722B0000}"/>
    <cellStyle name="Normal 8 2" xfId="471" xr:uid="{00000000-0005-0000-0000-0000732B0000}"/>
    <cellStyle name="Normal 8 2 2" xfId="20853" xr:uid="{00000000-0005-0000-0000-0000742B0000}"/>
    <cellStyle name="Normal 8 3" xfId="472" xr:uid="{00000000-0005-0000-0000-0000752B0000}"/>
    <cellStyle name="Normal 8 3 2" xfId="20854" xr:uid="{00000000-0005-0000-0000-0000762B0000}"/>
    <cellStyle name="Normal 8 4" xfId="20855" xr:uid="{00000000-0005-0000-0000-0000772B0000}"/>
    <cellStyle name="Normal 8_balance" xfId="473" xr:uid="{00000000-0005-0000-0000-0000782B0000}"/>
    <cellStyle name="Normal 80" xfId="1406" xr:uid="{00000000-0005-0000-0000-0000792B0000}"/>
    <cellStyle name="Normal 80 2" xfId="2570" xr:uid="{00000000-0005-0000-0000-00007A2B0000}"/>
    <cellStyle name="Normal 81" xfId="1418" xr:uid="{00000000-0005-0000-0000-00007B2B0000}"/>
    <cellStyle name="Normal 81 2" xfId="2571" xr:uid="{00000000-0005-0000-0000-00007C2B0000}"/>
    <cellStyle name="Normal 82" xfId="1422" xr:uid="{00000000-0005-0000-0000-00007D2B0000}"/>
    <cellStyle name="Normal 82 2" xfId="2572" xr:uid="{00000000-0005-0000-0000-00007E2B0000}"/>
    <cellStyle name="Normal 83" xfId="1426" xr:uid="{00000000-0005-0000-0000-00007F2B0000}"/>
    <cellStyle name="Normal 83 2" xfId="2573" xr:uid="{00000000-0005-0000-0000-0000802B0000}"/>
    <cellStyle name="Normal 84" xfId="1427" xr:uid="{00000000-0005-0000-0000-0000812B0000}"/>
    <cellStyle name="Normal 84 2" xfId="2574" xr:uid="{00000000-0005-0000-0000-0000822B0000}"/>
    <cellStyle name="Normal 85" xfId="1428" xr:uid="{00000000-0005-0000-0000-0000832B0000}"/>
    <cellStyle name="Normal 85 2" xfId="2575" xr:uid="{00000000-0005-0000-0000-0000842B0000}"/>
    <cellStyle name="Normal 86" xfId="1429" xr:uid="{00000000-0005-0000-0000-0000852B0000}"/>
    <cellStyle name="Normal 86 2" xfId="2576" xr:uid="{00000000-0005-0000-0000-0000862B0000}"/>
    <cellStyle name="Normal 87" xfId="1430" xr:uid="{00000000-0005-0000-0000-0000872B0000}"/>
    <cellStyle name="Normal 87 2" xfId="2577" xr:uid="{00000000-0005-0000-0000-0000882B0000}"/>
    <cellStyle name="Normal 88" xfId="1431" xr:uid="{00000000-0005-0000-0000-0000892B0000}"/>
    <cellStyle name="Normal 88 2" xfId="2578" xr:uid="{00000000-0005-0000-0000-00008A2B0000}"/>
    <cellStyle name="Normal 89" xfId="1432" xr:uid="{00000000-0005-0000-0000-00008B2B0000}"/>
    <cellStyle name="Normal 89 2" xfId="2579" xr:uid="{00000000-0005-0000-0000-00008C2B0000}"/>
    <cellStyle name="Normal 9" xfId="474" xr:uid="{00000000-0005-0000-0000-00008D2B0000}"/>
    <cellStyle name="Normal 9 2" xfId="475" xr:uid="{00000000-0005-0000-0000-00008E2B0000}"/>
    <cellStyle name="Normal 9 2 2" xfId="20856" xr:uid="{00000000-0005-0000-0000-00008F2B0000}"/>
    <cellStyle name="Normal 9 3" xfId="476" xr:uid="{00000000-0005-0000-0000-0000902B0000}"/>
    <cellStyle name="Normal 9 3 2" xfId="20857" xr:uid="{00000000-0005-0000-0000-0000912B0000}"/>
    <cellStyle name="Normal 9 4" xfId="20858" xr:uid="{00000000-0005-0000-0000-0000922B0000}"/>
    <cellStyle name="Normal 9_balance" xfId="477" xr:uid="{00000000-0005-0000-0000-0000932B0000}"/>
    <cellStyle name="Normal 90" xfId="1433" xr:uid="{00000000-0005-0000-0000-0000942B0000}"/>
    <cellStyle name="Normal 90 2" xfId="2580" xr:uid="{00000000-0005-0000-0000-0000952B0000}"/>
    <cellStyle name="Normal 91" xfId="1434" xr:uid="{00000000-0005-0000-0000-0000962B0000}"/>
    <cellStyle name="Normal 91 2" xfId="2581" xr:uid="{00000000-0005-0000-0000-0000972B0000}"/>
    <cellStyle name="Normal 92" xfId="1435" xr:uid="{00000000-0005-0000-0000-0000982B0000}"/>
    <cellStyle name="Normal 92 2" xfId="2582" xr:uid="{00000000-0005-0000-0000-0000992B0000}"/>
    <cellStyle name="Normal 93" xfId="1436" xr:uid="{00000000-0005-0000-0000-00009A2B0000}"/>
    <cellStyle name="Normal 94" xfId="1452" xr:uid="{00000000-0005-0000-0000-00009B2B0000}"/>
    <cellStyle name="Normal 95" xfId="1455" xr:uid="{00000000-0005-0000-0000-00009C2B0000}"/>
    <cellStyle name="Normal 96" xfId="1456" xr:uid="{00000000-0005-0000-0000-00009D2B0000}"/>
    <cellStyle name="Normal 97" xfId="1457" xr:uid="{00000000-0005-0000-0000-00009E2B0000}"/>
    <cellStyle name="Normal 98" xfId="1473" xr:uid="{00000000-0005-0000-0000-00009F2B0000}"/>
    <cellStyle name="Normal 99" xfId="1476" xr:uid="{00000000-0005-0000-0000-0000A02B0000}"/>
    <cellStyle name="Normal_Anexos" xfId="1234" xr:uid="{00000000-0005-0000-0000-0000A12B0000}"/>
    <cellStyle name="Normal_Con1" xfId="1068" xr:uid="{00000000-0005-0000-0000-0000A22B0000}"/>
    <cellStyle name="Normal_Worksheet in   consol" xfId="1069" xr:uid="{00000000-0005-0000-0000-0000A32B0000}"/>
    <cellStyle name="Notas 10" xfId="479" xr:uid="{00000000-0005-0000-0000-0000A42B0000}"/>
    <cellStyle name="Notas 10 2" xfId="480" xr:uid="{00000000-0005-0000-0000-0000A52B0000}"/>
    <cellStyle name="Notas 10 2 2" xfId="613" xr:uid="{00000000-0005-0000-0000-0000A62B0000}"/>
    <cellStyle name="Notas 10 2 2 2" xfId="2051" xr:uid="{00000000-0005-0000-0000-0000A72B0000}"/>
    <cellStyle name="Notas 10 2 2 2 2" xfId="3408" xr:uid="{00000000-0005-0000-0000-0000A82B0000}"/>
    <cellStyle name="Notas 10 2 2 2 2 2" xfId="4545" xr:uid="{00000000-0005-0000-0000-0000A92B0000}"/>
    <cellStyle name="Notas 10 2 2 2 2 2 2" xfId="7280" xr:uid="{00000000-0005-0000-0000-0000AA2B0000}"/>
    <cellStyle name="Notas 10 2 2 2 2 2 2 2" xfId="11576" xr:uid="{00000000-0005-0000-0000-0000AB2B0000}"/>
    <cellStyle name="Notas 10 2 2 2 2 2 2 2 2" xfId="20205" xr:uid="{00000000-0005-0000-0000-0000AC2B0000}"/>
    <cellStyle name="Notas 10 2 2 2 2 2 2 3" xfId="15915" xr:uid="{00000000-0005-0000-0000-0000AD2B0000}"/>
    <cellStyle name="Notas 10 2 2 2 2 2 3" xfId="9431" xr:uid="{00000000-0005-0000-0000-0000AE2B0000}"/>
    <cellStyle name="Notas 10 2 2 2 2 2 3 2" xfId="18060" xr:uid="{00000000-0005-0000-0000-0000AF2B0000}"/>
    <cellStyle name="Notas 10 2 2 2 2 2 4" xfId="13769" xr:uid="{00000000-0005-0000-0000-0000B02B0000}"/>
    <cellStyle name="Notas 10 2 2 2 2 3" xfId="6228" xr:uid="{00000000-0005-0000-0000-0000B12B0000}"/>
    <cellStyle name="Notas 10 2 2 2 2 3 2" xfId="10524" xr:uid="{00000000-0005-0000-0000-0000B22B0000}"/>
    <cellStyle name="Notas 10 2 2 2 2 3 2 2" xfId="19153" xr:uid="{00000000-0005-0000-0000-0000B32B0000}"/>
    <cellStyle name="Notas 10 2 2 2 2 3 3" xfId="14863" xr:uid="{00000000-0005-0000-0000-0000B42B0000}"/>
    <cellStyle name="Notas 10 2 2 2 2 4" xfId="8379" xr:uid="{00000000-0005-0000-0000-0000B52B0000}"/>
    <cellStyle name="Notas 10 2 2 2 2 4 2" xfId="17008" xr:uid="{00000000-0005-0000-0000-0000B62B0000}"/>
    <cellStyle name="Notas 10 2 2 2 2 5" xfId="12695" xr:uid="{00000000-0005-0000-0000-0000B72B0000}"/>
    <cellStyle name="Notas 10 2 2 3" xfId="3086" xr:uid="{00000000-0005-0000-0000-0000B82B0000}"/>
    <cellStyle name="Notas 10 2 2 3 2" xfId="4255" xr:uid="{00000000-0005-0000-0000-0000B92B0000}"/>
    <cellStyle name="Notas 10 2 2 3 2 2" xfId="6990" xr:uid="{00000000-0005-0000-0000-0000BA2B0000}"/>
    <cellStyle name="Notas 10 2 2 3 2 2 2" xfId="11286" xr:uid="{00000000-0005-0000-0000-0000BB2B0000}"/>
    <cellStyle name="Notas 10 2 2 3 2 2 2 2" xfId="19915" xr:uid="{00000000-0005-0000-0000-0000BC2B0000}"/>
    <cellStyle name="Notas 10 2 2 3 2 2 3" xfId="15625" xr:uid="{00000000-0005-0000-0000-0000BD2B0000}"/>
    <cellStyle name="Notas 10 2 2 3 2 3" xfId="9141" xr:uid="{00000000-0005-0000-0000-0000BE2B0000}"/>
    <cellStyle name="Notas 10 2 2 3 2 3 2" xfId="17770" xr:uid="{00000000-0005-0000-0000-0000BF2B0000}"/>
    <cellStyle name="Notas 10 2 2 3 2 4" xfId="13479" xr:uid="{00000000-0005-0000-0000-0000C02B0000}"/>
    <cellStyle name="Notas 10 2 2 3 3" xfId="5937" xr:uid="{00000000-0005-0000-0000-0000C12B0000}"/>
    <cellStyle name="Notas 10 2 2 3 3 2" xfId="10233" xr:uid="{00000000-0005-0000-0000-0000C22B0000}"/>
    <cellStyle name="Notas 10 2 2 3 3 2 2" xfId="18862" xr:uid="{00000000-0005-0000-0000-0000C32B0000}"/>
    <cellStyle name="Notas 10 2 2 3 3 3" xfId="14572" xr:uid="{00000000-0005-0000-0000-0000C42B0000}"/>
    <cellStyle name="Notas 10 2 2 3 4" xfId="7723" xr:uid="{00000000-0005-0000-0000-0000C52B0000}"/>
    <cellStyle name="Notas 10 2 2 3 4 2" xfId="16357" xr:uid="{00000000-0005-0000-0000-0000C62B0000}"/>
    <cellStyle name="Notas 10 2 2 3 5" xfId="12403" xr:uid="{00000000-0005-0000-0000-0000C72B0000}"/>
    <cellStyle name="Notas 10 2 2 4" xfId="23013" xr:uid="{00000000-0005-0000-0000-0000C82B0000}"/>
    <cellStyle name="Notas 10 2 3" xfId="725" xr:uid="{00000000-0005-0000-0000-0000C92B0000}"/>
    <cellStyle name="Notas 10 2 3 2" xfId="2161" xr:uid="{00000000-0005-0000-0000-0000CA2B0000}"/>
    <cellStyle name="Notas 10 2 3 2 2" xfId="3502" xr:uid="{00000000-0005-0000-0000-0000CB2B0000}"/>
    <cellStyle name="Notas 10 2 3 2 2 2" xfId="4638" xr:uid="{00000000-0005-0000-0000-0000CC2B0000}"/>
    <cellStyle name="Notas 10 2 3 2 2 2 2" xfId="7373" xr:uid="{00000000-0005-0000-0000-0000CD2B0000}"/>
    <cellStyle name="Notas 10 2 3 2 2 2 2 2" xfId="11669" xr:uid="{00000000-0005-0000-0000-0000CE2B0000}"/>
    <cellStyle name="Notas 10 2 3 2 2 2 2 2 2" xfId="20298" xr:uid="{00000000-0005-0000-0000-0000CF2B0000}"/>
    <cellStyle name="Notas 10 2 3 2 2 2 2 3" xfId="16008" xr:uid="{00000000-0005-0000-0000-0000D02B0000}"/>
    <cellStyle name="Notas 10 2 3 2 2 2 3" xfId="9524" xr:uid="{00000000-0005-0000-0000-0000D12B0000}"/>
    <cellStyle name="Notas 10 2 3 2 2 2 3 2" xfId="18153" xr:uid="{00000000-0005-0000-0000-0000D22B0000}"/>
    <cellStyle name="Notas 10 2 3 2 2 2 4" xfId="13862" xr:uid="{00000000-0005-0000-0000-0000D32B0000}"/>
    <cellStyle name="Notas 10 2 3 2 2 3" xfId="6321" xr:uid="{00000000-0005-0000-0000-0000D42B0000}"/>
    <cellStyle name="Notas 10 2 3 2 2 3 2" xfId="10617" xr:uid="{00000000-0005-0000-0000-0000D52B0000}"/>
    <cellStyle name="Notas 10 2 3 2 2 3 2 2" xfId="19246" xr:uid="{00000000-0005-0000-0000-0000D62B0000}"/>
    <cellStyle name="Notas 10 2 3 2 2 3 3" xfId="14956" xr:uid="{00000000-0005-0000-0000-0000D72B0000}"/>
    <cellStyle name="Notas 10 2 3 2 2 4" xfId="8472" xr:uid="{00000000-0005-0000-0000-0000D82B0000}"/>
    <cellStyle name="Notas 10 2 3 2 2 4 2" xfId="17101" xr:uid="{00000000-0005-0000-0000-0000D92B0000}"/>
    <cellStyle name="Notas 10 2 3 2 2 5" xfId="12788" xr:uid="{00000000-0005-0000-0000-0000DA2B0000}"/>
    <cellStyle name="Notas 10 2 3 3" xfId="3179" xr:uid="{00000000-0005-0000-0000-0000DB2B0000}"/>
    <cellStyle name="Notas 10 2 3 3 2" xfId="4348" xr:uid="{00000000-0005-0000-0000-0000DC2B0000}"/>
    <cellStyle name="Notas 10 2 3 3 2 2" xfId="7083" xr:uid="{00000000-0005-0000-0000-0000DD2B0000}"/>
    <cellStyle name="Notas 10 2 3 3 2 2 2" xfId="11379" xr:uid="{00000000-0005-0000-0000-0000DE2B0000}"/>
    <cellStyle name="Notas 10 2 3 3 2 2 2 2" xfId="20008" xr:uid="{00000000-0005-0000-0000-0000DF2B0000}"/>
    <cellStyle name="Notas 10 2 3 3 2 2 3" xfId="15718" xr:uid="{00000000-0005-0000-0000-0000E02B0000}"/>
    <cellStyle name="Notas 10 2 3 3 2 3" xfId="9234" xr:uid="{00000000-0005-0000-0000-0000E12B0000}"/>
    <cellStyle name="Notas 10 2 3 3 2 3 2" xfId="17863" xr:uid="{00000000-0005-0000-0000-0000E22B0000}"/>
    <cellStyle name="Notas 10 2 3 3 2 4" xfId="13572" xr:uid="{00000000-0005-0000-0000-0000E32B0000}"/>
    <cellStyle name="Notas 10 2 3 3 3" xfId="6030" xr:uid="{00000000-0005-0000-0000-0000E42B0000}"/>
    <cellStyle name="Notas 10 2 3 3 3 2" xfId="10326" xr:uid="{00000000-0005-0000-0000-0000E52B0000}"/>
    <cellStyle name="Notas 10 2 3 3 3 2 2" xfId="18955" xr:uid="{00000000-0005-0000-0000-0000E62B0000}"/>
    <cellStyle name="Notas 10 2 3 3 3 3" xfId="14665" xr:uid="{00000000-0005-0000-0000-0000E72B0000}"/>
    <cellStyle name="Notas 10 2 3 3 4" xfId="7832" xr:uid="{00000000-0005-0000-0000-0000E82B0000}"/>
    <cellStyle name="Notas 10 2 3 3 4 2" xfId="16466" xr:uid="{00000000-0005-0000-0000-0000E92B0000}"/>
    <cellStyle name="Notas 10 2 3 3 5" xfId="12496" xr:uid="{00000000-0005-0000-0000-0000EA2B0000}"/>
    <cellStyle name="Notas 10 2 4" xfId="923" xr:uid="{00000000-0005-0000-0000-0000EB2B0000}"/>
    <cellStyle name="Notas 10 2 4 2" xfId="3275" xr:uid="{00000000-0005-0000-0000-0000EC2B0000}"/>
    <cellStyle name="Notas 10 2 4 2 2" xfId="4444" xr:uid="{00000000-0005-0000-0000-0000ED2B0000}"/>
    <cellStyle name="Notas 10 2 4 2 2 2" xfId="7179" xr:uid="{00000000-0005-0000-0000-0000EE2B0000}"/>
    <cellStyle name="Notas 10 2 4 2 2 2 2" xfId="11475" xr:uid="{00000000-0005-0000-0000-0000EF2B0000}"/>
    <cellStyle name="Notas 10 2 4 2 2 2 2 2" xfId="20104" xr:uid="{00000000-0005-0000-0000-0000F02B0000}"/>
    <cellStyle name="Notas 10 2 4 2 2 2 3" xfId="15814" xr:uid="{00000000-0005-0000-0000-0000F12B0000}"/>
    <cellStyle name="Notas 10 2 4 2 2 3" xfId="9330" xr:uid="{00000000-0005-0000-0000-0000F22B0000}"/>
    <cellStyle name="Notas 10 2 4 2 2 3 2" xfId="17959" xr:uid="{00000000-0005-0000-0000-0000F32B0000}"/>
    <cellStyle name="Notas 10 2 4 2 2 4" xfId="13668" xr:uid="{00000000-0005-0000-0000-0000F42B0000}"/>
    <cellStyle name="Notas 10 2 4 2 3" xfId="6126" xr:uid="{00000000-0005-0000-0000-0000F52B0000}"/>
    <cellStyle name="Notas 10 2 4 2 3 2" xfId="10422" xr:uid="{00000000-0005-0000-0000-0000F62B0000}"/>
    <cellStyle name="Notas 10 2 4 2 3 2 2" xfId="19051" xr:uid="{00000000-0005-0000-0000-0000F72B0000}"/>
    <cellStyle name="Notas 10 2 4 2 3 3" xfId="14761" xr:uid="{00000000-0005-0000-0000-0000F82B0000}"/>
    <cellStyle name="Notas 10 2 4 2 4" xfId="7782" xr:uid="{00000000-0005-0000-0000-0000F92B0000}"/>
    <cellStyle name="Notas 10 2 4 2 4 2" xfId="16416" xr:uid="{00000000-0005-0000-0000-0000FA2B0000}"/>
    <cellStyle name="Notas 10 2 4 2 5" xfId="12592" xr:uid="{00000000-0005-0000-0000-0000FB2B0000}"/>
    <cellStyle name="Notas 10 2 5" xfId="1087" xr:uid="{00000000-0005-0000-0000-0000FC2B0000}"/>
    <cellStyle name="Notas 10 2 5 2" xfId="2365" xr:uid="{00000000-0005-0000-0000-0000FD2B0000}"/>
    <cellStyle name="Notas 10 2 5 2 2" xfId="3599" xr:uid="{00000000-0005-0000-0000-0000FE2B0000}"/>
    <cellStyle name="Notas 10 2 5 2 2 2" xfId="4734" xr:uid="{00000000-0005-0000-0000-0000FF2B0000}"/>
    <cellStyle name="Notas 10 2 5 2 2 2 2" xfId="7469" xr:uid="{00000000-0005-0000-0000-0000002C0000}"/>
    <cellStyle name="Notas 10 2 5 2 2 2 2 2" xfId="11765" xr:uid="{00000000-0005-0000-0000-0000012C0000}"/>
    <cellStyle name="Notas 10 2 5 2 2 2 2 2 2" xfId="20394" xr:uid="{00000000-0005-0000-0000-0000022C0000}"/>
    <cellStyle name="Notas 10 2 5 2 2 2 2 3" xfId="16104" xr:uid="{00000000-0005-0000-0000-0000032C0000}"/>
    <cellStyle name="Notas 10 2 5 2 2 2 3" xfId="9620" xr:uid="{00000000-0005-0000-0000-0000042C0000}"/>
    <cellStyle name="Notas 10 2 5 2 2 2 3 2" xfId="18249" xr:uid="{00000000-0005-0000-0000-0000052C0000}"/>
    <cellStyle name="Notas 10 2 5 2 2 2 4" xfId="13958" xr:uid="{00000000-0005-0000-0000-0000062C0000}"/>
    <cellStyle name="Notas 10 2 5 2 2 3" xfId="6417" xr:uid="{00000000-0005-0000-0000-0000072C0000}"/>
    <cellStyle name="Notas 10 2 5 2 2 3 2" xfId="10713" xr:uid="{00000000-0005-0000-0000-0000082C0000}"/>
    <cellStyle name="Notas 10 2 5 2 2 3 2 2" xfId="19342" xr:uid="{00000000-0005-0000-0000-0000092C0000}"/>
    <cellStyle name="Notas 10 2 5 2 2 3 3" xfId="15052" xr:uid="{00000000-0005-0000-0000-00000A2C0000}"/>
    <cellStyle name="Notas 10 2 5 2 2 4" xfId="8568" xr:uid="{00000000-0005-0000-0000-00000B2C0000}"/>
    <cellStyle name="Notas 10 2 5 2 2 4 2" xfId="17197" xr:uid="{00000000-0005-0000-0000-00000C2C0000}"/>
    <cellStyle name="Notas 10 2 5 2 2 5" xfId="12884" xr:uid="{00000000-0005-0000-0000-00000D2C0000}"/>
    <cellStyle name="Notas 10 2 5 3" xfId="3779" xr:uid="{00000000-0005-0000-0000-00000E2C0000}"/>
    <cellStyle name="Notas 10 2 5 3 2" xfId="6534" xr:uid="{00000000-0005-0000-0000-00000F2C0000}"/>
    <cellStyle name="Notas 10 2 5 3 2 2" xfId="10830" xr:uid="{00000000-0005-0000-0000-0000102C0000}"/>
    <cellStyle name="Notas 10 2 5 3 2 2 2" xfId="19459" xr:uid="{00000000-0005-0000-0000-0000112C0000}"/>
    <cellStyle name="Notas 10 2 5 3 2 3" xfId="15169" xr:uid="{00000000-0005-0000-0000-0000122C0000}"/>
    <cellStyle name="Notas 10 2 5 3 3" xfId="8685" xr:uid="{00000000-0005-0000-0000-0000132C0000}"/>
    <cellStyle name="Notas 10 2 5 3 3 2" xfId="17314" xr:uid="{00000000-0005-0000-0000-0000142C0000}"/>
    <cellStyle name="Notas 10 2 5 3 4" xfId="13003" xr:uid="{00000000-0005-0000-0000-0000152C0000}"/>
    <cellStyle name="Notas 10 2 5 4" xfId="5479" xr:uid="{00000000-0005-0000-0000-0000162C0000}"/>
    <cellStyle name="Notas 10 2 5 4 2" xfId="9775" xr:uid="{00000000-0005-0000-0000-0000172C0000}"/>
    <cellStyle name="Notas 10 2 5 4 2 2" xfId="18404" xr:uid="{00000000-0005-0000-0000-0000182C0000}"/>
    <cellStyle name="Notas 10 2 5 4 3" xfId="14114" xr:uid="{00000000-0005-0000-0000-0000192C0000}"/>
    <cellStyle name="Notas 10 2 5 5" xfId="7963" xr:uid="{00000000-0005-0000-0000-00001A2C0000}"/>
    <cellStyle name="Notas 10 2 5 5 2" xfId="16596" xr:uid="{00000000-0005-0000-0000-00001B2C0000}"/>
    <cellStyle name="Notas 10 2 5 6" xfId="11923" xr:uid="{00000000-0005-0000-0000-00001C2C0000}"/>
    <cellStyle name="Notas 10 2 6" xfId="22159" xr:uid="{00000000-0005-0000-0000-00001D2C0000}"/>
    <cellStyle name="Notas 10 3" xfId="481" xr:uid="{00000000-0005-0000-0000-00001E2C0000}"/>
    <cellStyle name="Notas 10 3 2" xfId="614" xr:uid="{00000000-0005-0000-0000-00001F2C0000}"/>
    <cellStyle name="Notas 10 3 2 2" xfId="2052" xr:uid="{00000000-0005-0000-0000-0000202C0000}"/>
    <cellStyle name="Notas 10 3 2 2 2" xfId="3409" xr:uid="{00000000-0005-0000-0000-0000212C0000}"/>
    <cellStyle name="Notas 10 3 2 2 2 2" xfId="4546" xr:uid="{00000000-0005-0000-0000-0000222C0000}"/>
    <cellStyle name="Notas 10 3 2 2 2 2 2" xfId="7281" xr:uid="{00000000-0005-0000-0000-0000232C0000}"/>
    <cellStyle name="Notas 10 3 2 2 2 2 2 2" xfId="11577" xr:uid="{00000000-0005-0000-0000-0000242C0000}"/>
    <cellStyle name="Notas 10 3 2 2 2 2 2 2 2" xfId="20206" xr:uid="{00000000-0005-0000-0000-0000252C0000}"/>
    <cellStyle name="Notas 10 3 2 2 2 2 2 3" xfId="15916" xr:uid="{00000000-0005-0000-0000-0000262C0000}"/>
    <cellStyle name="Notas 10 3 2 2 2 2 3" xfId="9432" xr:uid="{00000000-0005-0000-0000-0000272C0000}"/>
    <cellStyle name="Notas 10 3 2 2 2 2 3 2" xfId="18061" xr:uid="{00000000-0005-0000-0000-0000282C0000}"/>
    <cellStyle name="Notas 10 3 2 2 2 2 4" xfId="13770" xr:uid="{00000000-0005-0000-0000-0000292C0000}"/>
    <cellStyle name="Notas 10 3 2 2 2 3" xfId="6229" xr:uid="{00000000-0005-0000-0000-00002A2C0000}"/>
    <cellStyle name="Notas 10 3 2 2 2 3 2" xfId="10525" xr:uid="{00000000-0005-0000-0000-00002B2C0000}"/>
    <cellStyle name="Notas 10 3 2 2 2 3 2 2" xfId="19154" xr:uid="{00000000-0005-0000-0000-00002C2C0000}"/>
    <cellStyle name="Notas 10 3 2 2 2 3 3" xfId="14864" xr:uid="{00000000-0005-0000-0000-00002D2C0000}"/>
    <cellStyle name="Notas 10 3 2 2 2 4" xfId="8380" xr:uid="{00000000-0005-0000-0000-00002E2C0000}"/>
    <cellStyle name="Notas 10 3 2 2 2 4 2" xfId="17009" xr:uid="{00000000-0005-0000-0000-00002F2C0000}"/>
    <cellStyle name="Notas 10 3 2 2 2 5" xfId="12696" xr:uid="{00000000-0005-0000-0000-0000302C0000}"/>
    <cellStyle name="Notas 10 3 2 3" xfId="3087" xr:uid="{00000000-0005-0000-0000-0000312C0000}"/>
    <cellStyle name="Notas 10 3 2 3 2" xfId="4256" xr:uid="{00000000-0005-0000-0000-0000322C0000}"/>
    <cellStyle name="Notas 10 3 2 3 2 2" xfId="6991" xr:uid="{00000000-0005-0000-0000-0000332C0000}"/>
    <cellStyle name="Notas 10 3 2 3 2 2 2" xfId="11287" xr:uid="{00000000-0005-0000-0000-0000342C0000}"/>
    <cellStyle name="Notas 10 3 2 3 2 2 2 2" xfId="19916" xr:uid="{00000000-0005-0000-0000-0000352C0000}"/>
    <cellStyle name="Notas 10 3 2 3 2 2 3" xfId="15626" xr:uid="{00000000-0005-0000-0000-0000362C0000}"/>
    <cellStyle name="Notas 10 3 2 3 2 3" xfId="9142" xr:uid="{00000000-0005-0000-0000-0000372C0000}"/>
    <cellStyle name="Notas 10 3 2 3 2 3 2" xfId="17771" xr:uid="{00000000-0005-0000-0000-0000382C0000}"/>
    <cellStyle name="Notas 10 3 2 3 2 4" xfId="13480" xr:uid="{00000000-0005-0000-0000-0000392C0000}"/>
    <cellStyle name="Notas 10 3 2 3 3" xfId="5938" xr:uid="{00000000-0005-0000-0000-00003A2C0000}"/>
    <cellStyle name="Notas 10 3 2 3 3 2" xfId="10234" xr:uid="{00000000-0005-0000-0000-00003B2C0000}"/>
    <cellStyle name="Notas 10 3 2 3 3 2 2" xfId="18863" xr:uid="{00000000-0005-0000-0000-00003C2C0000}"/>
    <cellStyle name="Notas 10 3 2 3 3 3" xfId="14573" xr:uid="{00000000-0005-0000-0000-00003D2C0000}"/>
    <cellStyle name="Notas 10 3 2 3 4" xfId="8015" xr:uid="{00000000-0005-0000-0000-00003E2C0000}"/>
    <cellStyle name="Notas 10 3 2 3 4 2" xfId="16648" xr:uid="{00000000-0005-0000-0000-00003F2C0000}"/>
    <cellStyle name="Notas 10 3 2 3 5" xfId="12404" xr:uid="{00000000-0005-0000-0000-0000402C0000}"/>
    <cellStyle name="Notas 10 3 2 4" xfId="23012" xr:uid="{00000000-0005-0000-0000-0000412C0000}"/>
    <cellStyle name="Notas 10 3 3" xfId="726" xr:uid="{00000000-0005-0000-0000-0000422C0000}"/>
    <cellStyle name="Notas 10 3 3 2" xfId="2162" xr:uid="{00000000-0005-0000-0000-0000432C0000}"/>
    <cellStyle name="Notas 10 3 3 2 2" xfId="3503" xr:uid="{00000000-0005-0000-0000-0000442C0000}"/>
    <cellStyle name="Notas 10 3 3 2 2 2" xfId="4639" xr:uid="{00000000-0005-0000-0000-0000452C0000}"/>
    <cellStyle name="Notas 10 3 3 2 2 2 2" xfId="7374" xr:uid="{00000000-0005-0000-0000-0000462C0000}"/>
    <cellStyle name="Notas 10 3 3 2 2 2 2 2" xfId="11670" xr:uid="{00000000-0005-0000-0000-0000472C0000}"/>
    <cellStyle name="Notas 10 3 3 2 2 2 2 2 2" xfId="20299" xr:uid="{00000000-0005-0000-0000-0000482C0000}"/>
    <cellStyle name="Notas 10 3 3 2 2 2 2 3" xfId="16009" xr:uid="{00000000-0005-0000-0000-0000492C0000}"/>
    <cellStyle name="Notas 10 3 3 2 2 2 3" xfId="9525" xr:uid="{00000000-0005-0000-0000-00004A2C0000}"/>
    <cellStyle name="Notas 10 3 3 2 2 2 3 2" xfId="18154" xr:uid="{00000000-0005-0000-0000-00004B2C0000}"/>
    <cellStyle name="Notas 10 3 3 2 2 2 4" xfId="13863" xr:uid="{00000000-0005-0000-0000-00004C2C0000}"/>
    <cellStyle name="Notas 10 3 3 2 2 3" xfId="6322" xr:uid="{00000000-0005-0000-0000-00004D2C0000}"/>
    <cellStyle name="Notas 10 3 3 2 2 3 2" xfId="10618" xr:uid="{00000000-0005-0000-0000-00004E2C0000}"/>
    <cellStyle name="Notas 10 3 3 2 2 3 2 2" xfId="19247" xr:uid="{00000000-0005-0000-0000-00004F2C0000}"/>
    <cellStyle name="Notas 10 3 3 2 2 3 3" xfId="14957" xr:uid="{00000000-0005-0000-0000-0000502C0000}"/>
    <cellStyle name="Notas 10 3 3 2 2 4" xfId="8473" xr:uid="{00000000-0005-0000-0000-0000512C0000}"/>
    <cellStyle name="Notas 10 3 3 2 2 4 2" xfId="17102" xr:uid="{00000000-0005-0000-0000-0000522C0000}"/>
    <cellStyle name="Notas 10 3 3 2 2 5" xfId="12789" xr:uid="{00000000-0005-0000-0000-0000532C0000}"/>
    <cellStyle name="Notas 10 3 3 3" xfId="3180" xr:uid="{00000000-0005-0000-0000-0000542C0000}"/>
    <cellStyle name="Notas 10 3 3 3 2" xfId="4349" xr:uid="{00000000-0005-0000-0000-0000552C0000}"/>
    <cellStyle name="Notas 10 3 3 3 2 2" xfId="7084" xr:uid="{00000000-0005-0000-0000-0000562C0000}"/>
    <cellStyle name="Notas 10 3 3 3 2 2 2" xfId="11380" xr:uid="{00000000-0005-0000-0000-0000572C0000}"/>
    <cellStyle name="Notas 10 3 3 3 2 2 2 2" xfId="20009" xr:uid="{00000000-0005-0000-0000-0000582C0000}"/>
    <cellStyle name="Notas 10 3 3 3 2 2 3" xfId="15719" xr:uid="{00000000-0005-0000-0000-0000592C0000}"/>
    <cellStyle name="Notas 10 3 3 3 2 3" xfId="9235" xr:uid="{00000000-0005-0000-0000-00005A2C0000}"/>
    <cellStyle name="Notas 10 3 3 3 2 3 2" xfId="17864" xr:uid="{00000000-0005-0000-0000-00005B2C0000}"/>
    <cellStyle name="Notas 10 3 3 3 2 4" xfId="13573" xr:uid="{00000000-0005-0000-0000-00005C2C0000}"/>
    <cellStyle name="Notas 10 3 3 3 3" xfId="6031" xr:uid="{00000000-0005-0000-0000-00005D2C0000}"/>
    <cellStyle name="Notas 10 3 3 3 3 2" xfId="10327" xr:uid="{00000000-0005-0000-0000-00005E2C0000}"/>
    <cellStyle name="Notas 10 3 3 3 3 2 2" xfId="18956" xr:uid="{00000000-0005-0000-0000-00005F2C0000}"/>
    <cellStyle name="Notas 10 3 3 3 3 3" xfId="14666" xr:uid="{00000000-0005-0000-0000-0000602C0000}"/>
    <cellStyle name="Notas 10 3 3 3 4" xfId="7831" xr:uid="{00000000-0005-0000-0000-0000612C0000}"/>
    <cellStyle name="Notas 10 3 3 3 4 2" xfId="16465" xr:uid="{00000000-0005-0000-0000-0000622C0000}"/>
    <cellStyle name="Notas 10 3 3 3 5" xfId="12497" xr:uid="{00000000-0005-0000-0000-0000632C0000}"/>
    <cellStyle name="Notas 10 3 4" xfId="924" xr:uid="{00000000-0005-0000-0000-0000642C0000}"/>
    <cellStyle name="Notas 10 3 4 2" xfId="3276" xr:uid="{00000000-0005-0000-0000-0000652C0000}"/>
    <cellStyle name="Notas 10 3 4 2 2" xfId="4445" xr:uid="{00000000-0005-0000-0000-0000662C0000}"/>
    <cellStyle name="Notas 10 3 4 2 2 2" xfId="7180" xr:uid="{00000000-0005-0000-0000-0000672C0000}"/>
    <cellStyle name="Notas 10 3 4 2 2 2 2" xfId="11476" xr:uid="{00000000-0005-0000-0000-0000682C0000}"/>
    <cellStyle name="Notas 10 3 4 2 2 2 2 2" xfId="20105" xr:uid="{00000000-0005-0000-0000-0000692C0000}"/>
    <cellStyle name="Notas 10 3 4 2 2 2 3" xfId="15815" xr:uid="{00000000-0005-0000-0000-00006A2C0000}"/>
    <cellStyle name="Notas 10 3 4 2 2 3" xfId="9331" xr:uid="{00000000-0005-0000-0000-00006B2C0000}"/>
    <cellStyle name="Notas 10 3 4 2 2 3 2" xfId="17960" xr:uid="{00000000-0005-0000-0000-00006C2C0000}"/>
    <cellStyle name="Notas 10 3 4 2 2 4" xfId="13669" xr:uid="{00000000-0005-0000-0000-00006D2C0000}"/>
    <cellStyle name="Notas 10 3 4 2 3" xfId="6127" xr:uid="{00000000-0005-0000-0000-00006E2C0000}"/>
    <cellStyle name="Notas 10 3 4 2 3 2" xfId="10423" xr:uid="{00000000-0005-0000-0000-00006F2C0000}"/>
    <cellStyle name="Notas 10 3 4 2 3 2 2" xfId="19052" xr:uid="{00000000-0005-0000-0000-0000702C0000}"/>
    <cellStyle name="Notas 10 3 4 2 3 3" xfId="14762" xr:uid="{00000000-0005-0000-0000-0000712C0000}"/>
    <cellStyle name="Notas 10 3 4 2 4" xfId="7688" xr:uid="{00000000-0005-0000-0000-0000722C0000}"/>
    <cellStyle name="Notas 10 3 4 2 4 2" xfId="16322" xr:uid="{00000000-0005-0000-0000-0000732C0000}"/>
    <cellStyle name="Notas 10 3 4 2 5" xfId="12593" xr:uid="{00000000-0005-0000-0000-0000742C0000}"/>
    <cellStyle name="Notas 10 3 5" xfId="1088" xr:uid="{00000000-0005-0000-0000-0000752C0000}"/>
    <cellStyle name="Notas 10 3 5 2" xfId="2366" xr:uid="{00000000-0005-0000-0000-0000762C0000}"/>
    <cellStyle name="Notas 10 3 5 2 2" xfId="3600" xr:uid="{00000000-0005-0000-0000-0000772C0000}"/>
    <cellStyle name="Notas 10 3 5 2 2 2" xfId="4735" xr:uid="{00000000-0005-0000-0000-0000782C0000}"/>
    <cellStyle name="Notas 10 3 5 2 2 2 2" xfId="7470" xr:uid="{00000000-0005-0000-0000-0000792C0000}"/>
    <cellStyle name="Notas 10 3 5 2 2 2 2 2" xfId="11766" xr:uid="{00000000-0005-0000-0000-00007A2C0000}"/>
    <cellStyle name="Notas 10 3 5 2 2 2 2 2 2" xfId="20395" xr:uid="{00000000-0005-0000-0000-00007B2C0000}"/>
    <cellStyle name="Notas 10 3 5 2 2 2 2 3" xfId="16105" xr:uid="{00000000-0005-0000-0000-00007C2C0000}"/>
    <cellStyle name="Notas 10 3 5 2 2 2 3" xfId="9621" xr:uid="{00000000-0005-0000-0000-00007D2C0000}"/>
    <cellStyle name="Notas 10 3 5 2 2 2 3 2" xfId="18250" xr:uid="{00000000-0005-0000-0000-00007E2C0000}"/>
    <cellStyle name="Notas 10 3 5 2 2 2 4" xfId="13959" xr:uid="{00000000-0005-0000-0000-00007F2C0000}"/>
    <cellStyle name="Notas 10 3 5 2 2 3" xfId="6418" xr:uid="{00000000-0005-0000-0000-0000802C0000}"/>
    <cellStyle name="Notas 10 3 5 2 2 3 2" xfId="10714" xr:uid="{00000000-0005-0000-0000-0000812C0000}"/>
    <cellStyle name="Notas 10 3 5 2 2 3 2 2" xfId="19343" xr:uid="{00000000-0005-0000-0000-0000822C0000}"/>
    <cellStyle name="Notas 10 3 5 2 2 3 3" xfId="15053" xr:uid="{00000000-0005-0000-0000-0000832C0000}"/>
    <cellStyle name="Notas 10 3 5 2 2 4" xfId="8569" xr:uid="{00000000-0005-0000-0000-0000842C0000}"/>
    <cellStyle name="Notas 10 3 5 2 2 4 2" xfId="17198" xr:uid="{00000000-0005-0000-0000-0000852C0000}"/>
    <cellStyle name="Notas 10 3 5 2 2 5" xfId="12885" xr:uid="{00000000-0005-0000-0000-0000862C0000}"/>
    <cellStyle name="Notas 10 3 5 3" xfId="3780" xr:uid="{00000000-0005-0000-0000-0000872C0000}"/>
    <cellStyle name="Notas 10 3 5 3 2" xfId="6535" xr:uid="{00000000-0005-0000-0000-0000882C0000}"/>
    <cellStyle name="Notas 10 3 5 3 2 2" xfId="10831" xr:uid="{00000000-0005-0000-0000-0000892C0000}"/>
    <cellStyle name="Notas 10 3 5 3 2 2 2" xfId="19460" xr:uid="{00000000-0005-0000-0000-00008A2C0000}"/>
    <cellStyle name="Notas 10 3 5 3 2 3" xfId="15170" xr:uid="{00000000-0005-0000-0000-00008B2C0000}"/>
    <cellStyle name="Notas 10 3 5 3 3" xfId="8686" xr:uid="{00000000-0005-0000-0000-00008C2C0000}"/>
    <cellStyle name="Notas 10 3 5 3 3 2" xfId="17315" xr:uid="{00000000-0005-0000-0000-00008D2C0000}"/>
    <cellStyle name="Notas 10 3 5 3 4" xfId="13004" xr:uid="{00000000-0005-0000-0000-00008E2C0000}"/>
    <cellStyle name="Notas 10 3 5 4" xfId="5480" xr:uid="{00000000-0005-0000-0000-00008F2C0000}"/>
    <cellStyle name="Notas 10 3 5 4 2" xfId="9776" xr:uid="{00000000-0005-0000-0000-0000902C0000}"/>
    <cellStyle name="Notas 10 3 5 4 2 2" xfId="18405" xr:uid="{00000000-0005-0000-0000-0000912C0000}"/>
    <cellStyle name="Notas 10 3 5 4 3" xfId="14115" xr:uid="{00000000-0005-0000-0000-0000922C0000}"/>
    <cellStyle name="Notas 10 3 5 5" xfId="7962" xr:uid="{00000000-0005-0000-0000-0000932C0000}"/>
    <cellStyle name="Notas 10 3 5 5 2" xfId="16595" xr:uid="{00000000-0005-0000-0000-0000942C0000}"/>
    <cellStyle name="Notas 10 3 5 6" xfId="11924" xr:uid="{00000000-0005-0000-0000-0000952C0000}"/>
    <cellStyle name="Notas 10 3 6" xfId="22160" xr:uid="{00000000-0005-0000-0000-0000962C0000}"/>
    <cellStyle name="Notas 10 4" xfId="482" xr:uid="{00000000-0005-0000-0000-0000972C0000}"/>
    <cellStyle name="Notas 10 4 2" xfId="615" xr:uid="{00000000-0005-0000-0000-0000982C0000}"/>
    <cellStyle name="Notas 10 4 2 2" xfId="2053" xr:uid="{00000000-0005-0000-0000-0000992C0000}"/>
    <cellStyle name="Notas 10 4 2 2 2" xfId="3410" xr:uid="{00000000-0005-0000-0000-00009A2C0000}"/>
    <cellStyle name="Notas 10 4 2 2 2 2" xfId="4547" xr:uid="{00000000-0005-0000-0000-00009B2C0000}"/>
    <cellStyle name="Notas 10 4 2 2 2 2 2" xfId="7282" xr:uid="{00000000-0005-0000-0000-00009C2C0000}"/>
    <cellStyle name="Notas 10 4 2 2 2 2 2 2" xfId="11578" xr:uid="{00000000-0005-0000-0000-00009D2C0000}"/>
    <cellStyle name="Notas 10 4 2 2 2 2 2 2 2" xfId="20207" xr:uid="{00000000-0005-0000-0000-00009E2C0000}"/>
    <cellStyle name="Notas 10 4 2 2 2 2 2 3" xfId="15917" xr:uid="{00000000-0005-0000-0000-00009F2C0000}"/>
    <cellStyle name="Notas 10 4 2 2 2 2 3" xfId="9433" xr:uid="{00000000-0005-0000-0000-0000A02C0000}"/>
    <cellStyle name="Notas 10 4 2 2 2 2 3 2" xfId="18062" xr:uid="{00000000-0005-0000-0000-0000A12C0000}"/>
    <cellStyle name="Notas 10 4 2 2 2 2 4" xfId="13771" xr:uid="{00000000-0005-0000-0000-0000A22C0000}"/>
    <cellStyle name="Notas 10 4 2 2 2 3" xfId="6230" xr:uid="{00000000-0005-0000-0000-0000A32C0000}"/>
    <cellStyle name="Notas 10 4 2 2 2 3 2" xfId="10526" xr:uid="{00000000-0005-0000-0000-0000A42C0000}"/>
    <cellStyle name="Notas 10 4 2 2 2 3 2 2" xfId="19155" xr:uid="{00000000-0005-0000-0000-0000A52C0000}"/>
    <cellStyle name="Notas 10 4 2 2 2 3 3" xfId="14865" xr:uid="{00000000-0005-0000-0000-0000A62C0000}"/>
    <cellStyle name="Notas 10 4 2 2 2 4" xfId="8381" xr:uid="{00000000-0005-0000-0000-0000A72C0000}"/>
    <cellStyle name="Notas 10 4 2 2 2 4 2" xfId="17010" xr:uid="{00000000-0005-0000-0000-0000A82C0000}"/>
    <cellStyle name="Notas 10 4 2 2 2 5" xfId="12697" xr:uid="{00000000-0005-0000-0000-0000A92C0000}"/>
    <cellStyle name="Notas 10 4 2 3" xfId="3088" xr:uid="{00000000-0005-0000-0000-0000AA2C0000}"/>
    <cellStyle name="Notas 10 4 2 3 2" xfId="4257" xr:uid="{00000000-0005-0000-0000-0000AB2C0000}"/>
    <cellStyle name="Notas 10 4 2 3 2 2" xfId="6992" xr:uid="{00000000-0005-0000-0000-0000AC2C0000}"/>
    <cellStyle name="Notas 10 4 2 3 2 2 2" xfId="11288" xr:uid="{00000000-0005-0000-0000-0000AD2C0000}"/>
    <cellStyle name="Notas 10 4 2 3 2 2 2 2" xfId="19917" xr:uid="{00000000-0005-0000-0000-0000AE2C0000}"/>
    <cellStyle name="Notas 10 4 2 3 2 2 3" xfId="15627" xr:uid="{00000000-0005-0000-0000-0000AF2C0000}"/>
    <cellStyle name="Notas 10 4 2 3 2 3" xfId="9143" xr:uid="{00000000-0005-0000-0000-0000B02C0000}"/>
    <cellStyle name="Notas 10 4 2 3 2 3 2" xfId="17772" xr:uid="{00000000-0005-0000-0000-0000B12C0000}"/>
    <cellStyle name="Notas 10 4 2 3 2 4" xfId="13481" xr:uid="{00000000-0005-0000-0000-0000B22C0000}"/>
    <cellStyle name="Notas 10 4 2 3 3" xfId="5939" xr:uid="{00000000-0005-0000-0000-0000B32C0000}"/>
    <cellStyle name="Notas 10 4 2 3 3 2" xfId="10235" xr:uid="{00000000-0005-0000-0000-0000B42C0000}"/>
    <cellStyle name="Notas 10 4 2 3 3 2 2" xfId="18864" xr:uid="{00000000-0005-0000-0000-0000B52C0000}"/>
    <cellStyle name="Notas 10 4 2 3 3 3" xfId="14574" xr:uid="{00000000-0005-0000-0000-0000B62C0000}"/>
    <cellStyle name="Notas 10 4 2 3 4" xfId="8221" xr:uid="{00000000-0005-0000-0000-0000B72C0000}"/>
    <cellStyle name="Notas 10 4 2 3 4 2" xfId="16850" xr:uid="{00000000-0005-0000-0000-0000B82C0000}"/>
    <cellStyle name="Notas 10 4 2 3 5" xfId="12405" xr:uid="{00000000-0005-0000-0000-0000B92C0000}"/>
    <cellStyle name="Notas 10 4 2 4" xfId="23011" xr:uid="{00000000-0005-0000-0000-0000BA2C0000}"/>
    <cellStyle name="Notas 10 4 3" xfId="727" xr:uid="{00000000-0005-0000-0000-0000BB2C0000}"/>
    <cellStyle name="Notas 10 4 3 2" xfId="2163" xr:uid="{00000000-0005-0000-0000-0000BC2C0000}"/>
    <cellStyle name="Notas 10 4 3 2 2" xfId="3504" xr:uid="{00000000-0005-0000-0000-0000BD2C0000}"/>
    <cellStyle name="Notas 10 4 3 2 2 2" xfId="4640" xr:uid="{00000000-0005-0000-0000-0000BE2C0000}"/>
    <cellStyle name="Notas 10 4 3 2 2 2 2" xfId="7375" xr:uid="{00000000-0005-0000-0000-0000BF2C0000}"/>
    <cellStyle name="Notas 10 4 3 2 2 2 2 2" xfId="11671" xr:uid="{00000000-0005-0000-0000-0000C02C0000}"/>
    <cellStyle name="Notas 10 4 3 2 2 2 2 2 2" xfId="20300" xr:uid="{00000000-0005-0000-0000-0000C12C0000}"/>
    <cellStyle name="Notas 10 4 3 2 2 2 2 3" xfId="16010" xr:uid="{00000000-0005-0000-0000-0000C22C0000}"/>
    <cellStyle name="Notas 10 4 3 2 2 2 3" xfId="9526" xr:uid="{00000000-0005-0000-0000-0000C32C0000}"/>
    <cellStyle name="Notas 10 4 3 2 2 2 3 2" xfId="18155" xr:uid="{00000000-0005-0000-0000-0000C42C0000}"/>
    <cellStyle name="Notas 10 4 3 2 2 2 4" xfId="13864" xr:uid="{00000000-0005-0000-0000-0000C52C0000}"/>
    <cellStyle name="Notas 10 4 3 2 2 3" xfId="6323" xr:uid="{00000000-0005-0000-0000-0000C62C0000}"/>
    <cellStyle name="Notas 10 4 3 2 2 3 2" xfId="10619" xr:uid="{00000000-0005-0000-0000-0000C72C0000}"/>
    <cellStyle name="Notas 10 4 3 2 2 3 2 2" xfId="19248" xr:uid="{00000000-0005-0000-0000-0000C82C0000}"/>
    <cellStyle name="Notas 10 4 3 2 2 3 3" xfId="14958" xr:uid="{00000000-0005-0000-0000-0000C92C0000}"/>
    <cellStyle name="Notas 10 4 3 2 2 4" xfId="8474" xr:uid="{00000000-0005-0000-0000-0000CA2C0000}"/>
    <cellStyle name="Notas 10 4 3 2 2 4 2" xfId="17103" xr:uid="{00000000-0005-0000-0000-0000CB2C0000}"/>
    <cellStyle name="Notas 10 4 3 2 2 5" xfId="12790" xr:uid="{00000000-0005-0000-0000-0000CC2C0000}"/>
    <cellStyle name="Notas 10 4 3 3" xfId="3181" xr:uid="{00000000-0005-0000-0000-0000CD2C0000}"/>
    <cellStyle name="Notas 10 4 3 3 2" xfId="4350" xr:uid="{00000000-0005-0000-0000-0000CE2C0000}"/>
    <cellStyle name="Notas 10 4 3 3 2 2" xfId="7085" xr:uid="{00000000-0005-0000-0000-0000CF2C0000}"/>
    <cellStyle name="Notas 10 4 3 3 2 2 2" xfId="11381" xr:uid="{00000000-0005-0000-0000-0000D02C0000}"/>
    <cellStyle name="Notas 10 4 3 3 2 2 2 2" xfId="20010" xr:uid="{00000000-0005-0000-0000-0000D12C0000}"/>
    <cellStyle name="Notas 10 4 3 3 2 2 3" xfId="15720" xr:uid="{00000000-0005-0000-0000-0000D22C0000}"/>
    <cellStyle name="Notas 10 4 3 3 2 3" xfId="9236" xr:uid="{00000000-0005-0000-0000-0000D32C0000}"/>
    <cellStyle name="Notas 10 4 3 3 2 3 2" xfId="17865" xr:uid="{00000000-0005-0000-0000-0000D42C0000}"/>
    <cellStyle name="Notas 10 4 3 3 2 4" xfId="13574" xr:uid="{00000000-0005-0000-0000-0000D52C0000}"/>
    <cellStyle name="Notas 10 4 3 3 3" xfId="6032" xr:uid="{00000000-0005-0000-0000-0000D62C0000}"/>
    <cellStyle name="Notas 10 4 3 3 3 2" xfId="10328" xr:uid="{00000000-0005-0000-0000-0000D72C0000}"/>
    <cellStyle name="Notas 10 4 3 3 3 2 2" xfId="18957" xr:uid="{00000000-0005-0000-0000-0000D82C0000}"/>
    <cellStyle name="Notas 10 4 3 3 3 3" xfId="14667" xr:uid="{00000000-0005-0000-0000-0000D92C0000}"/>
    <cellStyle name="Notas 10 4 3 3 4" xfId="7830" xr:uid="{00000000-0005-0000-0000-0000DA2C0000}"/>
    <cellStyle name="Notas 10 4 3 3 4 2" xfId="16464" xr:uid="{00000000-0005-0000-0000-0000DB2C0000}"/>
    <cellStyle name="Notas 10 4 3 3 5" xfId="12498" xr:uid="{00000000-0005-0000-0000-0000DC2C0000}"/>
    <cellStyle name="Notas 10 4 4" xfId="925" xr:uid="{00000000-0005-0000-0000-0000DD2C0000}"/>
    <cellStyle name="Notas 10 4 4 2" xfId="3277" xr:uid="{00000000-0005-0000-0000-0000DE2C0000}"/>
    <cellStyle name="Notas 10 4 4 2 2" xfId="4446" xr:uid="{00000000-0005-0000-0000-0000DF2C0000}"/>
    <cellStyle name="Notas 10 4 4 2 2 2" xfId="7181" xr:uid="{00000000-0005-0000-0000-0000E02C0000}"/>
    <cellStyle name="Notas 10 4 4 2 2 2 2" xfId="11477" xr:uid="{00000000-0005-0000-0000-0000E12C0000}"/>
    <cellStyle name="Notas 10 4 4 2 2 2 2 2" xfId="20106" xr:uid="{00000000-0005-0000-0000-0000E22C0000}"/>
    <cellStyle name="Notas 10 4 4 2 2 2 3" xfId="15816" xr:uid="{00000000-0005-0000-0000-0000E32C0000}"/>
    <cellStyle name="Notas 10 4 4 2 2 3" xfId="9332" xr:uid="{00000000-0005-0000-0000-0000E42C0000}"/>
    <cellStyle name="Notas 10 4 4 2 2 3 2" xfId="17961" xr:uid="{00000000-0005-0000-0000-0000E52C0000}"/>
    <cellStyle name="Notas 10 4 4 2 2 4" xfId="13670" xr:uid="{00000000-0005-0000-0000-0000E62C0000}"/>
    <cellStyle name="Notas 10 4 4 2 3" xfId="6128" xr:uid="{00000000-0005-0000-0000-0000E72C0000}"/>
    <cellStyle name="Notas 10 4 4 2 3 2" xfId="10424" xr:uid="{00000000-0005-0000-0000-0000E82C0000}"/>
    <cellStyle name="Notas 10 4 4 2 3 2 2" xfId="19053" xr:uid="{00000000-0005-0000-0000-0000E92C0000}"/>
    <cellStyle name="Notas 10 4 4 2 3 3" xfId="14763" xr:uid="{00000000-0005-0000-0000-0000EA2C0000}"/>
    <cellStyle name="Notas 10 4 4 2 4" xfId="7765" xr:uid="{00000000-0005-0000-0000-0000EB2C0000}"/>
    <cellStyle name="Notas 10 4 4 2 4 2" xfId="16399" xr:uid="{00000000-0005-0000-0000-0000EC2C0000}"/>
    <cellStyle name="Notas 10 4 4 2 5" xfId="12594" xr:uid="{00000000-0005-0000-0000-0000ED2C0000}"/>
    <cellStyle name="Notas 10 4 5" xfId="1089" xr:uid="{00000000-0005-0000-0000-0000EE2C0000}"/>
    <cellStyle name="Notas 10 4 5 2" xfId="2367" xr:uid="{00000000-0005-0000-0000-0000EF2C0000}"/>
    <cellStyle name="Notas 10 4 5 2 2" xfId="3601" xr:uid="{00000000-0005-0000-0000-0000F02C0000}"/>
    <cellStyle name="Notas 10 4 5 2 2 2" xfId="4736" xr:uid="{00000000-0005-0000-0000-0000F12C0000}"/>
    <cellStyle name="Notas 10 4 5 2 2 2 2" xfId="7471" xr:uid="{00000000-0005-0000-0000-0000F22C0000}"/>
    <cellStyle name="Notas 10 4 5 2 2 2 2 2" xfId="11767" xr:uid="{00000000-0005-0000-0000-0000F32C0000}"/>
    <cellStyle name="Notas 10 4 5 2 2 2 2 2 2" xfId="20396" xr:uid="{00000000-0005-0000-0000-0000F42C0000}"/>
    <cellStyle name="Notas 10 4 5 2 2 2 2 3" xfId="16106" xr:uid="{00000000-0005-0000-0000-0000F52C0000}"/>
    <cellStyle name="Notas 10 4 5 2 2 2 3" xfId="9622" xr:uid="{00000000-0005-0000-0000-0000F62C0000}"/>
    <cellStyle name="Notas 10 4 5 2 2 2 3 2" xfId="18251" xr:uid="{00000000-0005-0000-0000-0000F72C0000}"/>
    <cellStyle name="Notas 10 4 5 2 2 2 4" xfId="13960" xr:uid="{00000000-0005-0000-0000-0000F82C0000}"/>
    <cellStyle name="Notas 10 4 5 2 2 3" xfId="6419" xr:uid="{00000000-0005-0000-0000-0000F92C0000}"/>
    <cellStyle name="Notas 10 4 5 2 2 3 2" xfId="10715" xr:uid="{00000000-0005-0000-0000-0000FA2C0000}"/>
    <cellStyle name="Notas 10 4 5 2 2 3 2 2" xfId="19344" xr:uid="{00000000-0005-0000-0000-0000FB2C0000}"/>
    <cellStyle name="Notas 10 4 5 2 2 3 3" xfId="15054" xr:uid="{00000000-0005-0000-0000-0000FC2C0000}"/>
    <cellStyle name="Notas 10 4 5 2 2 4" xfId="8570" xr:uid="{00000000-0005-0000-0000-0000FD2C0000}"/>
    <cellStyle name="Notas 10 4 5 2 2 4 2" xfId="17199" xr:uid="{00000000-0005-0000-0000-0000FE2C0000}"/>
    <cellStyle name="Notas 10 4 5 2 2 5" xfId="12886" xr:uid="{00000000-0005-0000-0000-0000FF2C0000}"/>
    <cellStyle name="Notas 10 4 5 3" xfId="3781" xr:uid="{00000000-0005-0000-0000-0000002D0000}"/>
    <cellStyle name="Notas 10 4 5 3 2" xfId="6536" xr:uid="{00000000-0005-0000-0000-0000012D0000}"/>
    <cellStyle name="Notas 10 4 5 3 2 2" xfId="10832" xr:uid="{00000000-0005-0000-0000-0000022D0000}"/>
    <cellStyle name="Notas 10 4 5 3 2 2 2" xfId="19461" xr:uid="{00000000-0005-0000-0000-0000032D0000}"/>
    <cellStyle name="Notas 10 4 5 3 2 3" xfId="15171" xr:uid="{00000000-0005-0000-0000-0000042D0000}"/>
    <cellStyle name="Notas 10 4 5 3 3" xfId="8687" xr:uid="{00000000-0005-0000-0000-0000052D0000}"/>
    <cellStyle name="Notas 10 4 5 3 3 2" xfId="17316" xr:uid="{00000000-0005-0000-0000-0000062D0000}"/>
    <cellStyle name="Notas 10 4 5 3 4" xfId="13005" xr:uid="{00000000-0005-0000-0000-0000072D0000}"/>
    <cellStyle name="Notas 10 4 5 4" xfId="5481" xr:uid="{00000000-0005-0000-0000-0000082D0000}"/>
    <cellStyle name="Notas 10 4 5 4 2" xfId="9777" xr:uid="{00000000-0005-0000-0000-0000092D0000}"/>
    <cellStyle name="Notas 10 4 5 4 2 2" xfId="18406" xr:uid="{00000000-0005-0000-0000-00000A2D0000}"/>
    <cellStyle name="Notas 10 4 5 4 3" xfId="14116" xr:uid="{00000000-0005-0000-0000-00000B2D0000}"/>
    <cellStyle name="Notas 10 4 5 5" xfId="7961" xr:uid="{00000000-0005-0000-0000-00000C2D0000}"/>
    <cellStyle name="Notas 10 4 5 5 2" xfId="16594" xr:uid="{00000000-0005-0000-0000-00000D2D0000}"/>
    <cellStyle name="Notas 10 4 5 6" xfId="11925" xr:uid="{00000000-0005-0000-0000-00000E2D0000}"/>
    <cellStyle name="Notas 10 4 6" xfId="22161" xr:uid="{00000000-0005-0000-0000-00000F2D0000}"/>
    <cellStyle name="Notas 10 5" xfId="612" xr:uid="{00000000-0005-0000-0000-0000102D0000}"/>
    <cellStyle name="Notas 10 5 2" xfId="2050" xr:uid="{00000000-0005-0000-0000-0000112D0000}"/>
    <cellStyle name="Notas 10 5 2 2" xfId="3407" xr:uid="{00000000-0005-0000-0000-0000122D0000}"/>
    <cellStyle name="Notas 10 5 2 2 2" xfId="4544" xr:uid="{00000000-0005-0000-0000-0000132D0000}"/>
    <cellStyle name="Notas 10 5 2 2 2 2" xfId="7279" xr:uid="{00000000-0005-0000-0000-0000142D0000}"/>
    <cellStyle name="Notas 10 5 2 2 2 2 2" xfId="11575" xr:uid="{00000000-0005-0000-0000-0000152D0000}"/>
    <cellStyle name="Notas 10 5 2 2 2 2 2 2" xfId="20204" xr:uid="{00000000-0005-0000-0000-0000162D0000}"/>
    <cellStyle name="Notas 10 5 2 2 2 2 3" xfId="15914" xr:uid="{00000000-0005-0000-0000-0000172D0000}"/>
    <cellStyle name="Notas 10 5 2 2 2 3" xfId="9430" xr:uid="{00000000-0005-0000-0000-0000182D0000}"/>
    <cellStyle name="Notas 10 5 2 2 2 3 2" xfId="18059" xr:uid="{00000000-0005-0000-0000-0000192D0000}"/>
    <cellStyle name="Notas 10 5 2 2 2 4" xfId="13768" xr:uid="{00000000-0005-0000-0000-00001A2D0000}"/>
    <cellStyle name="Notas 10 5 2 2 3" xfId="6227" xr:uid="{00000000-0005-0000-0000-00001B2D0000}"/>
    <cellStyle name="Notas 10 5 2 2 3 2" xfId="10523" xr:uid="{00000000-0005-0000-0000-00001C2D0000}"/>
    <cellStyle name="Notas 10 5 2 2 3 2 2" xfId="19152" xr:uid="{00000000-0005-0000-0000-00001D2D0000}"/>
    <cellStyle name="Notas 10 5 2 2 3 3" xfId="14862" xr:uid="{00000000-0005-0000-0000-00001E2D0000}"/>
    <cellStyle name="Notas 10 5 2 2 4" xfId="8378" xr:uid="{00000000-0005-0000-0000-00001F2D0000}"/>
    <cellStyle name="Notas 10 5 2 2 4 2" xfId="17007" xr:uid="{00000000-0005-0000-0000-0000202D0000}"/>
    <cellStyle name="Notas 10 5 2 2 5" xfId="12694" xr:uid="{00000000-0005-0000-0000-0000212D0000}"/>
    <cellStyle name="Notas 10 5 3" xfId="3085" xr:uid="{00000000-0005-0000-0000-0000222D0000}"/>
    <cellStyle name="Notas 10 5 3 2" xfId="4254" xr:uid="{00000000-0005-0000-0000-0000232D0000}"/>
    <cellStyle name="Notas 10 5 3 2 2" xfId="6989" xr:uid="{00000000-0005-0000-0000-0000242D0000}"/>
    <cellStyle name="Notas 10 5 3 2 2 2" xfId="11285" xr:uid="{00000000-0005-0000-0000-0000252D0000}"/>
    <cellStyle name="Notas 10 5 3 2 2 2 2" xfId="19914" xr:uid="{00000000-0005-0000-0000-0000262D0000}"/>
    <cellStyle name="Notas 10 5 3 2 2 3" xfId="15624" xr:uid="{00000000-0005-0000-0000-0000272D0000}"/>
    <cellStyle name="Notas 10 5 3 2 3" xfId="9140" xr:uid="{00000000-0005-0000-0000-0000282D0000}"/>
    <cellStyle name="Notas 10 5 3 2 3 2" xfId="17769" xr:uid="{00000000-0005-0000-0000-0000292D0000}"/>
    <cellStyle name="Notas 10 5 3 2 4" xfId="13478" xr:uid="{00000000-0005-0000-0000-00002A2D0000}"/>
    <cellStyle name="Notas 10 5 3 3" xfId="5936" xr:uid="{00000000-0005-0000-0000-00002B2D0000}"/>
    <cellStyle name="Notas 10 5 3 3 2" xfId="10232" xr:uid="{00000000-0005-0000-0000-00002C2D0000}"/>
    <cellStyle name="Notas 10 5 3 3 2 2" xfId="18861" xr:uid="{00000000-0005-0000-0000-00002D2D0000}"/>
    <cellStyle name="Notas 10 5 3 3 3" xfId="14571" xr:uid="{00000000-0005-0000-0000-00002E2D0000}"/>
    <cellStyle name="Notas 10 5 3 4" xfId="7724" xr:uid="{00000000-0005-0000-0000-00002F2D0000}"/>
    <cellStyle name="Notas 10 5 3 4 2" xfId="16358" xr:uid="{00000000-0005-0000-0000-0000302D0000}"/>
    <cellStyle name="Notas 10 5 3 5" xfId="12402" xr:uid="{00000000-0005-0000-0000-0000312D0000}"/>
    <cellStyle name="Notas 10 5 4" xfId="22162" xr:uid="{00000000-0005-0000-0000-0000322D0000}"/>
    <cellStyle name="Notas 10 6" xfId="724" xr:uid="{00000000-0005-0000-0000-0000332D0000}"/>
    <cellStyle name="Notas 10 6 2" xfId="2160" xr:uid="{00000000-0005-0000-0000-0000342D0000}"/>
    <cellStyle name="Notas 10 6 2 2" xfId="3501" xr:uid="{00000000-0005-0000-0000-0000352D0000}"/>
    <cellStyle name="Notas 10 6 2 2 2" xfId="4637" xr:uid="{00000000-0005-0000-0000-0000362D0000}"/>
    <cellStyle name="Notas 10 6 2 2 2 2" xfId="7372" xr:uid="{00000000-0005-0000-0000-0000372D0000}"/>
    <cellStyle name="Notas 10 6 2 2 2 2 2" xfId="11668" xr:uid="{00000000-0005-0000-0000-0000382D0000}"/>
    <cellStyle name="Notas 10 6 2 2 2 2 2 2" xfId="20297" xr:uid="{00000000-0005-0000-0000-0000392D0000}"/>
    <cellStyle name="Notas 10 6 2 2 2 2 3" xfId="16007" xr:uid="{00000000-0005-0000-0000-00003A2D0000}"/>
    <cellStyle name="Notas 10 6 2 2 2 3" xfId="9523" xr:uid="{00000000-0005-0000-0000-00003B2D0000}"/>
    <cellStyle name="Notas 10 6 2 2 2 3 2" xfId="18152" xr:uid="{00000000-0005-0000-0000-00003C2D0000}"/>
    <cellStyle name="Notas 10 6 2 2 2 4" xfId="13861" xr:uid="{00000000-0005-0000-0000-00003D2D0000}"/>
    <cellStyle name="Notas 10 6 2 2 3" xfId="6320" xr:uid="{00000000-0005-0000-0000-00003E2D0000}"/>
    <cellStyle name="Notas 10 6 2 2 3 2" xfId="10616" xr:uid="{00000000-0005-0000-0000-00003F2D0000}"/>
    <cellStyle name="Notas 10 6 2 2 3 2 2" xfId="19245" xr:uid="{00000000-0005-0000-0000-0000402D0000}"/>
    <cellStyle name="Notas 10 6 2 2 3 3" xfId="14955" xr:uid="{00000000-0005-0000-0000-0000412D0000}"/>
    <cellStyle name="Notas 10 6 2 2 4" xfId="8471" xr:uid="{00000000-0005-0000-0000-0000422D0000}"/>
    <cellStyle name="Notas 10 6 2 2 4 2" xfId="17100" xr:uid="{00000000-0005-0000-0000-0000432D0000}"/>
    <cellStyle name="Notas 10 6 2 2 5" xfId="12787" xr:uid="{00000000-0005-0000-0000-0000442D0000}"/>
    <cellStyle name="Notas 10 6 3" xfId="3178" xr:uid="{00000000-0005-0000-0000-0000452D0000}"/>
    <cellStyle name="Notas 10 6 3 2" xfId="4347" xr:uid="{00000000-0005-0000-0000-0000462D0000}"/>
    <cellStyle name="Notas 10 6 3 2 2" xfId="7082" xr:uid="{00000000-0005-0000-0000-0000472D0000}"/>
    <cellStyle name="Notas 10 6 3 2 2 2" xfId="11378" xr:uid="{00000000-0005-0000-0000-0000482D0000}"/>
    <cellStyle name="Notas 10 6 3 2 2 2 2" xfId="20007" xr:uid="{00000000-0005-0000-0000-0000492D0000}"/>
    <cellStyle name="Notas 10 6 3 2 2 3" xfId="15717" xr:uid="{00000000-0005-0000-0000-00004A2D0000}"/>
    <cellStyle name="Notas 10 6 3 2 3" xfId="9233" xr:uid="{00000000-0005-0000-0000-00004B2D0000}"/>
    <cellStyle name="Notas 10 6 3 2 3 2" xfId="17862" xr:uid="{00000000-0005-0000-0000-00004C2D0000}"/>
    <cellStyle name="Notas 10 6 3 2 4" xfId="13571" xr:uid="{00000000-0005-0000-0000-00004D2D0000}"/>
    <cellStyle name="Notas 10 6 3 3" xfId="6029" xr:uid="{00000000-0005-0000-0000-00004E2D0000}"/>
    <cellStyle name="Notas 10 6 3 3 2" xfId="10325" xr:uid="{00000000-0005-0000-0000-00004F2D0000}"/>
    <cellStyle name="Notas 10 6 3 3 2 2" xfId="18954" xr:uid="{00000000-0005-0000-0000-0000502D0000}"/>
    <cellStyle name="Notas 10 6 3 3 3" xfId="14664" xr:uid="{00000000-0005-0000-0000-0000512D0000}"/>
    <cellStyle name="Notas 10 6 3 4" xfId="7833" xr:uid="{00000000-0005-0000-0000-0000522D0000}"/>
    <cellStyle name="Notas 10 6 3 4 2" xfId="16467" xr:uid="{00000000-0005-0000-0000-0000532D0000}"/>
    <cellStyle name="Notas 10 6 3 5" xfId="12495" xr:uid="{00000000-0005-0000-0000-0000542D0000}"/>
    <cellStyle name="Notas 10 7" xfId="922" xr:uid="{00000000-0005-0000-0000-0000552D0000}"/>
    <cellStyle name="Notas 10 7 2" xfId="3274" xr:uid="{00000000-0005-0000-0000-0000562D0000}"/>
    <cellStyle name="Notas 10 7 2 2" xfId="4443" xr:uid="{00000000-0005-0000-0000-0000572D0000}"/>
    <cellStyle name="Notas 10 7 2 2 2" xfId="7178" xr:uid="{00000000-0005-0000-0000-0000582D0000}"/>
    <cellStyle name="Notas 10 7 2 2 2 2" xfId="11474" xr:uid="{00000000-0005-0000-0000-0000592D0000}"/>
    <cellStyle name="Notas 10 7 2 2 2 2 2" xfId="20103" xr:uid="{00000000-0005-0000-0000-00005A2D0000}"/>
    <cellStyle name="Notas 10 7 2 2 2 3" xfId="15813" xr:uid="{00000000-0005-0000-0000-00005B2D0000}"/>
    <cellStyle name="Notas 10 7 2 2 3" xfId="9329" xr:uid="{00000000-0005-0000-0000-00005C2D0000}"/>
    <cellStyle name="Notas 10 7 2 2 3 2" xfId="17958" xr:uid="{00000000-0005-0000-0000-00005D2D0000}"/>
    <cellStyle name="Notas 10 7 2 2 4" xfId="13667" xr:uid="{00000000-0005-0000-0000-00005E2D0000}"/>
    <cellStyle name="Notas 10 7 2 3" xfId="6125" xr:uid="{00000000-0005-0000-0000-00005F2D0000}"/>
    <cellStyle name="Notas 10 7 2 3 2" xfId="10421" xr:uid="{00000000-0005-0000-0000-0000602D0000}"/>
    <cellStyle name="Notas 10 7 2 3 2 2" xfId="19050" xr:uid="{00000000-0005-0000-0000-0000612D0000}"/>
    <cellStyle name="Notas 10 7 2 3 3" xfId="14760" xr:uid="{00000000-0005-0000-0000-0000622D0000}"/>
    <cellStyle name="Notas 10 7 2 4" xfId="7781" xr:uid="{00000000-0005-0000-0000-0000632D0000}"/>
    <cellStyle name="Notas 10 7 2 4 2" xfId="16415" xr:uid="{00000000-0005-0000-0000-0000642D0000}"/>
    <cellStyle name="Notas 10 7 2 5" xfId="12591" xr:uid="{00000000-0005-0000-0000-0000652D0000}"/>
    <cellStyle name="Notas 10 8" xfId="1086" xr:uid="{00000000-0005-0000-0000-0000662D0000}"/>
    <cellStyle name="Notas 10 8 2" xfId="2364" xr:uid="{00000000-0005-0000-0000-0000672D0000}"/>
    <cellStyle name="Notas 10 8 2 2" xfId="3598" xr:uid="{00000000-0005-0000-0000-0000682D0000}"/>
    <cellStyle name="Notas 10 8 2 2 2" xfId="4733" xr:uid="{00000000-0005-0000-0000-0000692D0000}"/>
    <cellStyle name="Notas 10 8 2 2 2 2" xfId="7468" xr:uid="{00000000-0005-0000-0000-00006A2D0000}"/>
    <cellStyle name="Notas 10 8 2 2 2 2 2" xfId="11764" xr:uid="{00000000-0005-0000-0000-00006B2D0000}"/>
    <cellStyle name="Notas 10 8 2 2 2 2 2 2" xfId="20393" xr:uid="{00000000-0005-0000-0000-00006C2D0000}"/>
    <cellStyle name="Notas 10 8 2 2 2 2 3" xfId="16103" xr:uid="{00000000-0005-0000-0000-00006D2D0000}"/>
    <cellStyle name="Notas 10 8 2 2 2 3" xfId="9619" xr:uid="{00000000-0005-0000-0000-00006E2D0000}"/>
    <cellStyle name="Notas 10 8 2 2 2 3 2" xfId="18248" xr:uid="{00000000-0005-0000-0000-00006F2D0000}"/>
    <cellStyle name="Notas 10 8 2 2 2 4" xfId="13957" xr:uid="{00000000-0005-0000-0000-0000702D0000}"/>
    <cellStyle name="Notas 10 8 2 2 3" xfId="6416" xr:uid="{00000000-0005-0000-0000-0000712D0000}"/>
    <cellStyle name="Notas 10 8 2 2 3 2" xfId="10712" xr:uid="{00000000-0005-0000-0000-0000722D0000}"/>
    <cellStyle name="Notas 10 8 2 2 3 2 2" xfId="19341" xr:uid="{00000000-0005-0000-0000-0000732D0000}"/>
    <cellStyle name="Notas 10 8 2 2 3 3" xfId="15051" xr:uid="{00000000-0005-0000-0000-0000742D0000}"/>
    <cellStyle name="Notas 10 8 2 2 4" xfId="8567" xr:uid="{00000000-0005-0000-0000-0000752D0000}"/>
    <cellStyle name="Notas 10 8 2 2 4 2" xfId="17196" xr:uid="{00000000-0005-0000-0000-0000762D0000}"/>
    <cellStyle name="Notas 10 8 2 2 5" xfId="12883" xr:uid="{00000000-0005-0000-0000-0000772D0000}"/>
    <cellStyle name="Notas 10 8 3" xfId="3778" xr:uid="{00000000-0005-0000-0000-0000782D0000}"/>
    <cellStyle name="Notas 10 8 3 2" xfId="6533" xr:uid="{00000000-0005-0000-0000-0000792D0000}"/>
    <cellStyle name="Notas 10 8 3 2 2" xfId="10829" xr:uid="{00000000-0005-0000-0000-00007A2D0000}"/>
    <cellStyle name="Notas 10 8 3 2 2 2" xfId="19458" xr:uid="{00000000-0005-0000-0000-00007B2D0000}"/>
    <cellStyle name="Notas 10 8 3 2 3" xfId="15168" xr:uid="{00000000-0005-0000-0000-00007C2D0000}"/>
    <cellStyle name="Notas 10 8 3 3" xfId="8684" xr:uid="{00000000-0005-0000-0000-00007D2D0000}"/>
    <cellStyle name="Notas 10 8 3 3 2" xfId="17313" xr:uid="{00000000-0005-0000-0000-00007E2D0000}"/>
    <cellStyle name="Notas 10 8 3 4" xfId="13002" xr:uid="{00000000-0005-0000-0000-00007F2D0000}"/>
    <cellStyle name="Notas 10 8 4" xfId="5478" xr:uid="{00000000-0005-0000-0000-0000802D0000}"/>
    <cellStyle name="Notas 10 8 4 2" xfId="9774" xr:uid="{00000000-0005-0000-0000-0000812D0000}"/>
    <cellStyle name="Notas 10 8 4 2 2" xfId="18403" xr:uid="{00000000-0005-0000-0000-0000822D0000}"/>
    <cellStyle name="Notas 10 8 4 3" xfId="14113" xr:uid="{00000000-0005-0000-0000-0000832D0000}"/>
    <cellStyle name="Notas 10 8 5" xfId="7964" xr:uid="{00000000-0005-0000-0000-0000842D0000}"/>
    <cellStyle name="Notas 10 8 5 2" xfId="16597" xr:uid="{00000000-0005-0000-0000-0000852D0000}"/>
    <cellStyle name="Notas 10 8 6" xfId="11922" xr:uid="{00000000-0005-0000-0000-0000862D0000}"/>
    <cellStyle name="Notas 10 9" xfId="23014" xr:uid="{00000000-0005-0000-0000-0000872D0000}"/>
    <cellStyle name="Notas 11" xfId="483" xr:uid="{00000000-0005-0000-0000-0000882D0000}"/>
    <cellStyle name="Notas 11 2" xfId="484" xr:uid="{00000000-0005-0000-0000-0000892D0000}"/>
    <cellStyle name="Notas 11 2 2" xfId="617" xr:uid="{00000000-0005-0000-0000-00008A2D0000}"/>
    <cellStyle name="Notas 11 2 2 2" xfId="2055" xr:uid="{00000000-0005-0000-0000-00008B2D0000}"/>
    <cellStyle name="Notas 11 2 2 2 2" xfId="3412" xr:uid="{00000000-0005-0000-0000-00008C2D0000}"/>
    <cellStyle name="Notas 11 2 2 2 2 2" xfId="4549" xr:uid="{00000000-0005-0000-0000-00008D2D0000}"/>
    <cellStyle name="Notas 11 2 2 2 2 2 2" xfId="7284" xr:uid="{00000000-0005-0000-0000-00008E2D0000}"/>
    <cellStyle name="Notas 11 2 2 2 2 2 2 2" xfId="11580" xr:uid="{00000000-0005-0000-0000-00008F2D0000}"/>
    <cellStyle name="Notas 11 2 2 2 2 2 2 2 2" xfId="20209" xr:uid="{00000000-0005-0000-0000-0000902D0000}"/>
    <cellStyle name="Notas 11 2 2 2 2 2 2 3" xfId="15919" xr:uid="{00000000-0005-0000-0000-0000912D0000}"/>
    <cellStyle name="Notas 11 2 2 2 2 2 3" xfId="9435" xr:uid="{00000000-0005-0000-0000-0000922D0000}"/>
    <cellStyle name="Notas 11 2 2 2 2 2 3 2" xfId="18064" xr:uid="{00000000-0005-0000-0000-0000932D0000}"/>
    <cellStyle name="Notas 11 2 2 2 2 2 4" xfId="13773" xr:uid="{00000000-0005-0000-0000-0000942D0000}"/>
    <cellStyle name="Notas 11 2 2 2 2 3" xfId="6232" xr:uid="{00000000-0005-0000-0000-0000952D0000}"/>
    <cellStyle name="Notas 11 2 2 2 2 3 2" xfId="10528" xr:uid="{00000000-0005-0000-0000-0000962D0000}"/>
    <cellStyle name="Notas 11 2 2 2 2 3 2 2" xfId="19157" xr:uid="{00000000-0005-0000-0000-0000972D0000}"/>
    <cellStyle name="Notas 11 2 2 2 2 3 3" xfId="14867" xr:uid="{00000000-0005-0000-0000-0000982D0000}"/>
    <cellStyle name="Notas 11 2 2 2 2 4" xfId="8383" xr:uid="{00000000-0005-0000-0000-0000992D0000}"/>
    <cellStyle name="Notas 11 2 2 2 2 4 2" xfId="17012" xr:uid="{00000000-0005-0000-0000-00009A2D0000}"/>
    <cellStyle name="Notas 11 2 2 2 2 5" xfId="12699" xr:uid="{00000000-0005-0000-0000-00009B2D0000}"/>
    <cellStyle name="Notas 11 2 2 3" xfId="3090" xr:uid="{00000000-0005-0000-0000-00009C2D0000}"/>
    <cellStyle name="Notas 11 2 2 3 2" xfId="4259" xr:uid="{00000000-0005-0000-0000-00009D2D0000}"/>
    <cellStyle name="Notas 11 2 2 3 2 2" xfId="6994" xr:uid="{00000000-0005-0000-0000-00009E2D0000}"/>
    <cellStyle name="Notas 11 2 2 3 2 2 2" xfId="11290" xr:uid="{00000000-0005-0000-0000-00009F2D0000}"/>
    <cellStyle name="Notas 11 2 2 3 2 2 2 2" xfId="19919" xr:uid="{00000000-0005-0000-0000-0000A02D0000}"/>
    <cellStyle name="Notas 11 2 2 3 2 2 3" xfId="15629" xr:uid="{00000000-0005-0000-0000-0000A12D0000}"/>
    <cellStyle name="Notas 11 2 2 3 2 3" xfId="9145" xr:uid="{00000000-0005-0000-0000-0000A22D0000}"/>
    <cellStyle name="Notas 11 2 2 3 2 3 2" xfId="17774" xr:uid="{00000000-0005-0000-0000-0000A32D0000}"/>
    <cellStyle name="Notas 11 2 2 3 2 4" xfId="13483" xr:uid="{00000000-0005-0000-0000-0000A42D0000}"/>
    <cellStyle name="Notas 11 2 2 3 3" xfId="5941" xr:uid="{00000000-0005-0000-0000-0000A52D0000}"/>
    <cellStyle name="Notas 11 2 2 3 3 2" xfId="10237" xr:uid="{00000000-0005-0000-0000-0000A62D0000}"/>
    <cellStyle name="Notas 11 2 2 3 3 2 2" xfId="18866" xr:uid="{00000000-0005-0000-0000-0000A72D0000}"/>
    <cellStyle name="Notas 11 2 2 3 3 3" xfId="14576" xr:uid="{00000000-0005-0000-0000-0000A82D0000}"/>
    <cellStyle name="Notas 11 2 2 3 4" xfId="8033" xr:uid="{00000000-0005-0000-0000-0000A92D0000}"/>
    <cellStyle name="Notas 11 2 2 3 4 2" xfId="16666" xr:uid="{00000000-0005-0000-0000-0000AA2D0000}"/>
    <cellStyle name="Notas 11 2 2 3 5" xfId="12407" xr:uid="{00000000-0005-0000-0000-0000AB2D0000}"/>
    <cellStyle name="Notas 11 2 2 4" xfId="22355" xr:uid="{00000000-0005-0000-0000-0000AC2D0000}"/>
    <cellStyle name="Notas 11 2 3" xfId="729" xr:uid="{00000000-0005-0000-0000-0000AD2D0000}"/>
    <cellStyle name="Notas 11 2 3 2" xfId="2165" xr:uid="{00000000-0005-0000-0000-0000AE2D0000}"/>
    <cellStyle name="Notas 11 2 3 2 2" xfId="3506" xr:uid="{00000000-0005-0000-0000-0000AF2D0000}"/>
    <cellStyle name="Notas 11 2 3 2 2 2" xfId="4642" xr:uid="{00000000-0005-0000-0000-0000B02D0000}"/>
    <cellStyle name="Notas 11 2 3 2 2 2 2" xfId="7377" xr:uid="{00000000-0005-0000-0000-0000B12D0000}"/>
    <cellStyle name="Notas 11 2 3 2 2 2 2 2" xfId="11673" xr:uid="{00000000-0005-0000-0000-0000B22D0000}"/>
    <cellStyle name="Notas 11 2 3 2 2 2 2 2 2" xfId="20302" xr:uid="{00000000-0005-0000-0000-0000B32D0000}"/>
    <cellStyle name="Notas 11 2 3 2 2 2 2 3" xfId="16012" xr:uid="{00000000-0005-0000-0000-0000B42D0000}"/>
    <cellStyle name="Notas 11 2 3 2 2 2 3" xfId="9528" xr:uid="{00000000-0005-0000-0000-0000B52D0000}"/>
    <cellStyle name="Notas 11 2 3 2 2 2 3 2" xfId="18157" xr:uid="{00000000-0005-0000-0000-0000B62D0000}"/>
    <cellStyle name="Notas 11 2 3 2 2 2 4" xfId="13866" xr:uid="{00000000-0005-0000-0000-0000B72D0000}"/>
    <cellStyle name="Notas 11 2 3 2 2 3" xfId="6325" xr:uid="{00000000-0005-0000-0000-0000B82D0000}"/>
    <cellStyle name="Notas 11 2 3 2 2 3 2" xfId="10621" xr:uid="{00000000-0005-0000-0000-0000B92D0000}"/>
    <cellStyle name="Notas 11 2 3 2 2 3 2 2" xfId="19250" xr:uid="{00000000-0005-0000-0000-0000BA2D0000}"/>
    <cellStyle name="Notas 11 2 3 2 2 3 3" xfId="14960" xr:uid="{00000000-0005-0000-0000-0000BB2D0000}"/>
    <cellStyle name="Notas 11 2 3 2 2 4" xfId="8476" xr:uid="{00000000-0005-0000-0000-0000BC2D0000}"/>
    <cellStyle name="Notas 11 2 3 2 2 4 2" xfId="17105" xr:uid="{00000000-0005-0000-0000-0000BD2D0000}"/>
    <cellStyle name="Notas 11 2 3 2 2 5" xfId="12792" xr:uid="{00000000-0005-0000-0000-0000BE2D0000}"/>
    <cellStyle name="Notas 11 2 3 3" xfId="3183" xr:uid="{00000000-0005-0000-0000-0000BF2D0000}"/>
    <cellStyle name="Notas 11 2 3 3 2" xfId="4352" xr:uid="{00000000-0005-0000-0000-0000C02D0000}"/>
    <cellStyle name="Notas 11 2 3 3 2 2" xfId="7087" xr:uid="{00000000-0005-0000-0000-0000C12D0000}"/>
    <cellStyle name="Notas 11 2 3 3 2 2 2" xfId="11383" xr:uid="{00000000-0005-0000-0000-0000C22D0000}"/>
    <cellStyle name="Notas 11 2 3 3 2 2 2 2" xfId="20012" xr:uid="{00000000-0005-0000-0000-0000C32D0000}"/>
    <cellStyle name="Notas 11 2 3 3 2 2 3" xfId="15722" xr:uid="{00000000-0005-0000-0000-0000C42D0000}"/>
    <cellStyle name="Notas 11 2 3 3 2 3" xfId="9238" xr:uid="{00000000-0005-0000-0000-0000C52D0000}"/>
    <cellStyle name="Notas 11 2 3 3 2 3 2" xfId="17867" xr:uid="{00000000-0005-0000-0000-0000C62D0000}"/>
    <cellStyle name="Notas 11 2 3 3 2 4" xfId="13576" xr:uid="{00000000-0005-0000-0000-0000C72D0000}"/>
    <cellStyle name="Notas 11 2 3 3 3" xfId="6034" xr:uid="{00000000-0005-0000-0000-0000C82D0000}"/>
    <cellStyle name="Notas 11 2 3 3 3 2" xfId="10330" xr:uid="{00000000-0005-0000-0000-0000C92D0000}"/>
    <cellStyle name="Notas 11 2 3 3 3 2 2" xfId="18959" xr:uid="{00000000-0005-0000-0000-0000CA2D0000}"/>
    <cellStyle name="Notas 11 2 3 3 3 3" xfId="14669" xr:uid="{00000000-0005-0000-0000-0000CB2D0000}"/>
    <cellStyle name="Notas 11 2 3 3 4" xfId="7828" xr:uid="{00000000-0005-0000-0000-0000CC2D0000}"/>
    <cellStyle name="Notas 11 2 3 3 4 2" xfId="16462" xr:uid="{00000000-0005-0000-0000-0000CD2D0000}"/>
    <cellStyle name="Notas 11 2 3 3 5" xfId="12500" xr:uid="{00000000-0005-0000-0000-0000CE2D0000}"/>
    <cellStyle name="Notas 11 2 4" xfId="927" xr:uid="{00000000-0005-0000-0000-0000CF2D0000}"/>
    <cellStyle name="Notas 11 2 4 2" xfId="3279" xr:uid="{00000000-0005-0000-0000-0000D02D0000}"/>
    <cellStyle name="Notas 11 2 4 2 2" xfId="4448" xr:uid="{00000000-0005-0000-0000-0000D12D0000}"/>
    <cellStyle name="Notas 11 2 4 2 2 2" xfId="7183" xr:uid="{00000000-0005-0000-0000-0000D22D0000}"/>
    <cellStyle name="Notas 11 2 4 2 2 2 2" xfId="11479" xr:uid="{00000000-0005-0000-0000-0000D32D0000}"/>
    <cellStyle name="Notas 11 2 4 2 2 2 2 2" xfId="20108" xr:uid="{00000000-0005-0000-0000-0000D42D0000}"/>
    <cellStyle name="Notas 11 2 4 2 2 2 3" xfId="15818" xr:uid="{00000000-0005-0000-0000-0000D52D0000}"/>
    <cellStyle name="Notas 11 2 4 2 2 3" xfId="9334" xr:uid="{00000000-0005-0000-0000-0000D62D0000}"/>
    <cellStyle name="Notas 11 2 4 2 2 3 2" xfId="17963" xr:uid="{00000000-0005-0000-0000-0000D72D0000}"/>
    <cellStyle name="Notas 11 2 4 2 2 4" xfId="13672" xr:uid="{00000000-0005-0000-0000-0000D82D0000}"/>
    <cellStyle name="Notas 11 2 4 2 3" xfId="6130" xr:uid="{00000000-0005-0000-0000-0000D92D0000}"/>
    <cellStyle name="Notas 11 2 4 2 3 2" xfId="10426" xr:uid="{00000000-0005-0000-0000-0000DA2D0000}"/>
    <cellStyle name="Notas 11 2 4 2 3 2 2" xfId="19055" xr:uid="{00000000-0005-0000-0000-0000DB2D0000}"/>
    <cellStyle name="Notas 11 2 4 2 3 3" xfId="14765" xr:uid="{00000000-0005-0000-0000-0000DC2D0000}"/>
    <cellStyle name="Notas 11 2 4 2 4" xfId="7966" xr:uid="{00000000-0005-0000-0000-0000DD2D0000}"/>
    <cellStyle name="Notas 11 2 4 2 4 2" xfId="16599" xr:uid="{00000000-0005-0000-0000-0000DE2D0000}"/>
    <cellStyle name="Notas 11 2 4 2 5" xfId="12596" xr:uid="{00000000-0005-0000-0000-0000DF2D0000}"/>
    <cellStyle name="Notas 11 2 5" xfId="1091" xr:uid="{00000000-0005-0000-0000-0000E02D0000}"/>
    <cellStyle name="Notas 11 2 5 2" xfId="2369" xr:uid="{00000000-0005-0000-0000-0000E12D0000}"/>
    <cellStyle name="Notas 11 2 5 2 2" xfId="3603" xr:uid="{00000000-0005-0000-0000-0000E22D0000}"/>
    <cellStyle name="Notas 11 2 5 2 2 2" xfId="4738" xr:uid="{00000000-0005-0000-0000-0000E32D0000}"/>
    <cellStyle name="Notas 11 2 5 2 2 2 2" xfId="7473" xr:uid="{00000000-0005-0000-0000-0000E42D0000}"/>
    <cellStyle name="Notas 11 2 5 2 2 2 2 2" xfId="11769" xr:uid="{00000000-0005-0000-0000-0000E52D0000}"/>
    <cellStyle name="Notas 11 2 5 2 2 2 2 2 2" xfId="20398" xr:uid="{00000000-0005-0000-0000-0000E62D0000}"/>
    <cellStyle name="Notas 11 2 5 2 2 2 2 3" xfId="16108" xr:uid="{00000000-0005-0000-0000-0000E72D0000}"/>
    <cellStyle name="Notas 11 2 5 2 2 2 3" xfId="9624" xr:uid="{00000000-0005-0000-0000-0000E82D0000}"/>
    <cellStyle name="Notas 11 2 5 2 2 2 3 2" xfId="18253" xr:uid="{00000000-0005-0000-0000-0000E92D0000}"/>
    <cellStyle name="Notas 11 2 5 2 2 2 4" xfId="13962" xr:uid="{00000000-0005-0000-0000-0000EA2D0000}"/>
    <cellStyle name="Notas 11 2 5 2 2 3" xfId="6421" xr:uid="{00000000-0005-0000-0000-0000EB2D0000}"/>
    <cellStyle name="Notas 11 2 5 2 2 3 2" xfId="10717" xr:uid="{00000000-0005-0000-0000-0000EC2D0000}"/>
    <cellStyle name="Notas 11 2 5 2 2 3 2 2" xfId="19346" xr:uid="{00000000-0005-0000-0000-0000ED2D0000}"/>
    <cellStyle name="Notas 11 2 5 2 2 3 3" xfId="15056" xr:uid="{00000000-0005-0000-0000-0000EE2D0000}"/>
    <cellStyle name="Notas 11 2 5 2 2 4" xfId="8572" xr:uid="{00000000-0005-0000-0000-0000EF2D0000}"/>
    <cellStyle name="Notas 11 2 5 2 2 4 2" xfId="17201" xr:uid="{00000000-0005-0000-0000-0000F02D0000}"/>
    <cellStyle name="Notas 11 2 5 2 2 5" xfId="12888" xr:uid="{00000000-0005-0000-0000-0000F12D0000}"/>
    <cellStyle name="Notas 11 2 5 3" xfId="3783" xr:uid="{00000000-0005-0000-0000-0000F22D0000}"/>
    <cellStyle name="Notas 11 2 5 3 2" xfId="6538" xr:uid="{00000000-0005-0000-0000-0000F32D0000}"/>
    <cellStyle name="Notas 11 2 5 3 2 2" xfId="10834" xr:uid="{00000000-0005-0000-0000-0000F42D0000}"/>
    <cellStyle name="Notas 11 2 5 3 2 2 2" xfId="19463" xr:uid="{00000000-0005-0000-0000-0000F52D0000}"/>
    <cellStyle name="Notas 11 2 5 3 2 3" xfId="15173" xr:uid="{00000000-0005-0000-0000-0000F62D0000}"/>
    <cellStyle name="Notas 11 2 5 3 3" xfId="8689" xr:uid="{00000000-0005-0000-0000-0000F72D0000}"/>
    <cellStyle name="Notas 11 2 5 3 3 2" xfId="17318" xr:uid="{00000000-0005-0000-0000-0000F82D0000}"/>
    <cellStyle name="Notas 11 2 5 3 4" xfId="13007" xr:uid="{00000000-0005-0000-0000-0000F92D0000}"/>
    <cellStyle name="Notas 11 2 5 4" xfId="5483" xr:uid="{00000000-0005-0000-0000-0000FA2D0000}"/>
    <cellStyle name="Notas 11 2 5 4 2" xfId="9779" xr:uid="{00000000-0005-0000-0000-0000FB2D0000}"/>
    <cellStyle name="Notas 11 2 5 4 2 2" xfId="18408" xr:uid="{00000000-0005-0000-0000-0000FC2D0000}"/>
    <cellStyle name="Notas 11 2 5 4 3" xfId="14118" xr:uid="{00000000-0005-0000-0000-0000FD2D0000}"/>
    <cellStyle name="Notas 11 2 5 5" xfId="7959" xr:uid="{00000000-0005-0000-0000-0000FE2D0000}"/>
    <cellStyle name="Notas 11 2 5 5 2" xfId="16592" xr:uid="{00000000-0005-0000-0000-0000FF2D0000}"/>
    <cellStyle name="Notas 11 2 5 6" xfId="11927" xr:uid="{00000000-0005-0000-0000-0000002E0000}"/>
    <cellStyle name="Notas 11 2 6" xfId="23010" xr:uid="{00000000-0005-0000-0000-0000012E0000}"/>
    <cellStyle name="Notas 11 3" xfId="485" xr:uid="{00000000-0005-0000-0000-0000022E0000}"/>
    <cellStyle name="Notas 11 3 2" xfId="618" xr:uid="{00000000-0005-0000-0000-0000032E0000}"/>
    <cellStyle name="Notas 11 3 2 2" xfId="2056" xr:uid="{00000000-0005-0000-0000-0000042E0000}"/>
    <cellStyle name="Notas 11 3 2 2 2" xfId="3413" xr:uid="{00000000-0005-0000-0000-0000052E0000}"/>
    <cellStyle name="Notas 11 3 2 2 2 2" xfId="4550" xr:uid="{00000000-0005-0000-0000-0000062E0000}"/>
    <cellStyle name="Notas 11 3 2 2 2 2 2" xfId="7285" xr:uid="{00000000-0005-0000-0000-0000072E0000}"/>
    <cellStyle name="Notas 11 3 2 2 2 2 2 2" xfId="11581" xr:uid="{00000000-0005-0000-0000-0000082E0000}"/>
    <cellStyle name="Notas 11 3 2 2 2 2 2 2 2" xfId="20210" xr:uid="{00000000-0005-0000-0000-0000092E0000}"/>
    <cellStyle name="Notas 11 3 2 2 2 2 2 3" xfId="15920" xr:uid="{00000000-0005-0000-0000-00000A2E0000}"/>
    <cellStyle name="Notas 11 3 2 2 2 2 3" xfId="9436" xr:uid="{00000000-0005-0000-0000-00000B2E0000}"/>
    <cellStyle name="Notas 11 3 2 2 2 2 3 2" xfId="18065" xr:uid="{00000000-0005-0000-0000-00000C2E0000}"/>
    <cellStyle name="Notas 11 3 2 2 2 2 4" xfId="13774" xr:uid="{00000000-0005-0000-0000-00000D2E0000}"/>
    <cellStyle name="Notas 11 3 2 2 2 3" xfId="6233" xr:uid="{00000000-0005-0000-0000-00000E2E0000}"/>
    <cellStyle name="Notas 11 3 2 2 2 3 2" xfId="10529" xr:uid="{00000000-0005-0000-0000-00000F2E0000}"/>
    <cellStyle name="Notas 11 3 2 2 2 3 2 2" xfId="19158" xr:uid="{00000000-0005-0000-0000-0000102E0000}"/>
    <cellStyle name="Notas 11 3 2 2 2 3 3" xfId="14868" xr:uid="{00000000-0005-0000-0000-0000112E0000}"/>
    <cellStyle name="Notas 11 3 2 2 2 4" xfId="8384" xr:uid="{00000000-0005-0000-0000-0000122E0000}"/>
    <cellStyle name="Notas 11 3 2 2 2 4 2" xfId="17013" xr:uid="{00000000-0005-0000-0000-0000132E0000}"/>
    <cellStyle name="Notas 11 3 2 2 2 5" xfId="12700" xr:uid="{00000000-0005-0000-0000-0000142E0000}"/>
    <cellStyle name="Notas 11 3 2 3" xfId="3091" xr:uid="{00000000-0005-0000-0000-0000152E0000}"/>
    <cellStyle name="Notas 11 3 2 3 2" xfId="4260" xr:uid="{00000000-0005-0000-0000-0000162E0000}"/>
    <cellStyle name="Notas 11 3 2 3 2 2" xfId="6995" xr:uid="{00000000-0005-0000-0000-0000172E0000}"/>
    <cellStyle name="Notas 11 3 2 3 2 2 2" xfId="11291" xr:uid="{00000000-0005-0000-0000-0000182E0000}"/>
    <cellStyle name="Notas 11 3 2 3 2 2 2 2" xfId="19920" xr:uid="{00000000-0005-0000-0000-0000192E0000}"/>
    <cellStyle name="Notas 11 3 2 3 2 2 3" xfId="15630" xr:uid="{00000000-0005-0000-0000-00001A2E0000}"/>
    <cellStyle name="Notas 11 3 2 3 2 3" xfId="9146" xr:uid="{00000000-0005-0000-0000-00001B2E0000}"/>
    <cellStyle name="Notas 11 3 2 3 2 3 2" xfId="17775" xr:uid="{00000000-0005-0000-0000-00001C2E0000}"/>
    <cellStyle name="Notas 11 3 2 3 2 4" xfId="13484" xr:uid="{00000000-0005-0000-0000-00001D2E0000}"/>
    <cellStyle name="Notas 11 3 2 3 3" xfId="5942" xr:uid="{00000000-0005-0000-0000-00001E2E0000}"/>
    <cellStyle name="Notas 11 3 2 3 3 2" xfId="10238" xr:uid="{00000000-0005-0000-0000-00001F2E0000}"/>
    <cellStyle name="Notas 11 3 2 3 3 2 2" xfId="18867" xr:uid="{00000000-0005-0000-0000-0000202E0000}"/>
    <cellStyle name="Notas 11 3 2 3 3 3" xfId="14577" xr:uid="{00000000-0005-0000-0000-0000212E0000}"/>
    <cellStyle name="Notas 11 3 2 3 4" xfId="7672" xr:uid="{00000000-0005-0000-0000-0000222E0000}"/>
    <cellStyle name="Notas 11 3 2 3 4 2" xfId="16306" xr:uid="{00000000-0005-0000-0000-0000232E0000}"/>
    <cellStyle name="Notas 11 3 2 3 5" xfId="12408" xr:uid="{00000000-0005-0000-0000-0000242E0000}"/>
    <cellStyle name="Notas 11 3 2 4" xfId="22163" xr:uid="{00000000-0005-0000-0000-0000252E0000}"/>
    <cellStyle name="Notas 11 3 3" xfId="730" xr:uid="{00000000-0005-0000-0000-0000262E0000}"/>
    <cellStyle name="Notas 11 3 3 2" xfId="2166" xr:uid="{00000000-0005-0000-0000-0000272E0000}"/>
    <cellStyle name="Notas 11 3 3 2 2" xfId="3507" xr:uid="{00000000-0005-0000-0000-0000282E0000}"/>
    <cellStyle name="Notas 11 3 3 2 2 2" xfId="4643" xr:uid="{00000000-0005-0000-0000-0000292E0000}"/>
    <cellStyle name="Notas 11 3 3 2 2 2 2" xfId="7378" xr:uid="{00000000-0005-0000-0000-00002A2E0000}"/>
    <cellStyle name="Notas 11 3 3 2 2 2 2 2" xfId="11674" xr:uid="{00000000-0005-0000-0000-00002B2E0000}"/>
    <cellStyle name="Notas 11 3 3 2 2 2 2 2 2" xfId="20303" xr:uid="{00000000-0005-0000-0000-00002C2E0000}"/>
    <cellStyle name="Notas 11 3 3 2 2 2 2 3" xfId="16013" xr:uid="{00000000-0005-0000-0000-00002D2E0000}"/>
    <cellStyle name="Notas 11 3 3 2 2 2 3" xfId="9529" xr:uid="{00000000-0005-0000-0000-00002E2E0000}"/>
    <cellStyle name="Notas 11 3 3 2 2 2 3 2" xfId="18158" xr:uid="{00000000-0005-0000-0000-00002F2E0000}"/>
    <cellStyle name="Notas 11 3 3 2 2 2 4" xfId="13867" xr:uid="{00000000-0005-0000-0000-0000302E0000}"/>
    <cellStyle name="Notas 11 3 3 2 2 3" xfId="6326" xr:uid="{00000000-0005-0000-0000-0000312E0000}"/>
    <cellStyle name="Notas 11 3 3 2 2 3 2" xfId="10622" xr:uid="{00000000-0005-0000-0000-0000322E0000}"/>
    <cellStyle name="Notas 11 3 3 2 2 3 2 2" xfId="19251" xr:uid="{00000000-0005-0000-0000-0000332E0000}"/>
    <cellStyle name="Notas 11 3 3 2 2 3 3" xfId="14961" xr:uid="{00000000-0005-0000-0000-0000342E0000}"/>
    <cellStyle name="Notas 11 3 3 2 2 4" xfId="8477" xr:uid="{00000000-0005-0000-0000-0000352E0000}"/>
    <cellStyle name="Notas 11 3 3 2 2 4 2" xfId="17106" xr:uid="{00000000-0005-0000-0000-0000362E0000}"/>
    <cellStyle name="Notas 11 3 3 2 2 5" xfId="12793" xr:uid="{00000000-0005-0000-0000-0000372E0000}"/>
    <cellStyle name="Notas 11 3 3 3" xfId="3184" xr:uid="{00000000-0005-0000-0000-0000382E0000}"/>
    <cellStyle name="Notas 11 3 3 3 2" xfId="4353" xr:uid="{00000000-0005-0000-0000-0000392E0000}"/>
    <cellStyle name="Notas 11 3 3 3 2 2" xfId="7088" xr:uid="{00000000-0005-0000-0000-00003A2E0000}"/>
    <cellStyle name="Notas 11 3 3 3 2 2 2" xfId="11384" xr:uid="{00000000-0005-0000-0000-00003B2E0000}"/>
    <cellStyle name="Notas 11 3 3 3 2 2 2 2" xfId="20013" xr:uid="{00000000-0005-0000-0000-00003C2E0000}"/>
    <cellStyle name="Notas 11 3 3 3 2 2 3" xfId="15723" xr:uid="{00000000-0005-0000-0000-00003D2E0000}"/>
    <cellStyle name="Notas 11 3 3 3 2 3" xfId="9239" xr:uid="{00000000-0005-0000-0000-00003E2E0000}"/>
    <cellStyle name="Notas 11 3 3 3 2 3 2" xfId="17868" xr:uid="{00000000-0005-0000-0000-00003F2E0000}"/>
    <cellStyle name="Notas 11 3 3 3 2 4" xfId="13577" xr:uid="{00000000-0005-0000-0000-0000402E0000}"/>
    <cellStyle name="Notas 11 3 3 3 3" xfId="6035" xr:uid="{00000000-0005-0000-0000-0000412E0000}"/>
    <cellStyle name="Notas 11 3 3 3 3 2" xfId="10331" xr:uid="{00000000-0005-0000-0000-0000422E0000}"/>
    <cellStyle name="Notas 11 3 3 3 3 2 2" xfId="18960" xr:uid="{00000000-0005-0000-0000-0000432E0000}"/>
    <cellStyle name="Notas 11 3 3 3 3 3" xfId="14670" xr:uid="{00000000-0005-0000-0000-0000442E0000}"/>
    <cellStyle name="Notas 11 3 3 3 4" xfId="7827" xr:uid="{00000000-0005-0000-0000-0000452E0000}"/>
    <cellStyle name="Notas 11 3 3 3 4 2" xfId="16461" xr:uid="{00000000-0005-0000-0000-0000462E0000}"/>
    <cellStyle name="Notas 11 3 3 3 5" xfId="12501" xr:uid="{00000000-0005-0000-0000-0000472E0000}"/>
    <cellStyle name="Notas 11 3 4" xfId="928" xr:uid="{00000000-0005-0000-0000-0000482E0000}"/>
    <cellStyle name="Notas 11 3 4 2" xfId="3280" xr:uid="{00000000-0005-0000-0000-0000492E0000}"/>
    <cellStyle name="Notas 11 3 4 2 2" xfId="4449" xr:uid="{00000000-0005-0000-0000-00004A2E0000}"/>
    <cellStyle name="Notas 11 3 4 2 2 2" xfId="7184" xr:uid="{00000000-0005-0000-0000-00004B2E0000}"/>
    <cellStyle name="Notas 11 3 4 2 2 2 2" xfId="11480" xr:uid="{00000000-0005-0000-0000-00004C2E0000}"/>
    <cellStyle name="Notas 11 3 4 2 2 2 2 2" xfId="20109" xr:uid="{00000000-0005-0000-0000-00004D2E0000}"/>
    <cellStyle name="Notas 11 3 4 2 2 2 3" xfId="15819" xr:uid="{00000000-0005-0000-0000-00004E2E0000}"/>
    <cellStyle name="Notas 11 3 4 2 2 3" xfId="9335" xr:uid="{00000000-0005-0000-0000-00004F2E0000}"/>
    <cellStyle name="Notas 11 3 4 2 2 3 2" xfId="17964" xr:uid="{00000000-0005-0000-0000-0000502E0000}"/>
    <cellStyle name="Notas 11 3 4 2 2 4" xfId="13673" xr:uid="{00000000-0005-0000-0000-0000512E0000}"/>
    <cellStyle name="Notas 11 3 4 2 3" xfId="6131" xr:uid="{00000000-0005-0000-0000-0000522E0000}"/>
    <cellStyle name="Notas 11 3 4 2 3 2" xfId="10427" xr:uid="{00000000-0005-0000-0000-0000532E0000}"/>
    <cellStyle name="Notas 11 3 4 2 3 2 2" xfId="19056" xr:uid="{00000000-0005-0000-0000-0000542E0000}"/>
    <cellStyle name="Notas 11 3 4 2 3 3" xfId="14766" xr:uid="{00000000-0005-0000-0000-0000552E0000}"/>
    <cellStyle name="Notas 11 3 4 2 4" xfId="8086" xr:uid="{00000000-0005-0000-0000-0000562E0000}"/>
    <cellStyle name="Notas 11 3 4 2 4 2" xfId="16718" xr:uid="{00000000-0005-0000-0000-0000572E0000}"/>
    <cellStyle name="Notas 11 3 4 2 5" xfId="12597" xr:uid="{00000000-0005-0000-0000-0000582E0000}"/>
    <cellStyle name="Notas 11 3 5" xfId="1092" xr:uid="{00000000-0005-0000-0000-0000592E0000}"/>
    <cellStyle name="Notas 11 3 5 2" xfId="2370" xr:uid="{00000000-0005-0000-0000-00005A2E0000}"/>
    <cellStyle name="Notas 11 3 5 2 2" xfId="3604" xr:uid="{00000000-0005-0000-0000-00005B2E0000}"/>
    <cellStyle name="Notas 11 3 5 2 2 2" xfId="4739" xr:uid="{00000000-0005-0000-0000-00005C2E0000}"/>
    <cellStyle name="Notas 11 3 5 2 2 2 2" xfId="7474" xr:uid="{00000000-0005-0000-0000-00005D2E0000}"/>
    <cellStyle name="Notas 11 3 5 2 2 2 2 2" xfId="11770" xr:uid="{00000000-0005-0000-0000-00005E2E0000}"/>
    <cellStyle name="Notas 11 3 5 2 2 2 2 2 2" xfId="20399" xr:uid="{00000000-0005-0000-0000-00005F2E0000}"/>
    <cellStyle name="Notas 11 3 5 2 2 2 2 3" xfId="16109" xr:uid="{00000000-0005-0000-0000-0000602E0000}"/>
    <cellStyle name="Notas 11 3 5 2 2 2 3" xfId="9625" xr:uid="{00000000-0005-0000-0000-0000612E0000}"/>
    <cellStyle name="Notas 11 3 5 2 2 2 3 2" xfId="18254" xr:uid="{00000000-0005-0000-0000-0000622E0000}"/>
    <cellStyle name="Notas 11 3 5 2 2 2 4" xfId="13963" xr:uid="{00000000-0005-0000-0000-0000632E0000}"/>
    <cellStyle name="Notas 11 3 5 2 2 3" xfId="6422" xr:uid="{00000000-0005-0000-0000-0000642E0000}"/>
    <cellStyle name="Notas 11 3 5 2 2 3 2" xfId="10718" xr:uid="{00000000-0005-0000-0000-0000652E0000}"/>
    <cellStyle name="Notas 11 3 5 2 2 3 2 2" xfId="19347" xr:uid="{00000000-0005-0000-0000-0000662E0000}"/>
    <cellStyle name="Notas 11 3 5 2 2 3 3" xfId="15057" xr:uid="{00000000-0005-0000-0000-0000672E0000}"/>
    <cellStyle name="Notas 11 3 5 2 2 4" xfId="8573" xr:uid="{00000000-0005-0000-0000-0000682E0000}"/>
    <cellStyle name="Notas 11 3 5 2 2 4 2" xfId="17202" xr:uid="{00000000-0005-0000-0000-0000692E0000}"/>
    <cellStyle name="Notas 11 3 5 2 2 5" xfId="12889" xr:uid="{00000000-0005-0000-0000-00006A2E0000}"/>
    <cellStyle name="Notas 11 3 5 3" xfId="3784" xr:uid="{00000000-0005-0000-0000-00006B2E0000}"/>
    <cellStyle name="Notas 11 3 5 3 2" xfId="6539" xr:uid="{00000000-0005-0000-0000-00006C2E0000}"/>
    <cellStyle name="Notas 11 3 5 3 2 2" xfId="10835" xr:uid="{00000000-0005-0000-0000-00006D2E0000}"/>
    <cellStyle name="Notas 11 3 5 3 2 2 2" xfId="19464" xr:uid="{00000000-0005-0000-0000-00006E2E0000}"/>
    <cellStyle name="Notas 11 3 5 3 2 3" xfId="15174" xr:uid="{00000000-0005-0000-0000-00006F2E0000}"/>
    <cellStyle name="Notas 11 3 5 3 3" xfId="8690" xr:uid="{00000000-0005-0000-0000-0000702E0000}"/>
    <cellStyle name="Notas 11 3 5 3 3 2" xfId="17319" xr:uid="{00000000-0005-0000-0000-0000712E0000}"/>
    <cellStyle name="Notas 11 3 5 3 4" xfId="13008" xr:uid="{00000000-0005-0000-0000-0000722E0000}"/>
    <cellStyle name="Notas 11 3 5 4" xfId="5484" xr:uid="{00000000-0005-0000-0000-0000732E0000}"/>
    <cellStyle name="Notas 11 3 5 4 2" xfId="9780" xr:uid="{00000000-0005-0000-0000-0000742E0000}"/>
    <cellStyle name="Notas 11 3 5 4 2 2" xfId="18409" xr:uid="{00000000-0005-0000-0000-0000752E0000}"/>
    <cellStyle name="Notas 11 3 5 4 3" xfId="14119" xr:uid="{00000000-0005-0000-0000-0000762E0000}"/>
    <cellStyle name="Notas 11 3 5 5" xfId="7954" xr:uid="{00000000-0005-0000-0000-0000772E0000}"/>
    <cellStyle name="Notas 11 3 5 5 2" xfId="16587" xr:uid="{00000000-0005-0000-0000-0000782E0000}"/>
    <cellStyle name="Notas 11 3 5 6" xfId="11928" xr:uid="{00000000-0005-0000-0000-0000792E0000}"/>
    <cellStyle name="Notas 11 3 6" xfId="22113" xr:uid="{00000000-0005-0000-0000-00007A2E0000}"/>
    <cellStyle name="Notas 11 4" xfId="486" xr:uid="{00000000-0005-0000-0000-00007B2E0000}"/>
    <cellStyle name="Notas 11 4 2" xfId="619" xr:uid="{00000000-0005-0000-0000-00007C2E0000}"/>
    <cellStyle name="Notas 11 4 2 2" xfId="2057" xr:uid="{00000000-0005-0000-0000-00007D2E0000}"/>
    <cellStyle name="Notas 11 4 2 2 2" xfId="3414" xr:uid="{00000000-0005-0000-0000-00007E2E0000}"/>
    <cellStyle name="Notas 11 4 2 2 2 2" xfId="4551" xr:uid="{00000000-0005-0000-0000-00007F2E0000}"/>
    <cellStyle name="Notas 11 4 2 2 2 2 2" xfId="7286" xr:uid="{00000000-0005-0000-0000-0000802E0000}"/>
    <cellStyle name="Notas 11 4 2 2 2 2 2 2" xfId="11582" xr:uid="{00000000-0005-0000-0000-0000812E0000}"/>
    <cellStyle name="Notas 11 4 2 2 2 2 2 2 2" xfId="20211" xr:uid="{00000000-0005-0000-0000-0000822E0000}"/>
    <cellStyle name="Notas 11 4 2 2 2 2 2 3" xfId="15921" xr:uid="{00000000-0005-0000-0000-0000832E0000}"/>
    <cellStyle name="Notas 11 4 2 2 2 2 3" xfId="9437" xr:uid="{00000000-0005-0000-0000-0000842E0000}"/>
    <cellStyle name="Notas 11 4 2 2 2 2 3 2" xfId="18066" xr:uid="{00000000-0005-0000-0000-0000852E0000}"/>
    <cellStyle name="Notas 11 4 2 2 2 2 4" xfId="13775" xr:uid="{00000000-0005-0000-0000-0000862E0000}"/>
    <cellStyle name="Notas 11 4 2 2 2 3" xfId="6234" xr:uid="{00000000-0005-0000-0000-0000872E0000}"/>
    <cellStyle name="Notas 11 4 2 2 2 3 2" xfId="10530" xr:uid="{00000000-0005-0000-0000-0000882E0000}"/>
    <cellStyle name="Notas 11 4 2 2 2 3 2 2" xfId="19159" xr:uid="{00000000-0005-0000-0000-0000892E0000}"/>
    <cellStyle name="Notas 11 4 2 2 2 3 3" xfId="14869" xr:uid="{00000000-0005-0000-0000-00008A2E0000}"/>
    <cellStyle name="Notas 11 4 2 2 2 4" xfId="8385" xr:uid="{00000000-0005-0000-0000-00008B2E0000}"/>
    <cellStyle name="Notas 11 4 2 2 2 4 2" xfId="17014" xr:uid="{00000000-0005-0000-0000-00008C2E0000}"/>
    <cellStyle name="Notas 11 4 2 2 2 5" xfId="12701" xr:uid="{00000000-0005-0000-0000-00008D2E0000}"/>
    <cellStyle name="Notas 11 4 2 3" xfId="3092" xr:uid="{00000000-0005-0000-0000-00008E2E0000}"/>
    <cellStyle name="Notas 11 4 2 3 2" xfId="4261" xr:uid="{00000000-0005-0000-0000-00008F2E0000}"/>
    <cellStyle name="Notas 11 4 2 3 2 2" xfId="6996" xr:uid="{00000000-0005-0000-0000-0000902E0000}"/>
    <cellStyle name="Notas 11 4 2 3 2 2 2" xfId="11292" xr:uid="{00000000-0005-0000-0000-0000912E0000}"/>
    <cellStyle name="Notas 11 4 2 3 2 2 2 2" xfId="19921" xr:uid="{00000000-0005-0000-0000-0000922E0000}"/>
    <cellStyle name="Notas 11 4 2 3 2 2 3" xfId="15631" xr:uid="{00000000-0005-0000-0000-0000932E0000}"/>
    <cellStyle name="Notas 11 4 2 3 2 3" xfId="9147" xr:uid="{00000000-0005-0000-0000-0000942E0000}"/>
    <cellStyle name="Notas 11 4 2 3 2 3 2" xfId="17776" xr:uid="{00000000-0005-0000-0000-0000952E0000}"/>
    <cellStyle name="Notas 11 4 2 3 2 4" xfId="13485" xr:uid="{00000000-0005-0000-0000-0000962E0000}"/>
    <cellStyle name="Notas 11 4 2 3 3" xfId="5943" xr:uid="{00000000-0005-0000-0000-0000972E0000}"/>
    <cellStyle name="Notas 11 4 2 3 3 2" xfId="10239" xr:uid="{00000000-0005-0000-0000-0000982E0000}"/>
    <cellStyle name="Notas 11 4 2 3 3 2 2" xfId="18868" xr:uid="{00000000-0005-0000-0000-0000992E0000}"/>
    <cellStyle name="Notas 11 4 2 3 3 3" xfId="14578" xr:uid="{00000000-0005-0000-0000-00009A2E0000}"/>
    <cellStyle name="Notas 11 4 2 3 4" xfId="7726" xr:uid="{00000000-0005-0000-0000-00009B2E0000}"/>
    <cellStyle name="Notas 11 4 2 3 4 2" xfId="16360" xr:uid="{00000000-0005-0000-0000-00009C2E0000}"/>
    <cellStyle name="Notas 11 4 2 3 5" xfId="12409" xr:uid="{00000000-0005-0000-0000-00009D2E0000}"/>
    <cellStyle name="Notas 11 4 2 4" xfId="22356" xr:uid="{00000000-0005-0000-0000-00009E2E0000}"/>
    <cellStyle name="Notas 11 4 3" xfId="731" xr:uid="{00000000-0005-0000-0000-00009F2E0000}"/>
    <cellStyle name="Notas 11 4 3 2" xfId="2167" xr:uid="{00000000-0005-0000-0000-0000A02E0000}"/>
    <cellStyle name="Notas 11 4 3 2 2" xfId="3508" xr:uid="{00000000-0005-0000-0000-0000A12E0000}"/>
    <cellStyle name="Notas 11 4 3 2 2 2" xfId="4644" xr:uid="{00000000-0005-0000-0000-0000A22E0000}"/>
    <cellStyle name="Notas 11 4 3 2 2 2 2" xfId="7379" xr:uid="{00000000-0005-0000-0000-0000A32E0000}"/>
    <cellStyle name="Notas 11 4 3 2 2 2 2 2" xfId="11675" xr:uid="{00000000-0005-0000-0000-0000A42E0000}"/>
    <cellStyle name="Notas 11 4 3 2 2 2 2 2 2" xfId="20304" xr:uid="{00000000-0005-0000-0000-0000A52E0000}"/>
    <cellStyle name="Notas 11 4 3 2 2 2 2 3" xfId="16014" xr:uid="{00000000-0005-0000-0000-0000A62E0000}"/>
    <cellStyle name="Notas 11 4 3 2 2 2 3" xfId="9530" xr:uid="{00000000-0005-0000-0000-0000A72E0000}"/>
    <cellStyle name="Notas 11 4 3 2 2 2 3 2" xfId="18159" xr:uid="{00000000-0005-0000-0000-0000A82E0000}"/>
    <cellStyle name="Notas 11 4 3 2 2 2 4" xfId="13868" xr:uid="{00000000-0005-0000-0000-0000A92E0000}"/>
    <cellStyle name="Notas 11 4 3 2 2 3" xfId="6327" xr:uid="{00000000-0005-0000-0000-0000AA2E0000}"/>
    <cellStyle name="Notas 11 4 3 2 2 3 2" xfId="10623" xr:uid="{00000000-0005-0000-0000-0000AB2E0000}"/>
    <cellStyle name="Notas 11 4 3 2 2 3 2 2" xfId="19252" xr:uid="{00000000-0005-0000-0000-0000AC2E0000}"/>
    <cellStyle name="Notas 11 4 3 2 2 3 3" xfId="14962" xr:uid="{00000000-0005-0000-0000-0000AD2E0000}"/>
    <cellStyle name="Notas 11 4 3 2 2 4" xfId="8478" xr:uid="{00000000-0005-0000-0000-0000AE2E0000}"/>
    <cellStyle name="Notas 11 4 3 2 2 4 2" xfId="17107" xr:uid="{00000000-0005-0000-0000-0000AF2E0000}"/>
    <cellStyle name="Notas 11 4 3 2 2 5" xfId="12794" xr:uid="{00000000-0005-0000-0000-0000B02E0000}"/>
    <cellStyle name="Notas 11 4 3 3" xfId="3185" xr:uid="{00000000-0005-0000-0000-0000B12E0000}"/>
    <cellStyle name="Notas 11 4 3 3 2" xfId="4354" xr:uid="{00000000-0005-0000-0000-0000B22E0000}"/>
    <cellStyle name="Notas 11 4 3 3 2 2" xfId="7089" xr:uid="{00000000-0005-0000-0000-0000B32E0000}"/>
    <cellStyle name="Notas 11 4 3 3 2 2 2" xfId="11385" xr:uid="{00000000-0005-0000-0000-0000B42E0000}"/>
    <cellStyle name="Notas 11 4 3 3 2 2 2 2" xfId="20014" xr:uid="{00000000-0005-0000-0000-0000B52E0000}"/>
    <cellStyle name="Notas 11 4 3 3 2 2 3" xfId="15724" xr:uid="{00000000-0005-0000-0000-0000B62E0000}"/>
    <cellStyle name="Notas 11 4 3 3 2 3" xfId="9240" xr:uid="{00000000-0005-0000-0000-0000B72E0000}"/>
    <cellStyle name="Notas 11 4 3 3 2 3 2" xfId="17869" xr:uid="{00000000-0005-0000-0000-0000B82E0000}"/>
    <cellStyle name="Notas 11 4 3 3 2 4" xfId="13578" xr:uid="{00000000-0005-0000-0000-0000B92E0000}"/>
    <cellStyle name="Notas 11 4 3 3 3" xfId="6036" xr:uid="{00000000-0005-0000-0000-0000BA2E0000}"/>
    <cellStyle name="Notas 11 4 3 3 3 2" xfId="10332" xr:uid="{00000000-0005-0000-0000-0000BB2E0000}"/>
    <cellStyle name="Notas 11 4 3 3 3 2 2" xfId="18961" xr:uid="{00000000-0005-0000-0000-0000BC2E0000}"/>
    <cellStyle name="Notas 11 4 3 3 3 3" xfId="14671" xr:uid="{00000000-0005-0000-0000-0000BD2E0000}"/>
    <cellStyle name="Notas 11 4 3 3 4" xfId="7826" xr:uid="{00000000-0005-0000-0000-0000BE2E0000}"/>
    <cellStyle name="Notas 11 4 3 3 4 2" xfId="16460" xr:uid="{00000000-0005-0000-0000-0000BF2E0000}"/>
    <cellStyle name="Notas 11 4 3 3 5" xfId="12502" xr:uid="{00000000-0005-0000-0000-0000C02E0000}"/>
    <cellStyle name="Notas 11 4 4" xfId="929" xr:uid="{00000000-0005-0000-0000-0000C12E0000}"/>
    <cellStyle name="Notas 11 4 4 2" xfId="3281" xr:uid="{00000000-0005-0000-0000-0000C22E0000}"/>
    <cellStyle name="Notas 11 4 4 2 2" xfId="4450" xr:uid="{00000000-0005-0000-0000-0000C32E0000}"/>
    <cellStyle name="Notas 11 4 4 2 2 2" xfId="7185" xr:uid="{00000000-0005-0000-0000-0000C42E0000}"/>
    <cellStyle name="Notas 11 4 4 2 2 2 2" xfId="11481" xr:uid="{00000000-0005-0000-0000-0000C52E0000}"/>
    <cellStyle name="Notas 11 4 4 2 2 2 2 2" xfId="20110" xr:uid="{00000000-0005-0000-0000-0000C62E0000}"/>
    <cellStyle name="Notas 11 4 4 2 2 2 3" xfId="15820" xr:uid="{00000000-0005-0000-0000-0000C72E0000}"/>
    <cellStyle name="Notas 11 4 4 2 2 3" xfId="9336" xr:uid="{00000000-0005-0000-0000-0000C82E0000}"/>
    <cellStyle name="Notas 11 4 4 2 2 3 2" xfId="17965" xr:uid="{00000000-0005-0000-0000-0000C92E0000}"/>
    <cellStyle name="Notas 11 4 4 2 2 4" xfId="13674" xr:uid="{00000000-0005-0000-0000-0000CA2E0000}"/>
    <cellStyle name="Notas 11 4 4 2 3" xfId="6132" xr:uid="{00000000-0005-0000-0000-0000CB2E0000}"/>
    <cellStyle name="Notas 11 4 4 2 3 2" xfId="10428" xr:uid="{00000000-0005-0000-0000-0000CC2E0000}"/>
    <cellStyle name="Notas 11 4 4 2 3 2 2" xfId="19057" xr:uid="{00000000-0005-0000-0000-0000CD2E0000}"/>
    <cellStyle name="Notas 11 4 4 2 3 3" xfId="14767" xr:uid="{00000000-0005-0000-0000-0000CE2E0000}"/>
    <cellStyle name="Notas 11 4 4 2 4" xfId="7927" xr:uid="{00000000-0005-0000-0000-0000CF2E0000}"/>
    <cellStyle name="Notas 11 4 4 2 4 2" xfId="16560" xr:uid="{00000000-0005-0000-0000-0000D02E0000}"/>
    <cellStyle name="Notas 11 4 4 2 5" xfId="12598" xr:uid="{00000000-0005-0000-0000-0000D12E0000}"/>
    <cellStyle name="Notas 11 4 5" xfId="1093" xr:uid="{00000000-0005-0000-0000-0000D22E0000}"/>
    <cellStyle name="Notas 11 4 5 2" xfId="2371" xr:uid="{00000000-0005-0000-0000-0000D32E0000}"/>
    <cellStyle name="Notas 11 4 5 2 2" xfId="3605" xr:uid="{00000000-0005-0000-0000-0000D42E0000}"/>
    <cellStyle name="Notas 11 4 5 2 2 2" xfId="4740" xr:uid="{00000000-0005-0000-0000-0000D52E0000}"/>
    <cellStyle name="Notas 11 4 5 2 2 2 2" xfId="7475" xr:uid="{00000000-0005-0000-0000-0000D62E0000}"/>
    <cellStyle name="Notas 11 4 5 2 2 2 2 2" xfId="11771" xr:uid="{00000000-0005-0000-0000-0000D72E0000}"/>
    <cellStyle name="Notas 11 4 5 2 2 2 2 2 2" xfId="20400" xr:uid="{00000000-0005-0000-0000-0000D82E0000}"/>
    <cellStyle name="Notas 11 4 5 2 2 2 2 3" xfId="16110" xr:uid="{00000000-0005-0000-0000-0000D92E0000}"/>
    <cellStyle name="Notas 11 4 5 2 2 2 3" xfId="9626" xr:uid="{00000000-0005-0000-0000-0000DA2E0000}"/>
    <cellStyle name="Notas 11 4 5 2 2 2 3 2" xfId="18255" xr:uid="{00000000-0005-0000-0000-0000DB2E0000}"/>
    <cellStyle name="Notas 11 4 5 2 2 2 4" xfId="13964" xr:uid="{00000000-0005-0000-0000-0000DC2E0000}"/>
    <cellStyle name="Notas 11 4 5 2 2 3" xfId="6423" xr:uid="{00000000-0005-0000-0000-0000DD2E0000}"/>
    <cellStyle name="Notas 11 4 5 2 2 3 2" xfId="10719" xr:uid="{00000000-0005-0000-0000-0000DE2E0000}"/>
    <cellStyle name="Notas 11 4 5 2 2 3 2 2" xfId="19348" xr:uid="{00000000-0005-0000-0000-0000DF2E0000}"/>
    <cellStyle name="Notas 11 4 5 2 2 3 3" xfId="15058" xr:uid="{00000000-0005-0000-0000-0000E02E0000}"/>
    <cellStyle name="Notas 11 4 5 2 2 4" xfId="8574" xr:uid="{00000000-0005-0000-0000-0000E12E0000}"/>
    <cellStyle name="Notas 11 4 5 2 2 4 2" xfId="17203" xr:uid="{00000000-0005-0000-0000-0000E22E0000}"/>
    <cellStyle name="Notas 11 4 5 2 2 5" xfId="12890" xr:uid="{00000000-0005-0000-0000-0000E32E0000}"/>
    <cellStyle name="Notas 11 4 5 3" xfId="3785" xr:uid="{00000000-0005-0000-0000-0000E42E0000}"/>
    <cellStyle name="Notas 11 4 5 3 2" xfId="6540" xr:uid="{00000000-0005-0000-0000-0000E52E0000}"/>
    <cellStyle name="Notas 11 4 5 3 2 2" xfId="10836" xr:uid="{00000000-0005-0000-0000-0000E62E0000}"/>
    <cellStyle name="Notas 11 4 5 3 2 2 2" xfId="19465" xr:uid="{00000000-0005-0000-0000-0000E72E0000}"/>
    <cellStyle name="Notas 11 4 5 3 2 3" xfId="15175" xr:uid="{00000000-0005-0000-0000-0000E82E0000}"/>
    <cellStyle name="Notas 11 4 5 3 3" xfId="8691" xr:uid="{00000000-0005-0000-0000-0000E92E0000}"/>
    <cellStyle name="Notas 11 4 5 3 3 2" xfId="17320" xr:uid="{00000000-0005-0000-0000-0000EA2E0000}"/>
    <cellStyle name="Notas 11 4 5 3 4" xfId="13009" xr:uid="{00000000-0005-0000-0000-0000EB2E0000}"/>
    <cellStyle name="Notas 11 4 5 4" xfId="5485" xr:uid="{00000000-0005-0000-0000-0000EC2E0000}"/>
    <cellStyle name="Notas 11 4 5 4 2" xfId="9781" xr:uid="{00000000-0005-0000-0000-0000ED2E0000}"/>
    <cellStyle name="Notas 11 4 5 4 2 2" xfId="18410" xr:uid="{00000000-0005-0000-0000-0000EE2E0000}"/>
    <cellStyle name="Notas 11 4 5 4 3" xfId="14120" xr:uid="{00000000-0005-0000-0000-0000EF2E0000}"/>
    <cellStyle name="Notas 11 4 5 5" xfId="8107" xr:uid="{00000000-0005-0000-0000-0000F02E0000}"/>
    <cellStyle name="Notas 11 4 5 5 2" xfId="16739" xr:uid="{00000000-0005-0000-0000-0000F12E0000}"/>
    <cellStyle name="Notas 11 4 5 6" xfId="11929" xr:uid="{00000000-0005-0000-0000-0000F22E0000}"/>
    <cellStyle name="Notas 11 4 6" xfId="23007" xr:uid="{00000000-0005-0000-0000-0000F32E0000}"/>
    <cellStyle name="Notas 11 5" xfId="616" xr:uid="{00000000-0005-0000-0000-0000F42E0000}"/>
    <cellStyle name="Notas 11 5 2" xfId="2054" xr:uid="{00000000-0005-0000-0000-0000F52E0000}"/>
    <cellStyle name="Notas 11 5 2 2" xfId="3411" xr:uid="{00000000-0005-0000-0000-0000F62E0000}"/>
    <cellStyle name="Notas 11 5 2 2 2" xfId="4548" xr:uid="{00000000-0005-0000-0000-0000F72E0000}"/>
    <cellStyle name="Notas 11 5 2 2 2 2" xfId="7283" xr:uid="{00000000-0005-0000-0000-0000F82E0000}"/>
    <cellStyle name="Notas 11 5 2 2 2 2 2" xfId="11579" xr:uid="{00000000-0005-0000-0000-0000F92E0000}"/>
    <cellStyle name="Notas 11 5 2 2 2 2 2 2" xfId="20208" xr:uid="{00000000-0005-0000-0000-0000FA2E0000}"/>
    <cellStyle name="Notas 11 5 2 2 2 2 3" xfId="15918" xr:uid="{00000000-0005-0000-0000-0000FB2E0000}"/>
    <cellStyle name="Notas 11 5 2 2 2 3" xfId="9434" xr:uid="{00000000-0005-0000-0000-0000FC2E0000}"/>
    <cellStyle name="Notas 11 5 2 2 2 3 2" xfId="18063" xr:uid="{00000000-0005-0000-0000-0000FD2E0000}"/>
    <cellStyle name="Notas 11 5 2 2 2 4" xfId="13772" xr:uid="{00000000-0005-0000-0000-0000FE2E0000}"/>
    <cellStyle name="Notas 11 5 2 2 3" xfId="6231" xr:uid="{00000000-0005-0000-0000-0000FF2E0000}"/>
    <cellStyle name="Notas 11 5 2 2 3 2" xfId="10527" xr:uid="{00000000-0005-0000-0000-0000002F0000}"/>
    <cellStyle name="Notas 11 5 2 2 3 2 2" xfId="19156" xr:uid="{00000000-0005-0000-0000-0000012F0000}"/>
    <cellStyle name="Notas 11 5 2 2 3 3" xfId="14866" xr:uid="{00000000-0005-0000-0000-0000022F0000}"/>
    <cellStyle name="Notas 11 5 2 2 4" xfId="8382" xr:uid="{00000000-0005-0000-0000-0000032F0000}"/>
    <cellStyle name="Notas 11 5 2 2 4 2" xfId="17011" xr:uid="{00000000-0005-0000-0000-0000042F0000}"/>
    <cellStyle name="Notas 11 5 2 2 5" xfId="12698" xr:uid="{00000000-0005-0000-0000-0000052F0000}"/>
    <cellStyle name="Notas 11 5 3" xfId="3089" xr:uid="{00000000-0005-0000-0000-0000062F0000}"/>
    <cellStyle name="Notas 11 5 3 2" xfId="4258" xr:uid="{00000000-0005-0000-0000-0000072F0000}"/>
    <cellStyle name="Notas 11 5 3 2 2" xfId="6993" xr:uid="{00000000-0005-0000-0000-0000082F0000}"/>
    <cellStyle name="Notas 11 5 3 2 2 2" xfId="11289" xr:uid="{00000000-0005-0000-0000-0000092F0000}"/>
    <cellStyle name="Notas 11 5 3 2 2 2 2" xfId="19918" xr:uid="{00000000-0005-0000-0000-00000A2F0000}"/>
    <cellStyle name="Notas 11 5 3 2 2 3" xfId="15628" xr:uid="{00000000-0005-0000-0000-00000B2F0000}"/>
    <cellStyle name="Notas 11 5 3 2 3" xfId="9144" xr:uid="{00000000-0005-0000-0000-00000C2F0000}"/>
    <cellStyle name="Notas 11 5 3 2 3 2" xfId="17773" xr:uid="{00000000-0005-0000-0000-00000D2F0000}"/>
    <cellStyle name="Notas 11 5 3 2 4" xfId="13482" xr:uid="{00000000-0005-0000-0000-00000E2F0000}"/>
    <cellStyle name="Notas 11 5 3 3" xfId="5940" xr:uid="{00000000-0005-0000-0000-00000F2F0000}"/>
    <cellStyle name="Notas 11 5 3 3 2" xfId="10236" xr:uid="{00000000-0005-0000-0000-0000102F0000}"/>
    <cellStyle name="Notas 11 5 3 3 2 2" xfId="18865" xr:uid="{00000000-0005-0000-0000-0000112F0000}"/>
    <cellStyle name="Notas 11 5 3 3 3" xfId="14575" xr:uid="{00000000-0005-0000-0000-0000122F0000}"/>
    <cellStyle name="Notas 11 5 3 4" xfId="8154" xr:uid="{00000000-0005-0000-0000-0000132F0000}"/>
    <cellStyle name="Notas 11 5 3 4 2" xfId="16785" xr:uid="{00000000-0005-0000-0000-0000142F0000}"/>
    <cellStyle name="Notas 11 5 3 5" xfId="12406" xr:uid="{00000000-0005-0000-0000-0000152F0000}"/>
    <cellStyle name="Notas 11 5 4" xfId="23008" xr:uid="{00000000-0005-0000-0000-0000162F0000}"/>
    <cellStyle name="Notas 11 6" xfId="728" xr:uid="{00000000-0005-0000-0000-0000172F0000}"/>
    <cellStyle name="Notas 11 6 2" xfId="2164" xr:uid="{00000000-0005-0000-0000-0000182F0000}"/>
    <cellStyle name="Notas 11 6 2 2" xfId="3505" xr:uid="{00000000-0005-0000-0000-0000192F0000}"/>
    <cellStyle name="Notas 11 6 2 2 2" xfId="4641" xr:uid="{00000000-0005-0000-0000-00001A2F0000}"/>
    <cellStyle name="Notas 11 6 2 2 2 2" xfId="7376" xr:uid="{00000000-0005-0000-0000-00001B2F0000}"/>
    <cellStyle name="Notas 11 6 2 2 2 2 2" xfId="11672" xr:uid="{00000000-0005-0000-0000-00001C2F0000}"/>
    <cellStyle name="Notas 11 6 2 2 2 2 2 2" xfId="20301" xr:uid="{00000000-0005-0000-0000-00001D2F0000}"/>
    <cellStyle name="Notas 11 6 2 2 2 2 3" xfId="16011" xr:uid="{00000000-0005-0000-0000-00001E2F0000}"/>
    <cellStyle name="Notas 11 6 2 2 2 3" xfId="9527" xr:uid="{00000000-0005-0000-0000-00001F2F0000}"/>
    <cellStyle name="Notas 11 6 2 2 2 3 2" xfId="18156" xr:uid="{00000000-0005-0000-0000-0000202F0000}"/>
    <cellStyle name="Notas 11 6 2 2 2 4" xfId="13865" xr:uid="{00000000-0005-0000-0000-0000212F0000}"/>
    <cellStyle name="Notas 11 6 2 2 3" xfId="6324" xr:uid="{00000000-0005-0000-0000-0000222F0000}"/>
    <cellStyle name="Notas 11 6 2 2 3 2" xfId="10620" xr:uid="{00000000-0005-0000-0000-0000232F0000}"/>
    <cellStyle name="Notas 11 6 2 2 3 2 2" xfId="19249" xr:uid="{00000000-0005-0000-0000-0000242F0000}"/>
    <cellStyle name="Notas 11 6 2 2 3 3" xfId="14959" xr:uid="{00000000-0005-0000-0000-0000252F0000}"/>
    <cellStyle name="Notas 11 6 2 2 4" xfId="8475" xr:uid="{00000000-0005-0000-0000-0000262F0000}"/>
    <cellStyle name="Notas 11 6 2 2 4 2" xfId="17104" xr:uid="{00000000-0005-0000-0000-0000272F0000}"/>
    <cellStyle name="Notas 11 6 2 2 5" xfId="12791" xr:uid="{00000000-0005-0000-0000-0000282F0000}"/>
    <cellStyle name="Notas 11 6 3" xfId="3182" xr:uid="{00000000-0005-0000-0000-0000292F0000}"/>
    <cellStyle name="Notas 11 6 3 2" xfId="4351" xr:uid="{00000000-0005-0000-0000-00002A2F0000}"/>
    <cellStyle name="Notas 11 6 3 2 2" xfId="7086" xr:uid="{00000000-0005-0000-0000-00002B2F0000}"/>
    <cellStyle name="Notas 11 6 3 2 2 2" xfId="11382" xr:uid="{00000000-0005-0000-0000-00002C2F0000}"/>
    <cellStyle name="Notas 11 6 3 2 2 2 2" xfId="20011" xr:uid="{00000000-0005-0000-0000-00002D2F0000}"/>
    <cellStyle name="Notas 11 6 3 2 2 3" xfId="15721" xr:uid="{00000000-0005-0000-0000-00002E2F0000}"/>
    <cellStyle name="Notas 11 6 3 2 3" xfId="9237" xr:uid="{00000000-0005-0000-0000-00002F2F0000}"/>
    <cellStyle name="Notas 11 6 3 2 3 2" xfId="17866" xr:uid="{00000000-0005-0000-0000-0000302F0000}"/>
    <cellStyle name="Notas 11 6 3 2 4" xfId="13575" xr:uid="{00000000-0005-0000-0000-0000312F0000}"/>
    <cellStyle name="Notas 11 6 3 3" xfId="6033" xr:uid="{00000000-0005-0000-0000-0000322F0000}"/>
    <cellStyle name="Notas 11 6 3 3 2" xfId="10329" xr:uid="{00000000-0005-0000-0000-0000332F0000}"/>
    <cellStyle name="Notas 11 6 3 3 2 2" xfId="18958" xr:uid="{00000000-0005-0000-0000-0000342F0000}"/>
    <cellStyle name="Notas 11 6 3 3 3" xfId="14668" xr:uid="{00000000-0005-0000-0000-0000352F0000}"/>
    <cellStyle name="Notas 11 6 3 4" xfId="7829" xr:uid="{00000000-0005-0000-0000-0000362F0000}"/>
    <cellStyle name="Notas 11 6 3 4 2" xfId="16463" xr:uid="{00000000-0005-0000-0000-0000372F0000}"/>
    <cellStyle name="Notas 11 6 3 5" xfId="12499" xr:uid="{00000000-0005-0000-0000-0000382F0000}"/>
    <cellStyle name="Notas 11 7" xfId="926" xr:uid="{00000000-0005-0000-0000-0000392F0000}"/>
    <cellStyle name="Notas 11 7 2" xfId="3278" xr:uid="{00000000-0005-0000-0000-00003A2F0000}"/>
    <cellStyle name="Notas 11 7 2 2" xfId="4447" xr:uid="{00000000-0005-0000-0000-00003B2F0000}"/>
    <cellStyle name="Notas 11 7 2 2 2" xfId="7182" xr:uid="{00000000-0005-0000-0000-00003C2F0000}"/>
    <cellStyle name="Notas 11 7 2 2 2 2" xfId="11478" xr:uid="{00000000-0005-0000-0000-00003D2F0000}"/>
    <cellStyle name="Notas 11 7 2 2 2 2 2" xfId="20107" xr:uid="{00000000-0005-0000-0000-00003E2F0000}"/>
    <cellStyle name="Notas 11 7 2 2 2 3" xfId="15817" xr:uid="{00000000-0005-0000-0000-00003F2F0000}"/>
    <cellStyle name="Notas 11 7 2 2 3" xfId="9333" xr:uid="{00000000-0005-0000-0000-0000402F0000}"/>
    <cellStyle name="Notas 11 7 2 2 3 2" xfId="17962" xr:uid="{00000000-0005-0000-0000-0000412F0000}"/>
    <cellStyle name="Notas 11 7 2 2 4" xfId="13671" xr:uid="{00000000-0005-0000-0000-0000422F0000}"/>
    <cellStyle name="Notas 11 7 2 3" xfId="6129" xr:uid="{00000000-0005-0000-0000-0000432F0000}"/>
    <cellStyle name="Notas 11 7 2 3 2" xfId="10425" xr:uid="{00000000-0005-0000-0000-0000442F0000}"/>
    <cellStyle name="Notas 11 7 2 3 2 2" xfId="19054" xr:uid="{00000000-0005-0000-0000-0000452F0000}"/>
    <cellStyle name="Notas 11 7 2 3 3" xfId="14764" xr:uid="{00000000-0005-0000-0000-0000462F0000}"/>
    <cellStyle name="Notas 11 7 2 4" xfId="8110" xr:uid="{00000000-0005-0000-0000-0000472F0000}"/>
    <cellStyle name="Notas 11 7 2 4 2" xfId="16742" xr:uid="{00000000-0005-0000-0000-0000482F0000}"/>
    <cellStyle name="Notas 11 7 2 5" xfId="12595" xr:uid="{00000000-0005-0000-0000-0000492F0000}"/>
    <cellStyle name="Notas 11 8" xfId="1090" xr:uid="{00000000-0005-0000-0000-00004A2F0000}"/>
    <cellStyle name="Notas 11 8 2" xfId="2368" xr:uid="{00000000-0005-0000-0000-00004B2F0000}"/>
    <cellStyle name="Notas 11 8 2 2" xfId="3602" xr:uid="{00000000-0005-0000-0000-00004C2F0000}"/>
    <cellStyle name="Notas 11 8 2 2 2" xfId="4737" xr:uid="{00000000-0005-0000-0000-00004D2F0000}"/>
    <cellStyle name="Notas 11 8 2 2 2 2" xfId="7472" xr:uid="{00000000-0005-0000-0000-00004E2F0000}"/>
    <cellStyle name="Notas 11 8 2 2 2 2 2" xfId="11768" xr:uid="{00000000-0005-0000-0000-00004F2F0000}"/>
    <cellStyle name="Notas 11 8 2 2 2 2 2 2" xfId="20397" xr:uid="{00000000-0005-0000-0000-0000502F0000}"/>
    <cellStyle name="Notas 11 8 2 2 2 2 3" xfId="16107" xr:uid="{00000000-0005-0000-0000-0000512F0000}"/>
    <cellStyle name="Notas 11 8 2 2 2 3" xfId="9623" xr:uid="{00000000-0005-0000-0000-0000522F0000}"/>
    <cellStyle name="Notas 11 8 2 2 2 3 2" xfId="18252" xr:uid="{00000000-0005-0000-0000-0000532F0000}"/>
    <cellStyle name="Notas 11 8 2 2 2 4" xfId="13961" xr:uid="{00000000-0005-0000-0000-0000542F0000}"/>
    <cellStyle name="Notas 11 8 2 2 3" xfId="6420" xr:uid="{00000000-0005-0000-0000-0000552F0000}"/>
    <cellStyle name="Notas 11 8 2 2 3 2" xfId="10716" xr:uid="{00000000-0005-0000-0000-0000562F0000}"/>
    <cellStyle name="Notas 11 8 2 2 3 2 2" xfId="19345" xr:uid="{00000000-0005-0000-0000-0000572F0000}"/>
    <cellStyle name="Notas 11 8 2 2 3 3" xfId="15055" xr:uid="{00000000-0005-0000-0000-0000582F0000}"/>
    <cellStyle name="Notas 11 8 2 2 4" xfId="8571" xr:uid="{00000000-0005-0000-0000-0000592F0000}"/>
    <cellStyle name="Notas 11 8 2 2 4 2" xfId="17200" xr:uid="{00000000-0005-0000-0000-00005A2F0000}"/>
    <cellStyle name="Notas 11 8 2 2 5" xfId="12887" xr:uid="{00000000-0005-0000-0000-00005B2F0000}"/>
    <cellStyle name="Notas 11 8 3" xfId="3782" xr:uid="{00000000-0005-0000-0000-00005C2F0000}"/>
    <cellStyle name="Notas 11 8 3 2" xfId="6537" xr:uid="{00000000-0005-0000-0000-00005D2F0000}"/>
    <cellStyle name="Notas 11 8 3 2 2" xfId="10833" xr:uid="{00000000-0005-0000-0000-00005E2F0000}"/>
    <cellStyle name="Notas 11 8 3 2 2 2" xfId="19462" xr:uid="{00000000-0005-0000-0000-00005F2F0000}"/>
    <cellStyle name="Notas 11 8 3 2 3" xfId="15172" xr:uid="{00000000-0005-0000-0000-0000602F0000}"/>
    <cellStyle name="Notas 11 8 3 3" xfId="8688" xr:uid="{00000000-0005-0000-0000-0000612F0000}"/>
    <cellStyle name="Notas 11 8 3 3 2" xfId="17317" xr:uid="{00000000-0005-0000-0000-0000622F0000}"/>
    <cellStyle name="Notas 11 8 3 4" xfId="13006" xr:uid="{00000000-0005-0000-0000-0000632F0000}"/>
    <cellStyle name="Notas 11 8 4" xfId="5482" xr:uid="{00000000-0005-0000-0000-0000642F0000}"/>
    <cellStyle name="Notas 11 8 4 2" xfId="9778" xr:uid="{00000000-0005-0000-0000-0000652F0000}"/>
    <cellStyle name="Notas 11 8 4 2 2" xfId="18407" xr:uid="{00000000-0005-0000-0000-0000662F0000}"/>
    <cellStyle name="Notas 11 8 4 3" xfId="14117" xr:uid="{00000000-0005-0000-0000-0000672F0000}"/>
    <cellStyle name="Notas 11 8 5" xfId="7960" xr:uid="{00000000-0005-0000-0000-0000682F0000}"/>
    <cellStyle name="Notas 11 8 5 2" xfId="16593" xr:uid="{00000000-0005-0000-0000-0000692F0000}"/>
    <cellStyle name="Notas 11 8 6" xfId="11926" xr:uid="{00000000-0005-0000-0000-00006A2F0000}"/>
    <cellStyle name="Notas 11 9" xfId="23009" xr:uid="{00000000-0005-0000-0000-00006B2F0000}"/>
    <cellStyle name="Notas 12" xfId="487" xr:uid="{00000000-0005-0000-0000-00006C2F0000}"/>
    <cellStyle name="Notas 12 2" xfId="488" xr:uid="{00000000-0005-0000-0000-00006D2F0000}"/>
    <cellStyle name="Notas 12 2 2" xfId="621" xr:uid="{00000000-0005-0000-0000-00006E2F0000}"/>
    <cellStyle name="Notas 12 2 2 2" xfId="2059" xr:uid="{00000000-0005-0000-0000-00006F2F0000}"/>
    <cellStyle name="Notas 12 2 2 2 2" xfId="3416" xr:uid="{00000000-0005-0000-0000-0000702F0000}"/>
    <cellStyle name="Notas 12 2 2 2 2 2" xfId="4553" xr:uid="{00000000-0005-0000-0000-0000712F0000}"/>
    <cellStyle name="Notas 12 2 2 2 2 2 2" xfId="7288" xr:uid="{00000000-0005-0000-0000-0000722F0000}"/>
    <cellStyle name="Notas 12 2 2 2 2 2 2 2" xfId="11584" xr:uid="{00000000-0005-0000-0000-0000732F0000}"/>
    <cellStyle name="Notas 12 2 2 2 2 2 2 2 2" xfId="20213" xr:uid="{00000000-0005-0000-0000-0000742F0000}"/>
    <cellStyle name="Notas 12 2 2 2 2 2 2 3" xfId="15923" xr:uid="{00000000-0005-0000-0000-0000752F0000}"/>
    <cellStyle name="Notas 12 2 2 2 2 2 3" xfId="9439" xr:uid="{00000000-0005-0000-0000-0000762F0000}"/>
    <cellStyle name="Notas 12 2 2 2 2 2 3 2" xfId="18068" xr:uid="{00000000-0005-0000-0000-0000772F0000}"/>
    <cellStyle name="Notas 12 2 2 2 2 2 4" xfId="13777" xr:uid="{00000000-0005-0000-0000-0000782F0000}"/>
    <cellStyle name="Notas 12 2 2 2 2 3" xfId="6236" xr:uid="{00000000-0005-0000-0000-0000792F0000}"/>
    <cellStyle name="Notas 12 2 2 2 2 3 2" xfId="10532" xr:uid="{00000000-0005-0000-0000-00007A2F0000}"/>
    <cellStyle name="Notas 12 2 2 2 2 3 2 2" xfId="19161" xr:uid="{00000000-0005-0000-0000-00007B2F0000}"/>
    <cellStyle name="Notas 12 2 2 2 2 3 3" xfId="14871" xr:uid="{00000000-0005-0000-0000-00007C2F0000}"/>
    <cellStyle name="Notas 12 2 2 2 2 4" xfId="8387" xr:uid="{00000000-0005-0000-0000-00007D2F0000}"/>
    <cellStyle name="Notas 12 2 2 2 2 4 2" xfId="17016" xr:uid="{00000000-0005-0000-0000-00007E2F0000}"/>
    <cellStyle name="Notas 12 2 2 2 2 5" xfId="12703" xr:uid="{00000000-0005-0000-0000-00007F2F0000}"/>
    <cellStyle name="Notas 12 2 2 3" xfId="3094" xr:uid="{00000000-0005-0000-0000-0000802F0000}"/>
    <cellStyle name="Notas 12 2 2 3 2" xfId="4263" xr:uid="{00000000-0005-0000-0000-0000812F0000}"/>
    <cellStyle name="Notas 12 2 2 3 2 2" xfId="6998" xr:uid="{00000000-0005-0000-0000-0000822F0000}"/>
    <cellStyle name="Notas 12 2 2 3 2 2 2" xfId="11294" xr:uid="{00000000-0005-0000-0000-0000832F0000}"/>
    <cellStyle name="Notas 12 2 2 3 2 2 2 2" xfId="19923" xr:uid="{00000000-0005-0000-0000-0000842F0000}"/>
    <cellStyle name="Notas 12 2 2 3 2 2 3" xfId="15633" xr:uid="{00000000-0005-0000-0000-0000852F0000}"/>
    <cellStyle name="Notas 12 2 2 3 2 3" xfId="9149" xr:uid="{00000000-0005-0000-0000-0000862F0000}"/>
    <cellStyle name="Notas 12 2 2 3 2 3 2" xfId="17778" xr:uid="{00000000-0005-0000-0000-0000872F0000}"/>
    <cellStyle name="Notas 12 2 2 3 2 4" xfId="13487" xr:uid="{00000000-0005-0000-0000-0000882F0000}"/>
    <cellStyle name="Notas 12 2 2 3 3" xfId="5945" xr:uid="{00000000-0005-0000-0000-0000892F0000}"/>
    <cellStyle name="Notas 12 2 2 3 3 2" xfId="10241" xr:uid="{00000000-0005-0000-0000-00008A2F0000}"/>
    <cellStyle name="Notas 12 2 2 3 3 2 2" xfId="18870" xr:uid="{00000000-0005-0000-0000-00008B2F0000}"/>
    <cellStyle name="Notas 12 2 2 3 3 3" xfId="14580" xr:uid="{00000000-0005-0000-0000-00008C2F0000}"/>
    <cellStyle name="Notas 12 2 2 3 4" xfId="8016" xr:uid="{00000000-0005-0000-0000-00008D2F0000}"/>
    <cellStyle name="Notas 12 2 2 3 4 2" xfId="16649" xr:uid="{00000000-0005-0000-0000-00008E2F0000}"/>
    <cellStyle name="Notas 12 2 2 3 5" xfId="12411" xr:uid="{00000000-0005-0000-0000-00008F2F0000}"/>
    <cellStyle name="Notas 12 2 2 4" xfId="23005" xr:uid="{00000000-0005-0000-0000-0000902F0000}"/>
    <cellStyle name="Notas 12 2 3" xfId="733" xr:uid="{00000000-0005-0000-0000-0000912F0000}"/>
    <cellStyle name="Notas 12 2 3 2" xfId="2169" xr:uid="{00000000-0005-0000-0000-0000922F0000}"/>
    <cellStyle name="Notas 12 2 3 2 2" xfId="3510" xr:uid="{00000000-0005-0000-0000-0000932F0000}"/>
    <cellStyle name="Notas 12 2 3 2 2 2" xfId="4646" xr:uid="{00000000-0005-0000-0000-0000942F0000}"/>
    <cellStyle name="Notas 12 2 3 2 2 2 2" xfId="7381" xr:uid="{00000000-0005-0000-0000-0000952F0000}"/>
    <cellStyle name="Notas 12 2 3 2 2 2 2 2" xfId="11677" xr:uid="{00000000-0005-0000-0000-0000962F0000}"/>
    <cellStyle name="Notas 12 2 3 2 2 2 2 2 2" xfId="20306" xr:uid="{00000000-0005-0000-0000-0000972F0000}"/>
    <cellStyle name="Notas 12 2 3 2 2 2 2 3" xfId="16016" xr:uid="{00000000-0005-0000-0000-0000982F0000}"/>
    <cellStyle name="Notas 12 2 3 2 2 2 3" xfId="9532" xr:uid="{00000000-0005-0000-0000-0000992F0000}"/>
    <cellStyle name="Notas 12 2 3 2 2 2 3 2" xfId="18161" xr:uid="{00000000-0005-0000-0000-00009A2F0000}"/>
    <cellStyle name="Notas 12 2 3 2 2 2 4" xfId="13870" xr:uid="{00000000-0005-0000-0000-00009B2F0000}"/>
    <cellStyle name="Notas 12 2 3 2 2 3" xfId="6329" xr:uid="{00000000-0005-0000-0000-00009C2F0000}"/>
    <cellStyle name="Notas 12 2 3 2 2 3 2" xfId="10625" xr:uid="{00000000-0005-0000-0000-00009D2F0000}"/>
    <cellStyle name="Notas 12 2 3 2 2 3 2 2" xfId="19254" xr:uid="{00000000-0005-0000-0000-00009E2F0000}"/>
    <cellStyle name="Notas 12 2 3 2 2 3 3" xfId="14964" xr:uid="{00000000-0005-0000-0000-00009F2F0000}"/>
    <cellStyle name="Notas 12 2 3 2 2 4" xfId="8480" xr:uid="{00000000-0005-0000-0000-0000A02F0000}"/>
    <cellStyle name="Notas 12 2 3 2 2 4 2" xfId="17109" xr:uid="{00000000-0005-0000-0000-0000A12F0000}"/>
    <cellStyle name="Notas 12 2 3 2 2 5" xfId="12796" xr:uid="{00000000-0005-0000-0000-0000A22F0000}"/>
    <cellStyle name="Notas 12 2 3 3" xfId="3187" xr:uid="{00000000-0005-0000-0000-0000A32F0000}"/>
    <cellStyle name="Notas 12 2 3 3 2" xfId="4356" xr:uid="{00000000-0005-0000-0000-0000A42F0000}"/>
    <cellStyle name="Notas 12 2 3 3 2 2" xfId="7091" xr:uid="{00000000-0005-0000-0000-0000A52F0000}"/>
    <cellStyle name="Notas 12 2 3 3 2 2 2" xfId="11387" xr:uid="{00000000-0005-0000-0000-0000A62F0000}"/>
    <cellStyle name="Notas 12 2 3 3 2 2 2 2" xfId="20016" xr:uid="{00000000-0005-0000-0000-0000A72F0000}"/>
    <cellStyle name="Notas 12 2 3 3 2 2 3" xfId="15726" xr:uid="{00000000-0005-0000-0000-0000A82F0000}"/>
    <cellStyle name="Notas 12 2 3 3 2 3" xfId="9242" xr:uid="{00000000-0005-0000-0000-0000A92F0000}"/>
    <cellStyle name="Notas 12 2 3 3 2 3 2" xfId="17871" xr:uid="{00000000-0005-0000-0000-0000AA2F0000}"/>
    <cellStyle name="Notas 12 2 3 3 2 4" xfId="13580" xr:uid="{00000000-0005-0000-0000-0000AB2F0000}"/>
    <cellStyle name="Notas 12 2 3 3 3" xfId="6038" xr:uid="{00000000-0005-0000-0000-0000AC2F0000}"/>
    <cellStyle name="Notas 12 2 3 3 3 2" xfId="10334" xr:uid="{00000000-0005-0000-0000-0000AD2F0000}"/>
    <cellStyle name="Notas 12 2 3 3 3 2 2" xfId="18963" xr:uid="{00000000-0005-0000-0000-0000AE2F0000}"/>
    <cellStyle name="Notas 12 2 3 3 3 3" xfId="14673" xr:uid="{00000000-0005-0000-0000-0000AF2F0000}"/>
    <cellStyle name="Notas 12 2 3 3 4" xfId="7824" xr:uid="{00000000-0005-0000-0000-0000B02F0000}"/>
    <cellStyle name="Notas 12 2 3 3 4 2" xfId="16458" xr:uid="{00000000-0005-0000-0000-0000B12F0000}"/>
    <cellStyle name="Notas 12 2 3 3 5" xfId="12504" xr:uid="{00000000-0005-0000-0000-0000B22F0000}"/>
    <cellStyle name="Notas 12 2 4" xfId="931" xr:uid="{00000000-0005-0000-0000-0000B32F0000}"/>
    <cellStyle name="Notas 12 2 4 2" xfId="3283" xr:uid="{00000000-0005-0000-0000-0000B42F0000}"/>
    <cellStyle name="Notas 12 2 4 2 2" xfId="4452" xr:uid="{00000000-0005-0000-0000-0000B52F0000}"/>
    <cellStyle name="Notas 12 2 4 2 2 2" xfId="7187" xr:uid="{00000000-0005-0000-0000-0000B62F0000}"/>
    <cellStyle name="Notas 12 2 4 2 2 2 2" xfId="11483" xr:uid="{00000000-0005-0000-0000-0000B72F0000}"/>
    <cellStyle name="Notas 12 2 4 2 2 2 2 2" xfId="20112" xr:uid="{00000000-0005-0000-0000-0000B82F0000}"/>
    <cellStyle name="Notas 12 2 4 2 2 2 3" xfId="15822" xr:uid="{00000000-0005-0000-0000-0000B92F0000}"/>
    <cellStyle name="Notas 12 2 4 2 2 3" xfId="9338" xr:uid="{00000000-0005-0000-0000-0000BA2F0000}"/>
    <cellStyle name="Notas 12 2 4 2 2 3 2" xfId="17967" xr:uid="{00000000-0005-0000-0000-0000BB2F0000}"/>
    <cellStyle name="Notas 12 2 4 2 2 4" xfId="13676" xr:uid="{00000000-0005-0000-0000-0000BC2F0000}"/>
    <cellStyle name="Notas 12 2 4 2 3" xfId="6134" xr:uid="{00000000-0005-0000-0000-0000BD2F0000}"/>
    <cellStyle name="Notas 12 2 4 2 3 2" xfId="10430" xr:uid="{00000000-0005-0000-0000-0000BE2F0000}"/>
    <cellStyle name="Notas 12 2 4 2 3 2 2" xfId="19059" xr:uid="{00000000-0005-0000-0000-0000BF2F0000}"/>
    <cellStyle name="Notas 12 2 4 2 3 3" xfId="14769" xr:uid="{00000000-0005-0000-0000-0000C02F0000}"/>
    <cellStyle name="Notas 12 2 4 2 4" xfId="7870" xr:uid="{00000000-0005-0000-0000-0000C12F0000}"/>
    <cellStyle name="Notas 12 2 4 2 4 2" xfId="16503" xr:uid="{00000000-0005-0000-0000-0000C22F0000}"/>
    <cellStyle name="Notas 12 2 4 2 5" xfId="12600" xr:uid="{00000000-0005-0000-0000-0000C32F0000}"/>
    <cellStyle name="Notas 12 2 5" xfId="1095" xr:uid="{00000000-0005-0000-0000-0000C42F0000}"/>
    <cellStyle name="Notas 12 2 5 2" xfId="2373" xr:uid="{00000000-0005-0000-0000-0000C52F0000}"/>
    <cellStyle name="Notas 12 2 5 2 2" xfId="3607" xr:uid="{00000000-0005-0000-0000-0000C62F0000}"/>
    <cellStyle name="Notas 12 2 5 2 2 2" xfId="4742" xr:uid="{00000000-0005-0000-0000-0000C72F0000}"/>
    <cellStyle name="Notas 12 2 5 2 2 2 2" xfId="7477" xr:uid="{00000000-0005-0000-0000-0000C82F0000}"/>
    <cellStyle name="Notas 12 2 5 2 2 2 2 2" xfId="11773" xr:uid="{00000000-0005-0000-0000-0000C92F0000}"/>
    <cellStyle name="Notas 12 2 5 2 2 2 2 2 2" xfId="20402" xr:uid="{00000000-0005-0000-0000-0000CA2F0000}"/>
    <cellStyle name="Notas 12 2 5 2 2 2 2 3" xfId="16112" xr:uid="{00000000-0005-0000-0000-0000CB2F0000}"/>
    <cellStyle name="Notas 12 2 5 2 2 2 3" xfId="9628" xr:uid="{00000000-0005-0000-0000-0000CC2F0000}"/>
    <cellStyle name="Notas 12 2 5 2 2 2 3 2" xfId="18257" xr:uid="{00000000-0005-0000-0000-0000CD2F0000}"/>
    <cellStyle name="Notas 12 2 5 2 2 2 4" xfId="13966" xr:uid="{00000000-0005-0000-0000-0000CE2F0000}"/>
    <cellStyle name="Notas 12 2 5 2 2 3" xfId="6425" xr:uid="{00000000-0005-0000-0000-0000CF2F0000}"/>
    <cellStyle name="Notas 12 2 5 2 2 3 2" xfId="10721" xr:uid="{00000000-0005-0000-0000-0000D02F0000}"/>
    <cellStyle name="Notas 12 2 5 2 2 3 2 2" xfId="19350" xr:uid="{00000000-0005-0000-0000-0000D12F0000}"/>
    <cellStyle name="Notas 12 2 5 2 2 3 3" xfId="15060" xr:uid="{00000000-0005-0000-0000-0000D22F0000}"/>
    <cellStyle name="Notas 12 2 5 2 2 4" xfId="8576" xr:uid="{00000000-0005-0000-0000-0000D32F0000}"/>
    <cellStyle name="Notas 12 2 5 2 2 4 2" xfId="17205" xr:uid="{00000000-0005-0000-0000-0000D42F0000}"/>
    <cellStyle name="Notas 12 2 5 2 2 5" xfId="12892" xr:uid="{00000000-0005-0000-0000-0000D52F0000}"/>
    <cellStyle name="Notas 12 2 5 3" xfId="3787" xr:uid="{00000000-0005-0000-0000-0000D62F0000}"/>
    <cellStyle name="Notas 12 2 5 3 2" xfId="6542" xr:uid="{00000000-0005-0000-0000-0000D72F0000}"/>
    <cellStyle name="Notas 12 2 5 3 2 2" xfId="10838" xr:uid="{00000000-0005-0000-0000-0000D82F0000}"/>
    <cellStyle name="Notas 12 2 5 3 2 2 2" xfId="19467" xr:uid="{00000000-0005-0000-0000-0000D92F0000}"/>
    <cellStyle name="Notas 12 2 5 3 2 3" xfId="15177" xr:uid="{00000000-0005-0000-0000-0000DA2F0000}"/>
    <cellStyle name="Notas 12 2 5 3 3" xfId="8693" xr:uid="{00000000-0005-0000-0000-0000DB2F0000}"/>
    <cellStyle name="Notas 12 2 5 3 3 2" xfId="17322" xr:uid="{00000000-0005-0000-0000-0000DC2F0000}"/>
    <cellStyle name="Notas 12 2 5 3 4" xfId="13011" xr:uid="{00000000-0005-0000-0000-0000DD2F0000}"/>
    <cellStyle name="Notas 12 2 5 4" xfId="5487" xr:uid="{00000000-0005-0000-0000-0000DE2F0000}"/>
    <cellStyle name="Notas 12 2 5 4 2" xfId="9783" xr:uid="{00000000-0005-0000-0000-0000DF2F0000}"/>
    <cellStyle name="Notas 12 2 5 4 2 2" xfId="18412" xr:uid="{00000000-0005-0000-0000-0000E02F0000}"/>
    <cellStyle name="Notas 12 2 5 4 3" xfId="14122" xr:uid="{00000000-0005-0000-0000-0000E12F0000}"/>
    <cellStyle name="Notas 12 2 5 5" xfId="8106" xr:uid="{00000000-0005-0000-0000-0000E22F0000}"/>
    <cellStyle name="Notas 12 2 5 5 2" xfId="16738" xr:uid="{00000000-0005-0000-0000-0000E32F0000}"/>
    <cellStyle name="Notas 12 2 5 6" xfId="11931" xr:uid="{00000000-0005-0000-0000-0000E42F0000}"/>
    <cellStyle name="Notas 12 2 6" xfId="22165" xr:uid="{00000000-0005-0000-0000-0000E52F0000}"/>
    <cellStyle name="Notas 12 3" xfId="489" xr:uid="{00000000-0005-0000-0000-0000E62F0000}"/>
    <cellStyle name="Notas 12 3 2" xfId="622" xr:uid="{00000000-0005-0000-0000-0000E72F0000}"/>
    <cellStyle name="Notas 12 3 2 2" xfId="2060" xr:uid="{00000000-0005-0000-0000-0000E82F0000}"/>
    <cellStyle name="Notas 12 3 2 2 2" xfId="3417" xr:uid="{00000000-0005-0000-0000-0000E92F0000}"/>
    <cellStyle name="Notas 12 3 2 2 2 2" xfId="4554" xr:uid="{00000000-0005-0000-0000-0000EA2F0000}"/>
    <cellStyle name="Notas 12 3 2 2 2 2 2" xfId="7289" xr:uid="{00000000-0005-0000-0000-0000EB2F0000}"/>
    <cellStyle name="Notas 12 3 2 2 2 2 2 2" xfId="11585" xr:uid="{00000000-0005-0000-0000-0000EC2F0000}"/>
    <cellStyle name="Notas 12 3 2 2 2 2 2 2 2" xfId="20214" xr:uid="{00000000-0005-0000-0000-0000ED2F0000}"/>
    <cellStyle name="Notas 12 3 2 2 2 2 2 3" xfId="15924" xr:uid="{00000000-0005-0000-0000-0000EE2F0000}"/>
    <cellStyle name="Notas 12 3 2 2 2 2 3" xfId="9440" xr:uid="{00000000-0005-0000-0000-0000EF2F0000}"/>
    <cellStyle name="Notas 12 3 2 2 2 2 3 2" xfId="18069" xr:uid="{00000000-0005-0000-0000-0000F02F0000}"/>
    <cellStyle name="Notas 12 3 2 2 2 2 4" xfId="13778" xr:uid="{00000000-0005-0000-0000-0000F12F0000}"/>
    <cellStyle name="Notas 12 3 2 2 2 3" xfId="6237" xr:uid="{00000000-0005-0000-0000-0000F22F0000}"/>
    <cellStyle name="Notas 12 3 2 2 2 3 2" xfId="10533" xr:uid="{00000000-0005-0000-0000-0000F32F0000}"/>
    <cellStyle name="Notas 12 3 2 2 2 3 2 2" xfId="19162" xr:uid="{00000000-0005-0000-0000-0000F42F0000}"/>
    <cellStyle name="Notas 12 3 2 2 2 3 3" xfId="14872" xr:uid="{00000000-0005-0000-0000-0000F52F0000}"/>
    <cellStyle name="Notas 12 3 2 2 2 4" xfId="8388" xr:uid="{00000000-0005-0000-0000-0000F62F0000}"/>
    <cellStyle name="Notas 12 3 2 2 2 4 2" xfId="17017" xr:uid="{00000000-0005-0000-0000-0000F72F0000}"/>
    <cellStyle name="Notas 12 3 2 2 2 5" xfId="12704" xr:uid="{00000000-0005-0000-0000-0000F82F0000}"/>
    <cellStyle name="Notas 12 3 2 3" xfId="3095" xr:uid="{00000000-0005-0000-0000-0000F92F0000}"/>
    <cellStyle name="Notas 12 3 2 3 2" xfId="4264" xr:uid="{00000000-0005-0000-0000-0000FA2F0000}"/>
    <cellStyle name="Notas 12 3 2 3 2 2" xfId="6999" xr:uid="{00000000-0005-0000-0000-0000FB2F0000}"/>
    <cellStyle name="Notas 12 3 2 3 2 2 2" xfId="11295" xr:uid="{00000000-0005-0000-0000-0000FC2F0000}"/>
    <cellStyle name="Notas 12 3 2 3 2 2 2 2" xfId="19924" xr:uid="{00000000-0005-0000-0000-0000FD2F0000}"/>
    <cellStyle name="Notas 12 3 2 3 2 2 3" xfId="15634" xr:uid="{00000000-0005-0000-0000-0000FE2F0000}"/>
    <cellStyle name="Notas 12 3 2 3 2 3" xfId="9150" xr:uid="{00000000-0005-0000-0000-0000FF2F0000}"/>
    <cellStyle name="Notas 12 3 2 3 2 3 2" xfId="17779" xr:uid="{00000000-0005-0000-0000-000000300000}"/>
    <cellStyle name="Notas 12 3 2 3 2 4" xfId="13488" xr:uid="{00000000-0005-0000-0000-000001300000}"/>
    <cellStyle name="Notas 12 3 2 3 3" xfId="5946" xr:uid="{00000000-0005-0000-0000-000002300000}"/>
    <cellStyle name="Notas 12 3 2 3 3 2" xfId="10242" xr:uid="{00000000-0005-0000-0000-000003300000}"/>
    <cellStyle name="Notas 12 3 2 3 3 2 2" xfId="18871" xr:uid="{00000000-0005-0000-0000-000004300000}"/>
    <cellStyle name="Notas 12 3 2 3 3 3" xfId="14581" xr:uid="{00000000-0005-0000-0000-000005300000}"/>
    <cellStyle name="Notas 12 3 2 3 4" xfId="8222" xr:uid="{00000000-0005-0000-0000-000006300000}"/>
    <cellStyle name="Notas 12 3 2 3 4 2" xfId="16851" xr:uid="{00000000-0005-0000-0000-000007300000}"/>
    <cellStyle name="Notas 12 3 2 3 5" xfId="12412" xr:uid="{00000000-0005-0000-0000-000008300000}"/>
    <cellStyle name="Notas 12 3 2 4" xfId="23006" xr:uid="{00000000-0005-0000-0000-000009300000}"/>
    <cellStyle name="Notas 12 3 3" xfId="734" xr:uid="{00000000-0005-0000-0000-00000A300000}"/>
    <cellStyle name="Notas 12 3 3 2" xfId="2170" xr:uid="{00000000-0005-0000-0000-00000B300000}"/>
    <cellStyle name="Notas 12 3 3 2 2" xfId="3511" xr:uid="{00000000-0005-0000-0000-00000C300000}"/>
    <cellStyle name="Notas 12 3 3 2 2 2" xfId="4647" xr:uid="{00000000-0005-0000-0000-00000D300000}"/>
    <cellStyle name="Notas 12 3 3 2 2 2 2" xfId="7382" xr:uid="{00000000-0005-0000-0000-00000E300000}"/>
    <cellStyle name="Notas 12 3 3 2 2 2 2 2" xfId="11678" xr:uid="{00000000-0005-0000-0000-00000F300000}"/>
    <cellStyle name="Notas 12 3 3 2 2 2 2 2 2" xfId="20307" xr:uid="{00000000-0005-0000-0000-000010300000}"/>
    <cellStyle name="Notas 12 3 3 2 2 2 2 3" xfId="16017" xr:uid="{00000000-0005-0000-0000-000011300000}"/>
    <cellStyle name="Notas 12 3 3 2 2 2 3" xfId="9533" xr:uid="{00000000-0005-0000-0000-000012300000}"/>
    <cellStyle name="Notas 12 3 3 2 2 2 3 2" xfId="18162" xr:uid="{00000000-0005-0000-0000-000013300000}"/>
    <cellStyle name="Notas 12 3 3 2 2 2 4" xfId="13871" xr:uid="{00000000-0005-0000-0000-000014300000}"/>
    <cellStyle name="Notas 12 3 3 2 2 3" xfId="6330" xr:uid="{00000000-0005-0000-0000-000015300000}"/>
    <cellStyle name="Notas 12 3 3 2 2 3 2" xfId="10626" xr:uid="{00000000-0005-0000-0000-000016300000}"/>
    <cellStyle name="Notas 12 3 3 2 2 3 2 2" xfId="19255" xr:uid="{00000000-0005-0000-0000-000017300000}"/>
    <cellStyle name="Notas 12 3 3 2 2 3 3" xfId="14965" xr:uid="{00000000-0005-0000-0000-000018300000}"/>
    <cellStyle name="Notas 12 3 3 2 2 4" xfId="8481" xr:uid="{00000000-0005-0000-0000-000019300000}"/>
    <cellStyle name="Notas 12 3 3 2 2 4 2" xfId="17110" xr:uid="{00000000-0005-0000-0000-00001A300000}"/>
    <cellStyle name="Notas 12 3 3 2 2 5" xfId="12797" xr:uid="{00000000-0005-0000-0000-00001B300000}"/>
    <cellStyle name="Notas 12 3 3 3" xfId="3188" xr:uid="{00000000-0005-0000-0000-00001C300000}"/>
    <cellStyle name="Notas 12 3 3 3 2" xfId="4357" xr:uid="{00000000-0005-0000-0000-00001D300000}"/>
    <cellStyle name="Notas 12 3 3 3 2 2" xfId="7092" xr:uid="{00000000-0005-0000-0000-00001E300000}"/>
    <cellStyle name="Notas 12 3 3 3 2 2 2" xfId="11388" xr:uid="{00000000-0005-0000-0000-00001F300000}"/>
    <cellStyle name="Notas 12 3 3 3 2 2 2 2" xfId="20017" xr:uid="{00000000-0005-0000-0000-000020300000}"/>
    <cellStyle name="Notas 12 3 3 3 2 2 3" xfId="15727" xr:uid="{00000000-0005-0000-0000-000021300000}"/>
    <cellStyle name="Notas 12 3 3 3 2 3" xfId="9243" xr:uid="{00000000-0005-0000-0000-000022300000}"/>
    <cellStyle name="Notas 12 3 3 3 2 3 2" xfId="17872" xr:uid="{00000000-0005-0000-0000-000023300000}"/>
    <cellStyle name="Notas 12 3 3 3 2 4" xfId="13581" xr:uid="{00000000-0005-0000-0000-000024300000}"/>
    <cellStyle name="Notas 12 3 3 3 3" xfId="6039" xr:uid="{00000000-0005-0000-0000-000025300000}"/>
    <cellStyle name="Notas 12 3 3 3 3 2" xfId="10335" xr:uid="{00000000-0005-0000-0000-000026300000}"/>
    <cellStyle name="Notas 12 3 3 3 3 2 2" xfId="18964" xr:uid="{00000000-0005-0000-0000-000027300000}"/>
    <cellStyle name="Notas 12 3 3 3 3 3" xfId="14674" xr:uid="{00000000-0005-0000-0000-000028300000}"/>
    <cellStyle name="Notas 12 3 3 3 4" xfId="7823" xr:uid="{00000000-0005-0000-0000-000029300000}"/>
    <cellStyle name="Notas 12 3 3 3 4 2" xfId="16457" xr:uid="{00000000-0005-0000-0000-00002A300000}"/>
    <cellStyle name="Notas 12 3 3 3 5" xfId="12505" xr:uid="{00000000-0005-0000-0000-00002B300000}"/>
    <cellStyle name="Notas 12 3 4" xfId="932" xr:uid="{00000000-0005-0000-0000-00002C300000}"/>
    <cellStyle name="Notas 12 3 4 2" xfId="3284" xr:uid="{00000000-0005-0000-0000-00002D300000}"/>
    <cellStyle name="Notas 12 3 4 2 2" xfId="4453" xr:uid="{00000000-0005-0000-0000-00002E300000}"/>
    <cellStyle name="Notas 12 3 4 2 2 2" xfId="7188" xr:uid="{00000000-0005-0000-0000-00002F300000}"/>
    <cellStyle name="Notas 12 3 4 2 2 2 2" xfId="11484" xr:uid="{00000000-0005-0000-0000-000030300000}"/>
    <cellStyle name="Notas 12 3 4 2 2 2 2 2" xfId="20113" xr:uid="{00000000-0005-0000-0000-000031300000}"/>
    <cellStyle name="Notas 12 3 4 2 2 2 3" xfId="15823" xr:uid="{00000000-0005-0000-0000-000032300000}"/>
    <cellStyle name="Notas 12 3 4 2 2 3" xfId="9339" xr:uid="{00000000-0005-0000-0000-000033300000}"/>
    <cellStyle name="Notas 12 3 4 2 2 3 2" xfId="17968" xr:uid="{00000000-0005-0000-0000-000034300000}"/>
    <cellStyle name="Notas 12 3 4 2 2 4" xfId="13677" xr:uid="{00000000-0005-0000-0000-000035300000}"/>
    <cellStyle name="Notas 12 3 4 2 3" xfId="6135" xr:uid="{00000000-0005-0000-0000-000036300000}"/>
    <cellStyle name="Notas 12 3 4 2 3 2" xfId="10431" xr:uid="{00000000-0005-0000-0000-000037300000}"/>
    <cellStyle name="Notas 12 3 4 2 3 2 2" xfId="19060" xr:uid="{00000000-0005-0000-0000-000038300000}"/>
    <cellStyle name="Notas 12 3 4 2 3 3" xfId="14770" xr:uid="{00000000-0005-0000-0000-000039300000}"/>
    <cellStyle name="Notas 12 3 4 2 4" xfId="8056" xr:uid="{00000000-0005-0000-0000-00003A300000}"/>
    <cellStyle name="Notas 12 3 4 2 4 2" xfId="16688" xr:uid="{00000000-0005-0000-0000-00003B300000}"/>
    <cellStyle name="Notas 12 3 4 2 5" xfId="12601" xr:uid="{00000000-0005-0000-0000-00003C300000}"/>
    <cellStyle name="Notas 12 3 5" xfId="1096" xr:uid="{00000000-0005-0000-0000-00003D300000}"/>
    <cellStyle name="Notas 12 3 5 2" xfId="2374" xr:uid="{00000000-0005-0000-0000-00003E300000}"/>
    <cellStyle name="Notas 12 3 5 2 2" xfId="3608" xr:uid="{00000000-0005-0000-0000-00003F300000}"/>
    <cellStyle name="Notas 12 3 5 2 2 2" xfId="4743" xr:uid="{00000000-0005-0000-0000-000040300000}"/>
    <cellStyle name="Notas 12 3 5 2 2 2 2" xfId="7478" xr:uid="{00000000-0005-0000-0000-000041300000}"/>
    <cellStyle name="Notas 12 3 5 2 2 2 2 2" xfId="11774" xr:uid="{00000000-0005-0000-0000-000042300000}"/>
    <cellStyle name="Notas 12 3 5 2 2 2 2 2 2" xfId="20403" xr:uid="{00000000-0005-0000-0000-000043300000}"/>
    <cellStyle name="Notas 12 3 5 2 2 2 2 3" xfId="16113" xr:uid="{00000000-0005-0000-0000-000044300000}"/>
    <cellStyle name="Notas 12 3 5 2 2 2 3" xfId="9629" xr:uid="{00000000-0005-0000-0000-000045300000}"/>
    <cellStyle name="Notas 12 3 5 2 2 2 3 2" xfId="18258" xr:uid="{00000000-0005-0000-0000-000046300000}"/>
    <cellStyle name="Notas 12 3 5 2 2 2 4" xfId="13967" xr:uid="{00000000-0005-0000-0000-000047300000}"/>
    <cellStyle name="Notas 12 3 5 2 2 3" xfId="6426" xr:uid="{00000000-0005-0000-0000-000048300000}"/>
    <cellStyle name="Notas 12 3 5 2 2 3 2" xfId="10722" xr:uid="{00000000-0005-0000-0000-000049300000}"/>
    <cellStyle name="Notas 12 3 5 2 2 3 2 2" xfId="19351" xr:uid="{00000000-0005-0000-0000-00004A300000}"/>
    <cellStyle name="Notas 12 3 5 2 2 3 3" xfId="15061" xr:uid="{00000000-0005-0000-0000-00004B300000}"/>
    <cellStyle name="Notas 12 3 5 2 2 4" xfId="8577" xr:uid="{00000000-0005-0000-0000-00004C300000}"/>
    <cellStyle name="Notas 12 3 5 2 2 4 2" xfId="17206" xr:uid="{00000000-0005-0000-0000-00004D300000}"/>
    <cellStyle name="Notas 12 3 5 2 2 5" xfId="12893" xr:uid="{00000000-0005-0000-0000-00004E300000}"/>
    <cellStyle name="Notas 12 3 5 3" xfId="3788" xr:uid="{00000000-0005-0000-0000-00004F300000}"/>
    <cellStyle name="Notas 12 3 5 3 2" xfId="6543" xr:uid="{00000000-0005-0000-0000-000050300000}"/>
    <cellStyle name="Notas 12 3 5 3 2 2" xfId="10839" xr:uid="{00000000-0005-0000-0000-000051300000}"/>
    <cellStyle name="Notas 12 3 5 3 2 2 2" xfId="19468" xr:uid="{00000000-0005-0000-0000-000052300000}"/>
    <cellStyle name="Notas 12 3 5 3 2 3" xfId="15178" xr:uid="{00000000-0005-0000-0000-000053300000}"/>
    <cellStyle name="Notas 12 3 5 3 3" xfId="8694" xr:uid="{00000000-0005-0000-0000-000054300000}"/>
    <cellStyle name="Notas 12 3 5 3 3 2" xfId="17323" xr:uid="{00000000-0005-0000-0000-000055300000}"/>
    <cellStyle name="Notas 12 3 5 3 4" xfId="13012" xr:uid="{00000000-0005-0000-0000-000056300000}"/>
    <cellStyle name="Notas 12 3 5 4" xfId="5488" xr:uid="{00000000-0005-0000-0000-000057300000}"/>
    <cellStyle name="Notas 12 3 5 4 2" xfId="9784" xr:uid="{00000000-0005-0000-0000-000058300000}"/>
    <cellStyle name="Notas 12 3 5 4 2 2" xfId="18413" xr:uid="{00000000-0005-0000-0000-000059300000}"/>
    <cellStyle name="Notas 12 3 5 4 3" xfId="14123" xr:uid="{00000000-0005-0000-0000-00005A300000}"/>
    <cellStyle name="Notas 12 3 5 5" xfId="7952" xr:uid="{00000000-0005-0000-0000-00005B300000}"/>
    <cellStyle name="Notas 12 3 5 5 2" xfId="16585" xr:uid="{00000000-0005-0000-0000-00005C300000}"/>
    <cellStyle name="Notas 12 3 5 6" xfId="11932" xr:uid="{00000000-0005-0000-0000-00005D300000}"/>
    <cellStyle name="Notas 12 3 6" xfId="22357" xr:uid="{00000000-0005-0000-0000-00005E300000}"/>
    <cellStyle name="Notas 12 4" xfId="490" xr:uid="{00000000-0005-0000-0000-00005F300000}"/>
    <cellStyle name="Notas 12 4 2" xfId="623" xr:uid="{00000000-0005-0000-0000-000060300000}"/>
    <cellStyle name="Notas 12 4 2 2" xfId="2061" xr:uid="{00000000-0005-0000-0000-000061300000}"/>
    <cellStyle name="Notas 12 4 2 2 2" xfId="3418" xr:uid="{00000000-0005-0000-0000-000062300000}"/>
    <cellStyle name="Notas 12 4 2 2 2 2" xfId="4555" xr:uid="{00000000-0005-0000-0000-000063300000}"/>
    <cellStyle name="Notas 12 4 2 2 2 2 2" xfId="7290" xr:uid="{00000000-0005-0000-0000-000064300000}"/>
    <cellStyle name="Notas 12 4 2 2 2 2 2 2" xfId="11586" xr:uid="{00000000-0005-0000-0000-000065300000}"/>
    <cellStyle name="Notas 12 4 2 2 2 2 2 2 2" xfId="20215" xr:uid="{00000000-0005-0000-0000-000066300000}"/>
    <cellStyle name="Notas 12 4 2 2 2 2 2 3" xfId="15925" xr:uid="{00000000-0005-0000-0000-000067300000}"/>
    <cellStyle name="Notas 12 4 2 2 2 2 3" xfId="9441" xr:uid="{00000000-0005-0000-0000-000068300000}"/>
    <cellStyle name="Notas 12 4 2 2 2 2 3 2" xfId="18070" xr:uid="{00000000-0005-0000-0000-000069300000}"/>
    <cellStyle name="Notas 12 4 2 2 2 2 4" xfId="13779" xr:uid="{00000000-0005-0000-0000-00006A300000}"/>
    <cellStyle name="Notas 12 4 2 2 2 3" xfId="6238" xr:uid="{00000000-0005-0000-0000-00006B300000}"/>
    <cellStyle name="Notas 12 4 2 2 2 3 2" xfId="10534" xr:uid="{00000000-0005-0000-0000-00006C300000}"/>
    <cellStyle name="Notas 12 4 2 2 2 3 2 2" xfId="19163" xr:uid="{00000000-0005-0000-0000-00006D300000}"/>
    <cellStyle name="Notas 12 4 2 2 2 3 3" xfId="14873" xr:uid="{00000000-0005-0000-0000-00006E300000}"/>
    <cellStyle name="Notas 12 4 2 2 2 4" xfId="8389" xr:uid="{00000000-0005-0000-0000-00006F300000}"/>
    <cellStyle name="Notas 12 4 2 2 2 4 2" xfId="17018" xr:uid="{00000000-0005-0000-0000-000070300000}"/>
    <cellStyle name="Notas 12 4 2 2 2 5" xfId="12705" xr:uid="{00000000-0005-0000-0000-000071300000}"/>
    <cellStyle name="Notas 12 4 2 3" xfId="3096" xr:uid="{00000000-0005-0000-0000-000072300000}"/>
    <cellStyle name="Notas 12 4 2 3 2" xfId="4265" xr:uid="{00000000-0005-0000-0000-000073300000}"/>
    <cellStyle name="Notas 12 4 2 3 2 2" xfId="7000" xr:uid="{00000000-0005-0000-0000-000074300000}"/>
    <cellStyle name="Notas 12 4 2 3 2 2 2" xfId="11296" xr:uid="{00000000-0005-0000-0000-000075300000}"/>
    <cellStyle name="Notas 12 4 2 3 2 2 2 2" xfId="19925" xr:uid="{00000000-0005-0000-0000-000076300000}"/>
    <cellStyle name="Notas 12 4 2 3 2 2 3" xfId="15635" xr:uid="{00000000-0005-0000-0000-000077300000}"/>
    <cellStyle name="Notas 12 4 2 3 2 3" xfId="9151" xr:uid="{00000000-0005-0000-0000-000078300000}"/>
    <cellStyle name="Notas 12 4 2 3 2 3 2" xfId="17780" xr:uid="{00000000-0005-0000-0000-000079300000}"/>
    <cellStyle name="Notas 12 4 2 3 2 4" xfId="13489" xr:uid="{00000000-0005-0000-0000-00007A300000}"/>
    <cellStyle name="Notas 12 4 2 3 3" xfId="5947" xr:uid="{00000000-0005-0000-0000-00007B300000}"/>
    <cellStyle name="Notas 12 4 2 3 3 2" xfId="10243" xr:uid="{00000000-0005-0000-0000-00007C300000}"/>
    <cellStyle name="Notas 12 4 2 3 3 2 2" xfId="18872" xr:uid="{00000000-0005-0000-0000-00007D300000}"/>
    <cellStyle name="Notas 12 4 2 3 3 3" xfId="14582" xr:uid="{00000000-0005-0000-0000-00007E300000}"/>
    <cellStyle name="Notas 12 4 2 3 4" xfId="8153" xr:uid="{00000000-0005-0000-0000-00007F300000}"/>
    <cellStyle name="Notas 12 4 2 3 4 2" xfId="16784" xr:uid="{00000000-0005-0000-0000-000080300000}"/>
    <cellStyle name="Notas 12 4 2 3 5" xfId="12413" xr:uid="{00000000-0005-0000-0000-000081300000}"/>
    <cellStyle name="Notas 12 4 2 4" xfId="22115" xr:uid="{00000000-0005-0000-0000-000082300000}"/>
    <cellStyle name="Notas 12 4 3" xfId="735" xr:uid="{00000000-0005-0000-0000-000083300000}"/>
    <cellStyle name="Notas 12 4 3 2" xfId="2171" xr:uid="{00000000-0005-0000-0000-000084300000}"/>
    <cellStyle name="Notas 12 4 3 2 2" xfId="3512" xr:uid="{00000000-0005-0000-0000-000085300000}"/>
    <cellStyle name="Notas 12 4 3 2 2 2" xfId="4648" xr:uid="{00000000-0005-0000-0000-000086300000}"/>
    <cellStyle name="Notas 12 4 3 2 2 2 2" xfId="7383" xr:uid="{00000000-0005-0000-0000-000087300000}"/>
    <cellStyle name="Notas 12 4 3 2 2 2 2 2" xfId="11679" xr:uid="{00000000-0005-0000-0000-000088300000}"/>
    <cellStyle name="Notas 12 4 3 2 2 2 2 2 2" xfId="20308" xr:uid="{00000000-0005-0000-0000-000089300000}"/>
    <cellStyle name="Notas 12 4 3 2 2 2 2 3" xfId="16018" xr:uid="{00000000-0005-0000-0000-00008A300000}"/>
    <cellStyle name="Notas 12 4 3 2 2 2 3" xfId="9534" xr:uid="{00000000-0005-0000-0000-00008B300000}"/>
    <cellStyle name="Notas 12 4 3 2 2 2 3 2" xfId="18163" xr:uid="{00000000-0005-0000-0000-00008C300000}"/>
    <cellStyle name="Notas 12 4 3 2 2 2 4" xfId="13872" xr:uid="{00000000-0005-0000-0000-00008D300000}"/>
    <cellStyle name="Notas 12 4 3 2 2 3" xfId="6331" xr:uid="{00000000-0005-0000-0000-00008E300000}"/>
    <cellStyle name="Notas 12 4 3 2 2 3 2" xfId="10627" xr:uid="{00000000-0005-0000-0000-00008F300000}"/>
    <cellStyle name="Notas 12 4 3 2 2 3 2 2" xfId="19256" xr:uid="{00000000-0005-0000-0000-000090300000}"/>
    <cellStyle name="Notas 12 4 3 2 2 3 3" xfId="14966" xr:uid="{00000000-0005-0000-0000-000091300000}"/>
    <cellStyle name="Notas 12 4 3 2 2 4" xfId="8482" xr:uid="{00000000-0005-0000-0000-000092300000}"/>
    <cellStyle name="Notas 12 4 3 2 2 4 2" xfId="17111" xr:uid="{00000000-0005-0000-0000-000093300000}"/>
    <cellStyle name="Notas 12 4 3 2 2 5" xfId="12798" xr:uid="{00000000-0005-0000-0000-000094300000}"/>
    <cellStyle name="Notas 12 4 3 3" xfId="3189" xr:uid="{00000000-0005-0000-0000-000095300000}"/>
    <cellStyle name="Notas 12 4 3 3 2" xfId="4358" xr:uid="{00000000-0005-0000-0000-000096300000}"/>
    <cellStyle name="Notas 12 4 3 3 2 2" xfId="7093" xr:uid="{00000000-0005-0000-0000-000097300000}"/>
    <cellStyle name="Notas 12 4 3 3 2 2 2" xfId="11389" xr:uid="{00000000-0005-0000-0000-000098300000}"/>
    <cellStyle name="Notas 12 4 3 3 2 2 2 2" xfId="20018" xr:uid="{00000000-0005-0000-0000-000099300000}"/>
    <cellStyle name="Notas 12 4 3 3 2 2 3" xfId="15728" xr:uid="{00000000-0005-0000-0000-00009A300000}"/>
    <cellStyle name="Notas 12 4 3 3 2 3" xfId="9244" xr:uid="{00000000-0005-0000-0000-00009B300000}"/>
    <cellStyle name="Notas 12 4 3 3 2 3 2" xfId="17873" xr:uid="{00000000-0005-0000-0000-00009C300000}"/>
    <cellStyle name="Notas 12 4 3 3 2 4" xfId="13582" xr:uid="{00000000-0005-0000-0000-00009D300000}"/>
    <cellStyle name="Notas 12 4 3 3 3" xfId="6040" xr:uid="{00000000-0005-0000-0000-00009E300000}"/>
    <cellStyle name="Notas 12 4 3 3 3 2" xfId="10336" xr:uid="{00000000-0005-0000-0000-00009F300000}"/>
    <cellStyle name="Notas 12 4 3 3 3 2 2" xfId="18965" xr:uid="{00000000-0005-0000-0000-0000A0300000}"/>
    <cellStyle name="Notas 12 4 3 3 3 3" xfId="14675" xr:uid="{00000000-0005-0000-0000-0000A1300000}"/>
    <cellStyle name="Notas 12 4 3 3 4" xfId="7822" xr:uid="{00000000-0005-0000-0000-0000A2300000}"/>
    <cellStyle name="Notas 12 4 3 3 4 2" xfId="16456" xr:uid="{00000000-0005-0000-0000-0000A3300000}"/>
    <cellStyle name="Notas 12 4 3 3 5" xfId="12506" xr:uid="{00000000-0005-0000-0000-0000A4300000}"/>
    <cellStyle name="Notas 12 4 4" xfId="933" xr:uid="{00000000-0005-0000-0000-0000A5300000}"/>
    <cellStyle name="Notas 12 4 4 2" xfId="3285" xr:uid="{00000000-0005-0000-0000-0000A6300000}"/>
    <cellStyle name="Notas 12 4 4 2 2" xfId="4454" xr:uid="{00000000-0005-0000-0000-0000A7300000}"/>
    <cellStyle name="Notas 12 4 4 2 2 2" xfId="7189" xr:uid="{00000000-0005-0000-0000-0000A8300000}"/>
    <cellStyle name="Notas 12 4 4 2 2 2 2" xfId="11485" xr:uid="{00000000-0005-0000-0000-0000A9300000}"/>
    <cellStyle name="Notas 12 4 4 2 2 2 2 2" xfId="20114" xr:uid="{00000000-0005-0000-0000-0000AA300000}"/>
    <cellStyle name="Notas 12 4 4 2 2 2 3" xfId="15824" xr:uid="{00000000-0005-0000-0000-0000AB300000}"/>
    <cellStyle name="Notas 12 4 4 2 2 3" xfId="9340" xr:uid="{00000000-0005-0000-0000-0000AC300000}"/>
    <cellStyle name="Notas 12 4 4 2 2 3 2" xfId="17969" xr:uid="{00000000-0005-0000-0000-0000AD300000}"/>
    <cellStyle name="Notas 12 4 4 2 2 4" xfId="13678" xr:uid="{00000000-0005-0000-0000-0000AE300000}"/>
    <cellStyle name="Notas 12 4 4 2 3" xfId="6136" xr:uid="{00000000-0005-0000-0000-0000AF300000}"/>
    <cellStyle name="Notas 12 4 4 2 3 2" xfId="10432" xr:uid="{00000000-0005-0000-0000-0000B0300000}"/>
    <cellStyle name="Notas 12 4 4 2 3 2 2" xfId="19061" xr:uid="{00000000-0005-0000-0000-0000B1300000}"/>
    <cellStyle name="Notas 12 4 4 2 3 3" xfId="14771" xr:uid="{00000000-0005-0000-0000-0000B2300000}"/>
    <cellStyle name="Notas 12 4 4 2 4" xfId="7853" xr:uid="{00000000-0005-0000-0000-0000B3300000}"/>
    <cellStyle name="Notas 12 4 4 2 4 2" xfId="16486" xr:uid="{00000000-0005-0000-0000-0000B4300000}"/>
    <cellStyle name="Notas 12 4 4 2 5" xfId="12602" xr:uid="{00000000-0005-0000-0000-0000B5300000}"/>
    <cellStyle name="Notas 12 4 5" xfId="1097" xr:uid="{00000000-0005-0000-0000-0000B6300000}"/>
    <cellStyle name="Notas 12 4 5 2" xfId="2375" xr:uid="{00000000-0005-0000-0000-0000B7300000}"/>
    <cellStyle name="Notas 12 4 5 2 2" xfId="3609" xr:uid="{00000000-0005-0000-0000-0000B8300000}"/>
    <cellStyle name="Notas 12 4 5 2 2 2" xfId="4744" xr:uid="{00000000-0005-0000-0000-0000B9300000}"/>
    <cellStyle name="Notas 12 4 5 2 2 2 2" xfId="7479" xr:uid="{00000000-0005-0000-0000-0000BA300000}"/>
    <cellStyle name="Notas 12 4 5 2 2 2 2 2" xfId="11775" xr:uid="{00000000-0005-0000-0000-0000BB300000}"/>
    <cellStyle name="Notas 12 4 5 2 2 2 2 2 2" xfId="20404" xr:uid="{00000000-0005-0000-0000-0000BC300000}"/>
    <cellStyle name="Notas 12 4 5 2 2 2 2 3" xfId="16114" xr:uid="{00000000-0005-0000-0000-0000BD300000}"/>
    <cellStyle name="Notas 12 4 5 2 2 2 3" xfId="9630" xr:uid="{00000000-0005-0000-0000-0000BE300000}"/>
    <cellStyle name="Notas 12 4 5 2 2 2 3 2" xfId="18259" xr:uid="{00000000-0005-0000-0000-0000BF300000}"/>
    <cellStyle name="Notas 12 4 5 2 2 2 4" xfId="13968" xr:uid="{00000000-0005-0000-0000-0000C0300000}"/>
    <cellStyle name="Notas 12 4 5 2 2 3" xfId="6427" xr:uid="{00000000-0005-0000-0000-0000C1300000}"/>
    <cellStyle name="Notas 12 4 5 2 2 3 2" xfId="10723" xr:uid="{00000000-0005-0000-0000-0000C2300000}"/>
    <cellStyle name="Notas 12 4 5 2 2 3 2 2" xfId="19352" xr:uid="{00000000-0005-0000-0000-0000C3300000}"/>
    <cellStyle name="Notas 12 4 5 2 2 3 3" xfId="15062" xr:uid="{00000000-0005-0000-0000-0000C4300000}"/>
    <cellStyle name="Notas 12 4 5 2 2 4" xfId="8578" xr:uid="{00000000-0005-0000-0000-0000C5300000}"/>
    <cellStyle name="Notas 12 4 5 2 2 4 2" xfId="17207" xr:uid="{00000000-0005-0000-0000-0000C6300000}"/>
    <cellStyle name="Notas 12 4 5 2 2 5" xfId="12894" xr:uid="{00000000-0005-0000-0000-0000C7300000}"/>
    <cellStyle name="Notas 12 4 5 3" xfId="3789" xr:uid="{00000000-0005-0000-0000-0000C8300000}"/>
    <cellStyle name="Notas 12 4 5 3 2" xfId="6544" xr:uid="{00000000-0005-0000-0000-0000C9300000}"/>
    <cellStyle name="Notas 12 4 5 3 2 2" xfId="10840" xr:uid="{00000000-0005-0000-0000-0000CA300000}"/>
    <cellStyle name="Notas 12 4 5 3 2 2 2" xfId="19469" xr:uid="{00000000-0005-0000-0000-0000CB300000}"/>
    <cellStyle name="Notas 12 4 5 3 2 3" xfId="15179" xr:uid="{00000000-0005-0000-0000-0000CC300000}"/>
    <cellStyle name="Notas 12 4 5 3 3" xfId="8695" xr:uid="{00000000-0005-0000-0000-0000CD300000}"/>
    <cellStyle name="Notas 12 4 5 3 3 2" xfId="17324" xr:uid="{00000000-0005-0000-0000-0000CE300000}"/>
    <cellStyle name="Notas 12 4 5 3 4" xfId="13013" xr:uid="{00000000-0005-0000-0000-0000CF300000}"/>
    <cellStyle name="Notas 12 4 5 4" xfId="5489" xr:uid="{00000000-0005-0000-0000-0000D0300000}"/>
    <cellStyle name="Notas 12 4 5 4 2" xfId="9785" xr:uid="{00000000-0005-0000-0000-0000D1300000}"/>
    <cellStyle name="Notas 12 4 5 4 2 2" xfId="18414" xr:uid="{00000000-0005-0000-0000-0000D2300000}"/>
    <cellStyle name="Notas 12 4 5 4 3" xfId="14124" xr:uid="{00000000-0005-0000-0000-0000D3300000}"/>
    <cellStyle name="Notas 12 4 5 5" xfId="8105" xr:uid="{00000000-0005-0000-0000-0000D4300000}"/>
    <cellStyle name="Notas 12 4 5 5 2" xfId="16737" xr:uid="{00000000-0005-0000-0000-0000D5300000}"/>
    <cellStyle name="Notas 12 4 5 6" xfId="11933" xr:uid="{00000000-0005-0000-0000-0000D6300000}"/>
    <cellStyle name="Notas 12 4 6" xfId="22114" xr:uid="{00000000-0005-0000-0000-0000D7300000}"/>
    <cellStyle name="Notas 12 5" xfId="620" xr:uid="{00000000-0005-0000-0000-0000D8300000}"/>
    <cellStyle name="Notas 12 5 2" xfId="2058" xr:uid="{00000000-0005-0000-0000-0000D9300000}"/>
    <cellStyle name="Notas 12 5 2 2" xfId="3415" xr:uid="{00000000-0005-0000-0000-0000DA300000}"/>
    <cellStyle name="Notas 12 5 2 2 2" xfId="4552" xr:uid="{00000000-0005-0000-0000-0000DB300000}"/>
    <cellStyle name="Notas 12 5 2 2 2 2" xfId="7287" xr:uid="{00000000-0005-0000-0000-0000DC300000}"/>
    <cellStyle name="Notas 12 5 2 2 2 2 2" xfId="11583" xr:uid="{00000000-0005-0000-0000-0000DD300000}"/>
    <cellStyle name="Notas 12 5 2 2 2 2 2 2" xfId="20212" xr:uid="{00000000-0005-0000-0000-0000DE300000}"/>
    <cellStyle name="Notas 12 5 2 2 2 2 3" xfId="15922" xr:uid="{00000000-0005-0000-0000-0000DF300000}"/>
    <cellStyle name="Notas 12 5 2 2 2 3" xfId="9438" xr:uid="{00000000-0005-0000-0000-0000E0300000}"/>
    <cellStyle name="Notas 12 5 2 2 2 3 2" xfId="18067" xr:uid="{00000000-0005-0000-0000-0000E1300000}"/>
    <cellStyle name="Notas 12 5 2 2 2 4" xfId="13776" xr:uid="{00000000-0005-0000-0000-0000E2300000}"/>
    <cellStyle name="Notas 12 5 2 2 3" xfId="6235" xr:uid="{00000000-0005-0000-0000-0000E3300000}"/>
    <cellStyle name="Notas 12 5 2 2 3 2" xfId="10531" xr:uid="{00000000-0005-0000-0000-0000E4300000}"/>
    <cellStyle name="Notas 12 5 2 2 3 2 2" xfId="19160" xr:uid="{00000000-0005-0000-0000-0000E5300000}"/>
    <cellStyle name="Notas 12 5 2 2 3 3" xfId="14870" xr:uid="{00000000-0005-0000-0000-0000E6300000}"/>
    <cellStyle name="Notas 12 5 2 2 4" xfId="8386" xr:uid="{00000000-0005-0000-0000-0000E7300000}"/>
    <cellStyle name="Notas 12 5 2 2 4 2" xfId="17015" xr:uid="{00000000-0005-0000-0000-0000E8300000}"/>
    <cellStyle name="Notas 12 5 2 2 5" xfId="12702" xr:uid="{00000000-0005-0000-0000-0000E9300000}"/>
    <cellStyle name="Notas 12 5 3" xfId="3093" xr:uid="{00000000-0005-0000-0000-0000EA300000}"/>
    <cellStyle name="Notas 12 5 3 2" xfId="4262" xr:uid="{00000000-0005-0000-0000-0000EB300000}"/>
    <cellStyle name="Notas 12 5 3 2 2" xfId="6997" xr:uid="{00000000-0005-0000-0000-0000EC300000}"/>
    <cellStyle name="Notas 12 5 3 2 2 2" xfId="11293" xr:uid="{00000000-0005-0000-0000-0000ED300000}"/>
    <cellStyle name="Notas 12 5 3 2 2 2 2" xfId="19922" xr:uid="{00000000-0005-0000-0000-0000EE300000}"/>
    <cellStyle name="Notas 12 5 3 2 2 3" xfId="15632" xr:uid="{00000000-0005-0000-0000-0000EF300000}"/>
    <cellStyle name="Notas 12 5 3 2 3" xfId="9148" xr:uid="{00000000-0005-0000-0000-0000F0300000}"/>
    <cellStyle name="Notas 12 5 3 2 3 2" xfId="17777" xr:uid="{00000000-0005-0000-0000-0000F1300000}"/>
    <cellStyle name="Notas 12 5 3 2 4" xfId="13486" xr:uid="{00000000-0005-0000-0000-0000F2300000}"/>
    <cellStyle name="Notas 12 5 3 3" xfId="5944" xr:uid="{00000000-0005-0000-0000-0000F3300000}"/>
    <cellStyle name="Notas 12 5 3 3 2" xfId="10240" xr:uid="{00000000-0005-0000-0000-0000F4300000}"/>
    <cellStyle name="Notas 12 5 3 3 2 2" xfId="18869" xr:uid="{00000000-0005-0000-0000-0000F5300000}"/>
    <cellStyle name="Notas 12 5 3 3 3" xfId="14579" xr:uid="{00000000-0005-0000-0000-0000F6300000}"/>
    <cellStyle name="Notas 12 5 3 4" xfId="7725" xr:uid="{00000000-0005-0000-0000-0000F7300000}"/>
    <cellStyle name="Notas 12 5 3 4 2" xfId="16359" xr:uid="{00000000-0005-0000-0000-0000F8300000}"/>
    <cellStyle name="Notas 12 5 3 5" xfId="12410" xr:uid="{00000000-0005-0000-0000-0000F9300000}"/>
    <cellStyle name="Notas 12 5 4" xfId="22167" xr:uid="{00000000-0005-0000-0000-0000FA300000}"/>
    <cellStyle name="Notas 12 6" xfId="732" xr:uid="{00000000-0005-0000-0000-0000FB300000}"/>
    <cellStyle name="Notas 12 6 2" xfId="2168" xr:uid="{00000000-0005-0000-0000-0000FC300000}"/>
    <cellStyle name="Notas 12 6 2 2" xfId="3509" xr:uid="{00000000-0005-0000-0000-0000FD300000}"/>
    <cellStyle name="Notas 12 6 2 2 2" xfId="4645" xr:uid="{00000000-0005-0000-0000-0000FE300000}"/>
    <cellStyle name="Notas 12 6 2 2 2 2" xfId="7380" xr:uid="{00000000-0005-0000-0000-0000FF300000}"/>
    <cellStyle name="Notas 12 6 2 2 2 2 2" xfId="11676" xr:uid="{00000000-0005-0000-0000-000000310000}"/>
    <cellStyle name="Notas 12 6 2 2 2 2 2 2" xfId="20305" xr:uid="{00000000-0005-0000-0000-000001310000}"/>
    <cellStyle name="Notas 12 6 2 2 2 2 3" xfId="16015" xr:uid="{00000000-0005-0000-0000-000002310000}"/>
    <cellStyle name="Notas 12 6 2 2 2 3" xfId="9531" xr:uid="{00000000-0005-0000-0000-000003310000}"/>
    <cellStyle name="Notas 12 6 2 2 2 3 2" xfId="18160" xr:uid="{00000000-0005-0000-0000-000004310000}"/>
    <cellStyle name="Notas 12 6 2 2 2 4" xfId="13869" xr:uid="{00000000-0005-0000-0000-000005310000}"/>
    <cellStyle name="Notas 12 6 2 2 3" xfId="6328" xr:uid="{00000000-0005-0000-0000-000006310000}"/>
    <cellStyle name="Notas 12 6 2 2 3 2" xfId="10624" xr:uid="{00000000-0005-0000-0000-000007310000}"/>
    <cellStyle name="Notas 12 6 2 2 3 2 2" xfId="19253" xr:uid="{00000000-0005-0000-0000-000008310000}"/>
    <cellStyle name="Notas 12 6 2 2 3 3" xfId="14963" xr:uid="{00000000-0005-0000-0000-000009310000}"/>
    <cellStyle name="Notas 12 6 2 2 4" xfId="8479" xr:uid="{00000000-0005-0000-0000-00000A310000}"/>
    <cellStyle name="Notas 12 6 2 2 4 2" xfId="17108" xr:uid="{00000000-0005-0000-0000-00000B310000}"/>
    <cellStyle name="Notas 12 6 2 2 5" xfId="12795" xr:uid="{00000000-0005-0000-0000-00000C310000}"/>
    <cellStyle name="Notas 12 6 3" xfId="3186" xr:uid="{00000000-0005-0000-0000-00000D310000}"/>
    <cellStyle name="Notas 12 6 3 2" xfId="4355" xr:uid="{00000000-0005-0000-0000-00000E310000}"/>
    <cellStyle name="Notas 12 6 3 2 2" xfId="7090" xr:uid="{00000000-0005-0000-0000-00000F310000}"/>
    <cellStyle name="Notas 12 6 3 2 2 2" xfId="11386" xr:uid="{00000000-0005-0000-0000-000010310000}"/>
    <cellStyle name="Notas 12 6 3 2 2 2 2" xfId="20015" xr:uid="{00000000-0005-0000-0000-000011310000}"/>
    <cellStyle name="Notas 12 6 3 2 2 3" xfId="15725" xr:uid="{00000000-0005-0000-0000-000012310000}"/>
    <cellStyle name="Notas 12 6 3 2 3" xfId="9241" xr:uid="{00000000-0005-0000-0000-000013310000}"/>
    <cellStyle name="Notas 12 6 3 2 3 2" xfId="17870" xr:uid="{00000000-0005-0000-0000-000014310000}"/>
    <cellStyle name="Notas 12 6 3 2 4" xfId="13579" xr:uid="{00000000-0005-0000-0000-000015310000}"/>
    <cellStyle name="Notas 12 6 3 3" xfId="6037" xr:uid="{00000000-0005-0000-0000-000016310000}"/>
    <cellStyle name="Notas 12 6 3 3 2" xfId="10333" xr:uid="{00000000-0005-0000-0000-000017310000}"/>
    <cellStyle name="Notas 12 6 3 3 2 2" xfId="18962" xr:uid="{00000000-0005-0000-0000-000018310000}"/>
    <cellStyle name="Notas 12 6 3 3 3" xfId="14672" xr:uid="{00000000-0005-0000-0000-000019310000}"/>
    <cellStyle name="Notas 12 6 3 4" xfId="7825" xr:uid="{00000000-0005-0000-0000-00001A310000}"/>
    <cellStyle name="Notas 12 6 3 4 2" xfId="16459" xr:uid="{00000000-0005-0000-0000-00001B310000}"/>
    <cellStyle name="Notas 12 6 3 5" xfId="12503" xr:uid="{00000000-0005-0000-0000-00001C310000}"/>
    <cellStyle name="Notas 12 7" xfId="930" xr:uid="{00000000-0005-0000-0000-00001D310000}"/>
    <cellStyle name="Notas 12 7 2" xfId="3282" xr:uid="{00000000-0005-0000-0000-00001E310000}"/>
    <cellStyle name="Notas 12 7 2 2" xfId="4451" xr:uid="{00000000-0005-0000-0000-00001F310000}"/>
    <cellStyle name="Notas 12 7 2 2 2" xfId="7186" xr:uid="{00000000-0005-0000-0000-000020310000}"/>
    <cellStyle name="Notas 12 7 2 2 2 2" xfId="11482" xr:uid="{00000000-0005-0000-0000-000021310000}"/>
    <cellStyle name="Notas 12 7 2 2 2 2 2" xfId="20111" xr:uid="{00000000-0005-0000-0000-000022310000}"/>
    <cellStyle name="Notas 12 7 2 2 2 3" xfId="15821" xr:uid="{00000000-0005-0000-0000-000023310000}"/>
    <cellStyle name="Notas 12 7 2 2 3" xfId="9337" xr:uid="{00000000-0005-0000-0000-000024310000}"/>
    <cellStyle name="Notas 12 7 2 2 3 2" xfId="17966" xr:uid="{00000000-0005-0000-0000-000025310000}"/>
    <cellStyle name="Notas 12 7 2 2 4" xfId="13675" xr:uid="{00000000-0005-0000-0000-000026310000}"/>
    <cellStyle name="Notas 12 7 2 3" xfId="6133" xr:uid="{00000000-0005-0000-0000-000027310000}"/>
    <cellStyle name="Notas 12 7 2 3 2" xfId="10429" xr:uid="{00000000-0005-0000-0000-000028310000}"/>
    <cellStyle name="Notas 12 7 2 3 2 2" xfId="19058" xr:uid="{00000000-0005-0000-0000-000029310000}"/>
    <cellStyle name="Notas 12 7 2 3 3" xfId="14768" xr:uid="{00000000-0005-0000-0000-00002A310000}"/>
    <cellStyle name="Notas 12 7 2 4" xfId="8069" xr:uid="{00000000-0005-0000-0000-00002B310000}"/>
    <cellStyle name="Notas 12 7 2 4 2" xfId="16701" xr:uid="{00000000-0005-0000-0000-00002C310000}"/>
    <cellStyle name="Notas 12 7 2 5" xfId="12599" xr:uid="{00000000-0005-0000-0000-00002D310000}"/>
    <cellStyle name="Notas 12 8" xfId="1094" xr:uid="{00000000-0005-0000-0000-00002E310000}"/>
    <cellStyle name="Notas 12 8 2" xfId="2372" xr:uid="{00000000-0005-0000-0000-00002F310000}"/>
    <cellStyle name="Notas 12 8 2 2" xfId="3606" xr:uid="{00000000-0005-0000-0000-000030310000}"/>
    <cellStyle name="Notas 12 8 2 2 2" xfId="4741" xr:uid="{00000000-0005-0000-0000-000031310000}"/>
    <cellStyle name="Notas 12 8 2 2 2 2" xfId="7476" xr:uid="{00000000-0005-0000-0000-000032310000}"/>
    <cellStyle name="Notas 12 8 2 2 2 2 2" xfId="11772" xr:uid="{00000000-0005-0000-0000-000033310000}"/>
    <cellStyle name="Notas 12 8 2 2 2 2 2 2" xfId="20401" xr:uid="{00000000-0005-0000-0000-000034310000}"/>
    <cellStyle name="Notas 12 8 2 2 2 2 3" xfId="16111" xr:uid="{00000000-0005-0000-0000-000035310000}"/>
    <cellStyle name="Notas 12 8 2 2 2 3" xfId="9627" xr:uid="{00000000-0005-0000-0000-000036310000}"/>
    <cellStyle name="Notas 12 8 2 2 2 3 2" xfId="18256" xr:uid="{00000000-0005-0000-0000-000037310000}"/>
    <cellStyle name="Notas 12 8 2 2 2 4" xfId="13965" xr:uid="{00000000-0005-0000-0000-000038310000}"/>
    <cellStyle name="Notas 12 8 2 2 3" xfId="6424" xr:uid="{00000000-0005-0000-0000-000039310000}"/>
    <cellStyle name="Notas 12 8 2 2 3 2" xfId="10720" xr:uid="{00000000-0005-0000-0000-00003A310000}"/>
    <cellStyle name="Notas 12 8 2 2 3 2 2" xfId="19349" xr:uid="{00000000-0005-0000-0000-00003B310000}"/>
    <cellStyle name="Notas 12 8 2 2 3 3" xfId="15059" xr:uid="{00000000-0005-0000-0000-00003C310000}"/>
    <cellStyle name="Notas 12 8 2 2 4" xfId="8575" xr:uid="{00000000-0005-0000-0000-00003D310000}"/>
    <cellStyle name="Notas 12 8 2 2 4 2" xfId="17204" xr:uid="{00000000-0005-0000-0000-00003E310000}"/>
    <cellStyle name="Notas 12 8 2 2 5" xfId="12891" xr:uid="{00000000-0005-0000-0000-00003F310000}"/>
    <cellStyle name="Notas 12 8 3" xfId="3786" xr:uid="{00000000-0005-0000-0000-000040310000}"/>
    <cellStyle name="Notas 12 8 3 2" xfId="6541" xr:uid="{00000000-0005-0000-0000-000041310000}"/>
    <cellStyle name="Notas 12 8 3 2 2" xfId="10837" xr:uid="{00000000-0005-0000-0000-000042310000}"/>
    <cellStyle name="Notas 12 8 3 2 2 2" xfId="19466" xr:uid="{00000000-0005-0000-0000-000043310000}"/>
    <cellStyle name="Notas 12 8 3 2 3" xfId="15176" xr:uid="{00000000-0005-0000-0000-000044310000}"/>
    <cellStyle name="Notas 12 8 3 3" xfId="8692" xr:uid="{00000000-0005-0000-0000-000045310000}"/>
    <cellStyle name="Notas 12 8 3 3 2" xfId="17321" xr:uid="{00000000-0005-0000-0000-000046310000}"/>
    <cellStyle name="Notas 12 8 3 4" xfId="13010" xr:uid="{00000000-0005-0000-0000-000047310000}"/>
    <cellStyle name="Notas 12 8 4" xfId="5486" xr:uid="{00000000-0005-0000-0000-000048310000}"/>
    <cellStyle name="Notas 12 8 4 2" xfId="9782" xr:uid="{00000000-0005-0000-0000-000049310000}"/>
    <cellStyle name="Notas 12 8 4 2 2" xfId="18411" xr:uid="{00000000-0005-0000-0000-00004A310000}"/>
    <cellStyle name="Notas 12 8 4 3" xfId="14121" xr:uid="{00000000-0005-0000-0000-00004B310000}"/>
    <cellStyle name="Notas 12 8 5" xfId="7953" xr:uid="{00000000-0005-0000-0000-00004C310000}"/>
    <cellStyle name="Notas 12 8 5 2" xfId="16586" xr:uid="{00000000-0005-0000-0000-00004D310000}"/>
    <cellStyle name="Notas 12 8 6" xfId="11930" xr:uid="{00000000-0005-0000-0000-00004E310000}"/>
    <cellStyle name="Notas 12 9" xfId="22166" xr:uid="{00000000-0005-0000-0000-00004F310000}"/>
    <cellStyle name="Notas 13" xfId="491" xr:uid="{00000000-0005-0000-0000-000050310000}"/>
    <cellStyle name="Notas 13 2" xfId="624" xr:uid="{00000000-0005-0000-0000-000051310000}"/>
    <cellStyle name="Notas 13 2 2" xfId="2062" xr:uid="{00000000-0005-0000-0000-000052310000}"/>
    <cellStyle name="Notas 13 2 2 2" xfId="3419" xr:uid="{00000000-0005-0000-0000-000053310000}"/>
    <cellStyle name="Notas 13 2 2 2 2" xfId="4556" xr:uid="{00000000-0005-0000-0000-000054310000}"/>
    <cellStyle name="Notas 13 2 2 2 2 2" xfId="7291" xr:uid="{00000000-0005-0000-0000-000055310000}"/>
    <cellStyle name="Notas 13 2 2 2 2 2 2" xfId="11587" xr:uid="{00000000-0005-0000-0000-000056310000}"/>
    <cellStyle name="Notas 13 2 2 2 2 2 2 2" xfId="20216" xr:uid="{00000000-0005-0000-0000-000057310000}"/>
    <cellStyle name="Notas 13 2 2 2 2 2 3" xfId="15926" xr:uid="{00000000-0005-0000-0000-000058310000}"/>
    <cellStyle name="Notas 13 2 2 2 2 3" xfId="9442" xr:uid="{00000000-0005-0000-0000-000059310000}"/>
    <cellStyle name="Notas 13 2 2 2 2 3 2" xfId="18071" xr:uid="{00000000-0005-0000-0000-00005A310000}"/>
    <cellStyle name="Notas 13 2 2 2 2 4" xfId="13780" xr:uid="{00000000-0005-0000-0000-00005B310000}"/>
    <cellStyle name="Notas 13 2 2 2 3" xfId="6239" xr:uid="{00000000-0005-0000-0000-00005C310000}"/>
    <cellStyle name="Notas 13 2 2 2 3 2" xfId="10535" xr:uid="{00000000-0005-0000-0000-00005D310000}"/>
    <cellStyle name="Notas 13 2 2 2 3 2 2" xfId="19164" xr:uid="{00000000-0005-0000-0000-00005E310000}"/>
    <cellStyle name="Notas 13 2 2 2 3 3" xfId="14874" xr:uid="{00000000-0005-0000-0000-00005F310000}"/>
    <cellStyle name="Notas 13 2 2 2 4" xfId="8390" xr:uid="{00000000-0005-0000-0000-000060310000}"/>
    <cellStyle name="Notas 13 2 2 2 4 2" xfId="17019" xr:uid="{00000000-0005-0000-0000-000061310000}"/>
    <cellStyle name="Notas 13 2 2 2 5" xfId="12706" xr:uid="{00000000-0005-0000-0000-000062310000}"/>
    <cellStyle name="Notas 13 2 3" xfId="3097" xr:uid="{00000000-0005-0000-0000-000063310000}"/>
    <cellStyle name="Notas 13 2 3 2" xfId="4266" xr:uid="{00000000-0005-0000-0000-000064310000}"/>
    <cellStyle name="Notas 13 2 3 2 2" xfId="7001" xr:uid="{00000000-0005-0000-0000-000065310000}"/>
    <cellStyle name="Notas 13 2 3 2 2 2" xfId="11297" xr:uid="{00000000-0005-0000-0000-000066310000}"/>
    <cellStyle name="Notas 13 2 3 2 2 2 2" xfId="19926" xr:uid="{00000000-0005-0000-0000-000067310000}"/>
    <cellStyle name="Notas 13 2 3 2 2 3" xfId="15636" xr:uid="{00000000-0005-0000-0000-000068310000}"/>
    <cellStyle name="Notas 13 2 3 2 3" xfId="9152" xr:uid="{00000000-0005-0000-0000-000069310000}"/>
    <cellStyle name="Notas 13 2 3 2 3 2" xfId="17781" xr:uid="{00000000-0005-0000-0000-00006A310000}"/>
    <cellStyle name="Notas 13 2 3 2 4" xfId="13490" xr:uid="{00000000-0005-0000-0000-00006B310000}"/>
    <cellStyle name="Notas 13 2 3 3" xfId="5948" xr:uid="{00000000-0005-0000-0000-00006C310000}"/>
    <cellStyle name="Notas 13 2 3 3 2" xfId="10244" xr:uid="{00000000-0005-0000-0000-00006D310000}"/>
    <cellStyle name="Notas 13 2 3 3 2 2" xfId="18873" xr:uid="{00000000-0005-0000-0000-00006E310000}"/>
    <cellStyle name="Notas 13 2 3 3 3" xfId="14583" xr:uid="{00000000-0005-0000-0000-00006F310000}"/>
    <cellStyle name="Notas 13 2 3 4" xfId="8032" xr:uid="{00000000-0005-0000-0000-000070310000}"/>
    <cellStyle name="Notas 13 2 3 4 2" xfId="16665" xr:uid="{00000000-0005-0000-0000-000071310000}"/>
    <cellStyle name="Notas 13 2 3 5" xfId="12414" xr:uid="{00000000-0005-0000-0000-000072310000}"/>
    <cellStyle name="Notas 13 2 4" xfId="22358" xr:uid="{00000000-0005-0000-0000-000073310000}"/>
    <cellStyle name="Notas 13 3" xfId="736" xr:uid="{00000000-0005-0000-0000-000074310000}"/>
    <cellStyle name="Notas 13 3 2" xfId="2172" xr:uid="{00000000-0005-0000-0000-000075310000}"/>
    <cellStyle name="Notas 13 3 2 2" xfId="3513" xr:uid="{00000000-0005-0000-0000-000076310000}"/>
    <cellStyle name="Notas 13 3 2 2 2" xfId="4649" xr:uid="{00000000-0005-0000-0000-000077310000}"/>
    <cellStyle name="Notas 13 3 2 2 2 2" xfId="7384" xr:uid="{00000000-0005-0000-0000-000078310000}"/>
    <cellStyle name="Notas 13 3 2 2 2 2 2" xfId="11680" xr:uid="{00000000-0005-0000-0000-000079310000}"/>
    <cellStyle name="Notas 13 3 2 2 2 2 2 2" xfId="20309" xr:uid="{00000000-0005-0000-0000-00007A310000}"/>
    <cellStyle name="Notas 13 3 2 2 2 2 3" xfId="16019" xr:uid="{00000000-0005-0000-0000-00007B310000}"/>
    <cellStyle name="Notas 13 3 2 2 2 3" xfId="9535" xr:uid="{00000000-0005-0000-0000-00007C310000}"/>
    <cellStyle name="Notas 13 3 2 2 2 3 2" xfId="18164" xr:uid="{00000000-0005-0000-0000-00007D310000}"/>
    <cellStyle name="Notas 13 3 2 2 2 4" xfId="13873" xr:uid="{00000000-0005-0000-0000-00007E310000}"/>
    <cellStyle name="Notas 13 3 2 2 3" xfId="6332" xr:uid="{00000000-0005-0000-0000-00007F310000}"/>
    <cellStyle name="Notas 13 3 2 2 3 2" xfId="10628" xr:uid="{00000000-0005-0000-0000-000080310000}"/>
    <cellStyle name="Notas 13 3 2 2 3 2 2" xfId="19257" xr:uid="{00000000-0005-0000-0000-000081310000}"/>
    <cellStyle name="Notas 13 3 2 2 3 3" xfId="14967" xr:uid="{00000000-0005-0000-0000-000082310000}"/>
    <cellStyle name="Notas 13 3 2 2 4" xfId="8483" xr:uid="{00000000-0005-0000-0000-000083310000}"/>
    <cellStyle name="Notas 13 3 2 2 4 2" xfId="17112" xr:uid="{00000000-0005-0000-0000-000084310000}"/>
    <cellStyle name="Notas 13 3 2 2 5" xfId="12799" xr:uid="{00000000-0005-0000-0000-000085310000}"/>
    <cellStyle name="Notas 13 3 3" xfId="3190" xr:uid="{00000000-0005-0000-0000-000086310000}"/>
    <cellStyle name="Notas 13 3 3 2" xfId="4359" xr:uid="{00000000-0005-0000-0000-000087310000}"/>
    <cellStyle name="Notas 13 3 3 2 2" xfId="7094" xr:uid="{00000000-0005-0000-0000-000088310000}"/>
    <cellStyle name="Notas 13 3 3 2 2 2" xfId="11390" xr:uid="{00000000-0005-0000-0000-000089310000}"/>
    <cellStyle name="Notas 13 3 3 2 2 2 2" xfId="20019" xr:uid="{00000000-0005-0000-0000-00008A310000}"/>
    <cellStyle name="Notas 13 3 3 2 2 3" xfId="15729" xr:uid="{00000000-0005-0000-0000-00008B310000}"/>
    <cellStyle name="Notas 13 3 3 2 3" xfId="9245" xr:uid="{00000000-0005-0000-0000-00008C310000}"/>
    <cellStyle name="Notas 13 3 3 2 3 2" xfId="17874" xr:uid="{00000000-0005-0000-0000-00008D310000}"/>
    <cellStyle name="Notas 13 3 3 2 4" xfId="13583" xr:uid="{00000000-0005-0000-0000-00008E310000}"/>
    <cellStyle name="Notas 13 3 3 3" xfId="6041" xr:uid="{00000000-0005-0000-0000-00008F310000}"/>
    <cellStyle name="Notas 13 3 3 3 2" xfId="10337" xr:uid="{00000000-0005-0000-0000-000090310000}"/>
    <cellStyle name="Notas 13 3 3 3 2 2" xfId="18966" xr:uid="{00000000-0005-0000-0000-000091310000}"/>
    <cellStyle name="Notas 13 3 3 3 3" xfId="14676" xr:uid="{00000000-0005-0000-0000-000092310000}"/>
    <cellStyle name="Notas 13 3 3 4" xfId="7821" xr:uid="{00000000-0005-0000-0000-000093310000}"/>
    <cellStyle name="Notas 13 3 3 4 2" xfId="16455" xr:uid="{00000000-0005-0000-0000-000094310000}"/>
    <cellStyle name="Notas 13 3 3 5" xfId="12507" xr:uid="{00000000-0005-0000-0000-000095310000}"/>
    <cellStyle name="Notas 13 4" xfId="934" xr:uid="{00000000-0005-0000-0000-000096310000}"/>
    <cellStyle name="Notas 13 4 2" xfId="3286" xr:uid="{00000000-0005-0000-0000-000097310000}"/>
    <cellStyle name="Notas 13 4 2 2" xfId="4455" xr:uid="{00000000-0005-0000-0000-000098310000}"/>
    <cellStyle name="Notas 13 4 2 2 2" xfId="7190" xr:uid="{00000000-0005-0000-0000-000099310000}"/>
    <cellStyle name="Notas 13 4 2 2 2 2" xfId="11486" xr:uid="{00000000-0005-0000-0000-00009A310000}"/>
    <cellStyle name="Notas 13 4 2 2 2 2 2" xfId="20115" xr:uid="{00000000-0005-0000-0000-00009B310000}"/>
    <cellStyle name="Notas 13 4 2 2 2 3" xfId="15825" xr:uid="{00000000-0005-0000-0000-00009C310000}"/>
    <cellStyle name="Notas 13 4 2 2 3" xfId="9341" xr:uid="{00000000-0005-0000-0000-00009D310000}"/>
    <cellStyle name="Notas 13 4 2 2 3 2" xfId="17970" xr:uid="{00000000-0005-0000-0000-00009E310000}"/>
    <cellStyle name="Notas 13 4 2 2 4" xfId="13679" xr:uid="{00000000-0005-0000-0000-00009F310000}"/>
    <cellStyle name="Notas 13 4 2 3" xfId="6137" xr:uid="{00000000-0005-0000-0000-0000A0310000}"/>
    <cellStyle name="Notas 13 4 2 3 2" xfId="10433" xr:uid="{00000000-0005-0000-0000-0000A1310000}"/>
    <cellStyle name="Notas 13 4 2 3 2 2" xfId="19062" xr:uid="{00000000-0005-0000-0000-0000A2310000}"/>
    <cellStyle name="Notas 13 4 2 3 3" xfId="14772" xr:uid="{00000000-0005-0000-0000-0000A3310000}"/>
    <cellStyle name="Notas 13 4 2 4" xfId="8048" xr:uid="{00000000-0005-0000-0000-0000A4310000}"/>
    <cellStyle name="Notas 13 4 2 4 2" xfId="16680" xr:uid="{00000000-0005-0000-0000-0000A5310000}"/>
    <cellStyle name="Notas 13 4 2 5" xfId="12603" xr:uid="{00000000-0005-0000-0000-0000A6310000}"/>
    <cellStyle name="Notas 13 5" xfId="1098" xr:uid="{00000000-0005-0000-0000-0000A7310000}"/>
    <cellStyle name="Notas 13 5 2" xfId="2376" xr:uid="{00000000-0005-0000-0000-0000A8310000}"/>
    <cellStyle name="Notas 13 5 2 2" xfId="3610" xr:uid="{00000000-0005-0000-0000-0000A9310000}"/>
    <cellStyle name="Notas 13 5 2 2 2" xfId="4745" xr:uid="{00000000-0005-0000-0000-0000AA310000}"/>
    <cellStyle name="Notas 13 5 2 2 2 2" xfId="7480" xr:uid="{00000000-0005-0000-0000-0000AB310000}"/>
    <cellStyle name="Notas 13 5 2 2 2 2 2" xfId="11776" xr:uid="{00000000-0005-0000-0000-0000AC310000}"/>
    <cellStyle name="Notas 13 5 2 2 2 2 2 2" xfId="20405" xr:uid="{00000000-0005-0000-0000-0000AD310000}"/>
    <cellStyle name="Notas 13 5 2 2 2 2 3" xfId="16115" xr:uid="{00000000-0005-0000-0000-0000AE310000}"/>
    <cellStyle name="Notas 13 5 2 2 2 3" xfId="9631" xr:uid="{00000000-0005-0000-0000-0000AF310000}"/>
    <cellStyle name="Notas 13 5 2 2 2 3 2" xfId="18260" xr:uid="{00000000-0005-0000-0000-0000B0310000}"/>
    <cellStyle name="Notas 13 5 2 2 2 4" xfId="13969" xr:uid="{00000000-0005-0000-0000-0000B1310000}"/>
    <cellStyle name="Notas 13 5 2 2 3" xfId="6428" xr:uid="{00000000-0005-0000-0000-0000B2310000}"/>
    <cellStyle name="Notas 13 5 2 2 3 2" xfId="10724" xr:uid="{00000000-0005-0000-0000-0000B3310000}"/>
    <cellStyle name="Notas 13 5 2 2 3 2 2" xfId="19353" xr:uid="{00000000-0005-0000-0000-0000B4310000}"/>
    <cellStyle name="Notas 13 5 2 2 3 3" xfId="15063" xr:uid="{00000000-0005-0000-0000-0000B5310000}"/>
    <cellStyle name="Notas 13 5 2 2 4" xfId="8579" xr:uid="{00000000-0005-0000-0000-0000B6310000}"/>
    <cellStyle name="Notas 13 5 2 2 4 2" xfId="17208" xr:uid="{00000000-0005-0000-0000-0000B7310000}"/>
    <cellStyle name="Notas 13 5 2 2 5" xfId="12895" xr:uid="{00000000-0005-0000-0000-0000B8310000}"/>
    <cellStyle name="Notas 13 5 3" xfId="3790" xr:uid="{00000000-0005-0000-0000-0000B9310000}"/>
    <cellStyle name="Notas 13 5 3 2" xfId="6545" xr:uid="{00000000-0005-0000-0000-0000BA310000}"/>
    <cellStyle name="Notas 13 5 3 2 2" xfId="10841" xr:uid="{00000000-0005-0000-0000-0000BB310000}"/>
    <cellStyle name="Notas 13 5 3 2 2 2" xfId="19470" xr:uid="{00000000-0005-0000-0000-0000BC310000}"/>
    <cellStyle name="Notas 13 5 3 2 3" xfId="15180" xr:uid="{00000000-0005-0000-0000-0000BD310000}"/>
    <cellStyle name="Notas 13 5 3 3" xfId="8696" xr:uid="{00000000-0005-0000-0000-0000BE310000}"/>
    <cellStyle name="Notas 13 5 3 3 2" xfId="17325" xr:uid="{00000000-0005-0000-0000-0000BF310000}"/>
    <cellStyle name="Notas 13 5 3 4" xfId="13014" xr:uid="{00000000-0005-0000-0000-0000C0310000}"/>
    <cellStyle name="Notas 13 5 4" xfId="5490" xr:uid="{00000000-0005-0000-0000-0000C1310000}"/>
    <cellStyle name="Notas 13 5 4 2" xfId="9786" xr:uid="{00000000-0005-0000-0000-0000C2310000}"/>
    <cellStyle name="Notas 13 5 4 2 2" xfId="18415" xr:uid="{00000000-0005-0000-0000-0000C3310000}"/>
    <cellStyle name="Notas 13 5 4 3" xfId="14125" xr:uid="{00000000-0005-0000-0000-0000C4310000}"/>
    <cellStyle name="Notas 13 5 5" xfId="7951" xr:uid="{00000000-0005-0000-0000-0000C5310000}"/>
    <cellStyle name="Notas 13 5 5 2" xfId="16584" xr:uid="{00000000-0005-0000-0000-0000C6310000}"/>
    <cellStyle name="Notas 13 5 6" xfId="11934" xr:uid="{00000000-0005-0000-0000-0000C7310000}"/>
    <cellStyle name="Notas 13 6" xfId="23003" xr:uid="{00000000-0005-0000-0000-0000C8310000}"/>
    <cellStyle name="Notas 14" xfId="478" xr:uid="{00000000-0005-0000-0000-0000C9310000}"/>
    <cellStyle name="Notas 14 2" xfId="1916" xr:uid="{00000000-0005-0000-0000-0000CA310000}"/>
    <cellStyle name="Notas 14 2 2" xfId="3394" xr:uid="{00000000-0005-0000-0000-0000CB310000}"/>
    <cellStyle name="Notas 14 2 2 2" xfId="4538" xr:uid="{00000000-0005-0000-0000-0000CC310000}"/>
    <cellStyle name="Notas 14 2 2 2 2" xfId="7273" xr:uid="{00000000-0005-0000-0000-0000CD310000}"/>
    <cellStyle name="Notas 14 2 2 2 2 2" xfId="11569" xr:uid="{00000000-0005-0000-0000-0000CE310000}"/>
    <cellStyle name="Notas 14 2 2 2 2 2 2" xfId="20198" xr:uid="{00000000-0005-0000-0000-0000CF310000}"/>
    <cellStyle name="Notas 14 2 2 2 2 3" xfId="15908" xr:uid="{00000000-0005-0000-0000-0000D0310000}"/>
    <cellStyle name="Notas 14 2 2 2 3" xfId="9424" xr:uid="{00000000-0005-0000-0000-0000D1310000}"/>
    <cellStyle name="Notas 14 2 2 2 3 2" xfId="18053" xr:uid="{00000000-0005-0000-0000-0000D2310000}"/>
    <cellStyle name="Notas 14 2 2 2 4" xfId="13762" xr:uid="{00000000-0005-0000-0000-0000D3310000}"/>
    <cellStyle name="Notas 14 2 2 3" xfId="6221" xr:uid="{00000000-0005-0000-0000-0000D4310000}"/>
    <cellStyle name="Notas 14 2 2 3 2" xfId="10517" xr:uid="{00000000-0005-0000-0000-0000D5310000}"/>
    <cellStyle name="Notas 14 2 2 3 2 2" xfId="19146" xr:uid="{00000000-0005-0000-0000-0000D6310000}"/>
    <cellStyle name="Notas 14 2 2 3 3" xfId="14856" xr:uid="{00000000-0005-0000-0000-0000D7310000}"/>
    <cellStyle name="Notas 14 2 2 4" xfId="8372" xr:uid="{00000000-0005-0000-0000-0000D8310000}"/>
    <cellStyle name="Notas 14 2 2 4 2" xfId="17001" xr:uid="{00000000-0005-0000-0000-0000D9310000}"/>
    <cellStyle name="Notas 14 2 2 5" xfId="12688" xr:uid="{00000000-0005-0000-0000-0000DA310000}"/>
    <cellStyle name="Notas 14 3" xfId="3043" xr:uid="{00000000-0005-0000-0000-0000DB310000}"/>
    <cellStyle name="Notas 14 3 2" xfId="4244" xr:uid="{00000000-0005-0000-0000-0000DC310000}"/>
    <cellStyle name="Notas 14 3 2 2" xfId="6979" xr:uid="{00000000-0005-0000-0000-0000DD310000}"/>
    <cellStyle name="Notas 14 3 2 2 2" xfId="11275" xr:uid="{00000000-0005-0000-0000-0000DE310000}"/>
    <cellStyle name="Notas 14 3 2 2 2 2" xfId="19904" xr:uid="{00000000-0005-0000-0000-0000DF310000}"/>
    <cellStyle name="Notas 14 3 2 2 3" xfId="15614" xr:uid="{00000000-0005-0000-0000-0000E0310000}"/>
    <cellStyle name="Notas 14 3 2 3" xfId="9130" xr:uid="{00000000-0005-0000-0000-0000E1310000}"/>
    <cellStyle name="Notas 14 3 2 3 2" xfId="17759" xr:uid="{00000000-0005-0000-0000-0000E2310000}"/>
    <cellStyle name="Notas 14 3 2 4" xfId="13468" xr:uid="{00000000-0005-0000-0000-0000E3310000}"/>
    <cellStyle name="Notas 14 3 3" xfId="5925" xr:uid="{00000000-0005-0000-0000-0000E4310000}"/>
    <cellStyle name="Notas 14 3 3 2" xfId="10221" xr:uid="{00000000-0005-0000-0000-0000E5310000}"/>
    <cellStyle name="Notas 14 3 3 2 2" xfId="18850" xr:uid="{00000000-0005-0000-0000-0000E6310000}"/>
    <cellStyle name="Notas 14 3 3 3" xfId="14560" xr:uid="{00000000-0005-0000-0000-0000E7310000}"/>
    <cellStyle name="Notas 14 3 4" xfId="7719" xr:uid="{00000000-0005-0000-0000-0000E8310000}"/>
    <cellStyle name="Notas 14 3 4 2" xfId="16353" xr:uid="{00000000-0005-0000-0000-0000E9310000}"/>
    <cellStyle name="Notas 14 3 5" xfId="12391" xr:uid="{00000000-0005-0000-0000-0000EA310000}"/>
    <cellStyle name="Notas 14 4" xfId="23004" xr:uid="{00000000-0005-0000-0000-0000EB310000}"/>
    <cellStyle name="Notas 15" xfId="723" xr:uid="{00000000-0005-0000-0000-0000EC310000}"/>
    <cellStyle name="Notas 15 2" xfId="2159" xr:uid="{00000000-0005-0000-0000-0000ED310000}"/>
    <cellStyle name="Notas 15 2 2" xfId="3500" xr:uid="{00000000-0005-0000-0000-0000EE310000}"/>
    <cellStyle name="Notas 15 2 2 2" xfId="4636" xr:uid="{00000000-0005-0000-0000-0000EF310000}"/>
    <cellStyle name="Notas 15 2 2 2 2" xfId="7371" xr:uid="{00000000-0005-0000-0000-0000F0310000}"/>
    <cellStyle name="Notas 15 2 2 2 2 2" xfId="11667" xr:uid="{00000000-0005-0000-0000-0000F1310000}"/>
    <cellStyle name="Notas 15 2 2 2 2 2 2" xfId="20296" xr:uid="{00000000-0005-0000-0000-0000F2310000}"/>
    <cellStyle name="Notas 15 2 2 2 2 3" xfId="16006" xr:uid="{00000000-0005-0000-0000-0000F3310000}"/>
    <cellStyle name="Notas 15 2 2 2 3" xfId="9522" xr:uid="{00000000-0005-0000-0000-0000F4310000}"/>
    <cellStyle name="Notas 15 2 2 2 3 2" xfId="18151" xr:uid="{00000000-0005-0000-0000-0000F5310000}"/>
    <cellStyle name="Notas 15 2 2 2 4" xfId="13860" xr:uid="{00000000-0005-0000-0000-0000F6310000}"/>
    <cellStyle name="Notas 15 2 2 3" xfId="6319" xr:uid="{00000000-0005-0000-0000-0000F7310000}"/>
    <cellStyle name="Notas 15 2 2 3 2" xfId="10615" xr:uid="{00000000-0005-0000-0000-0000F8310000}"/>
    <cellStyle name="Notas 15 2 2 3 2 2" xfId="19244" xr:uid="{00000000-0005-0000-0000-0000F9310000}"/>
    <cellStyle name="Notas 15 2 2 3 3" xfId="14954" xr:uid="{00000000-0005-0000-0000-0000FA310000}"/>
    <cellStyle name="Notas 15 2 2 4" xfId="8470" xr:uid="{00000000-0005-0000-0000-0000FB310000}"/>
    <cellStyle name="Notas 15 2 2 4 2" xfId="17099" xr:uid="{00000000-0005-0000-0000-0000FC310000}"/>
    <cellStyle name="Notas 15 2 2 5" xfId="12786" xr:uid="{00000000-0005-0000-0000-0000FD310000}"/>
    <cellStyle name="Notas 15 3" xfId="3177" xr:uid="{00000000-0005-0000-0000-0000FE310000}"/>
    <cellStyle name="Notas 15 3 2" xfId="4346" xr:uid="{00000000-0005-0000-0000-0000FF310000}"/>
    <cellStyle name="Notas 15 3 2 2" xfId="7081" xr:uid="{00000000-0005-0000-0000-000000320000}"/>
    <cellStyle name="Notas 15 3 2 2 2" xfId="11377" xr:uid="{00000000-0005-0000-0000-000001320000}"/>
    <cellStyle name="Notas 15 3 2 2 2 2" xfId="20006" xr:uid="{00000000-0005-0000-0000-000002320000}"/>
    <cellStyle name="Notas 15 3 2 2 3" xfId="15716" xr:uid="{00000000-0005-0000-0000-000003320000}"/>
    <cellStyle name="Notas 15 3 2 3" xfId="9232" xr:uid="{00000000-0005-0000-0000-000004320000}"/>
    <cellStyle name="Notas 15 3 2 3 2" xfId="17861" xr:uid="{00000000-0005-0000-0000-000005320000}"/>
    <cellStyle name="Notas 15 3 2 4" xfId="13570" xr:uid="{00000000-0005-0000-0000-000006320000}"/>
    <cellStyle name="Notas 15 3 3" xfId="6028" xr:uid="{00000000-0005-0000-0000-000007320000}"/>
    <cellStyle name="Notas 15 3 3 2" xfId="10324" xr:uid="{00000000-0005-0000-0000-000008320000}"/>
    <cellStyle name="Notas 15 3 3 2 2" xfId="18953" xr:uid="{00000000-0005-0000-0000-000009320000}"/>
    <cellStyle name="Notas 15 3 3 3" xfId="14663" xr:uid="{00000000-0005-0000-0000-00000A320000}"/>
    <cellStyle name="Notas 15 3 4" xfId="7834" xr:uid="{00000000-0005-0000-0000-00000B320000}"/>
    <cellStyle name="Notas 15 3 4 2" xfId="16468" xr:uid="{00000000-0005-0000-0000-00000C320000}"/>
    <cellStyle name="Notas 15 3 5" xfId="12494" xr:uid="{00000000-0005-0000-0000-00000D320000}"/>
    <cellStyle name="Notas 15 4" xfId="20859" xr:uid="{00000000-0005-0000-0000-00000E320000}"/>
    <cellStyle name="Notas 15 5" xfId="20973" xr:uid="{00000000-0005-0000-0000-00000F320000}"/>
    <cellStyle name="Notas 15 5 2" xfId="21731" xr:uid="{00000000-0005-0000-0000-000010320000}"/>
    <cellStyle name="Notas 15 6" xfId="21798" xr:uid="{00000000-0005-0000-0000-000011320000}"/>
    <cellStyle name="Notas 15 6 2" xfId="23931" xr:uid="{00000000-0005-0000-0000-000012320000}"/>
    <cellStyle name="Notas 15 7" xfId="22099" xr:uid="{00000000-0005-0000-0000-000013320000}"/>
    <cellStyle name="Notas 15 8" xfId="22116" xr:uid="{00000000-0005-0000-0000-000014320000}"/>
    <cellStyle name="Notas 16" xfId="921" xr:uid="{00000000-0005-0000-0000-000015320000}"/>
    <cellStyle name="Notas 16 2" xfId="3273" xr:uid="{00000000-0005-0000-0000-000016320000}"/>
    <cellStyle name="Notas 16 2 2" xfId="4442" xr:uid="{00000000-0005-0000-0000-000017320000}"/>
    <cellStyle name="Notas 16 2 2 2" xfId="7177" xr:uid="{00000000-0005-0000-0000-000018320000}"/>
    <cellStyle name="Notas 16 2 2 2 2" xfId="11473" xr:uid="{00000000-0005-0000-0000-000019320000}"/>
    <cellStyle name="Notas 16 2 2 2 2 2" xfId="20102" xr:uid="{00000000-0005-0000-0000-00001A320000}"/>
    <cellStyle name="Notas 16 2 2 2 3" xfId="15812" xr:uid="{00000000-0005-0000-0000-00001B320000}"/>
    <cellStyle name="Notas 16 2 2 3" xfId="9328" xr:uid="{00000000-0005-0000-0000-00001C320000}"/>
    <cellStyle name="Notas 16 2 2 3 2" xfId="17957" xr:uid="{00000000-0005-0000-0000-00001D320000}"/>
    <cellStyle name="Notas 16 2 2 4" xfId="13666" xr:uid="{00000000-0005-0000-0000-00001E320000}"/>
    <cellStyle name="Notas 16 2 3" xfId="6124" xr:uid="{00000000-0005-0000-0000-00001F320000}"/>
    <cellStyle name="Notas 16 2 3 2" xfId="10420" xr:uid="{00000000-0005-0000-0000-000020320000}"/>
    <cellStyle name="Notas 16 2 3 2 2" xfId="19049" xr:uid="{00000000-0005-0000-0000-000021320000}"/>
    <cellStyle name="Notas 16 2 3 3" xfId="14759" xr:uid="{00000000-0005-0000-0000-000022320000}"/>
    <cellStyle name="Notas 16 2 4" xfId="8049" xr:uid="{00000000-0005-0000-0000-000023320000}"/>
    <cellStyle name="Notas 16 2 4 2" xfId="16681" xr:uid="{00000000-0005-0000-0000-000024320000}"/>
    <cellStyle name="Notas 16 2 5" xfId="12590" xr:uid="{00000000-0005-0000-0000-000025320000}"/>
    <cellStyle name="Notas 17" xfId="1085" xr:uid="{00000000-0005-0000-0000-000026320000}"/>
    <cellStyle name="Notas 17 2" xfId="2363" xr:uid="{00000000-0005-0000-0000-000027320000}"/>
    <cellStyle name="Notas 17 2 2" xfId="3597" xr:uid="{00000000-0005-0000-0000-000028320000}"/>
    <cellStyle name="Notas 17 2 2 2" xfId="4732" xr:uid="{00000000-0005-0000-0000-000029320000}"/>
    <cellStyle name="Notas 17 2 2 2 2" xfId="7467" xr:uid="{00000000-0005-0000-0000-00002A320000}"/>
    <cellStyle name="Notas 17 2 2 2 2 2" xfId="11763" xr:uid="{00000000-0005-0000-0000-00002B320000}"/>
    <cellStyle name="Notas 17 2 2 2 2 2 2" xfId="20392" xr:uid="{00000000-0005-0000-0000-00002C320000}"/>
    <cellStyle name="Notas 17 2 2 2 2 3" xfId="16102" xr:uid="{00000000-0005-0000-0000-00002D320000}"/>
    <cellStyle name="Notas 17 2 2 2 3" xfId="9618" xr:uid="{00000000-0005-0000-0000-00002E320000}"/>
    <cellStyle name="Notas 17 2 2 2 3 2" xfId="18247" xr:uid="{00000000-0005-0000-0000-00002F320000}"/>
    <cellStyle name="Notas 17 2 2 2 4" xfId="13956" xr:uid="{00000000-0005-0000-0000-000030320000}"/>
    <cellStyle name="Notas 17 2 2 3" xfId="6415" xr:uid="{00000000-0005-0000-0000-000031320000}"/>
    <cellStyle name="Notas 17 2 2 3 2" xfId="10711" xr:uid="{00000000-0005-0000-0000-000032320000}"/>
    <cellStyle name="Notas 17 2 2 3 2 2" xfId="19340" xr:uid="{00000000-0005-0000-0000-000033320000}"/>
    <cellStyle name="Notas 17 2 2 3 3" xfId="15050" xr:uid="{00000000-0005-0000-0000-000034320000}"/>
    <cellStyle name="Notas 17 2 2 4" xfId="8566" xr:uid="{00000000-0005-0000-0000-000035320000}"/>
    <cellStyle name="Notas 17 2 2 4 2" xfId="17195" xr:uid="{00000000-0005-0000-0000-000036320000}"/>
    <cellStyle name="Notas 17 2 2 5" xfId="12882" xr:uid="{00000000-0005-0000-0000-000037320000}"/>
    <cellStyle name="Notas 17 3" xfId="3777" xr:uid="{00000000-0005-0000-0000-000038320000}"/>
    <cellStyle name="Notas 17 3 2" xfId="6532" xr:uid="{00000000-0005-0000-0000-000039320000}"/>
    <cellStyle name="Notas 17 3 2 2" xfId="10828" xr:uid="{00000000-0005-0000-0000-00003A320000}"/>
    <cellStyle name="Notas 17 3 2 2 2" xfId="19457" xr:uid="{00000000-0005-0000-0000-00003B320000}"/>
    <cellStyle name="Notas 17 3 2 3" xfId="15167" xr:uid="{00000000-0005-0000-0000-00003C320000}"/>
    <cellStyle name="Notas 17 3 3" xfId="8683" xr:uid="{00000000-0005-0000-0000-00003D320000}"/>
    <cellStyle name="Notas 17 3 3 2" xfId="17312" xr:uid="{00000000-0005-0000-0000-00003E320000}"/>
    <cellStyle name="Notas 17 3 4" xfId="13001" xr:uid="{00000000-0005-0000-0000-00003F320000}"/>
    <cellStyle name="Notas 17 4" xfId="5477" xr:uid="{00000000-0005-0000-0000-000040320000}"/>
    <cellStyle name="Notas 17 4 2" xfId="9773" xr:uid="{00000000-0005-0000-0000-000041320000}"/>
    <cellStyle name="Notas 17 4 2 2" xfId="18402" xr:uid="{00000000-0005-0000-0000-000042320000}"/>
    <cellStyle name="Notas 17 4 3" xfId="14112" xr:uid="{00000000-0005-0000-0000-000043320000}"/>
    <cellStyle name="Notas 17 5" xfId="7884" xr:uid="{00000000-0005-0000-0000-000044320000}"/>
    <cellStyle name="Notas 17 5 2" xfId="16517" xr:uid="{00000000-0005-0000-0000-000045320000}"/>
    <cellStyle name="Notas 17 6" xfId="11921" xr:uid="{00000000-0005-0000-0000-000046320000}"/>
    <cellStyle name="Notas 17 7" xfId="24135" xr:uid="{00000000-0005-0000-0000-000047320000}"/>
    <cellStyle name="Notas 18" xfId="22158" xr:uid="{00000000-0005-0000-0000-000048320000}"/>
    <cellStyle name="Notas 2" xfId="180" xr:uid="{00000000-0005-0000-0000-000049320000}"/>
    <cellStyle name="Notas 2 10" xfId="935" xr:uid="{00000000-0005-0000-0000-00004A320000}"/>
    <cellStyle name="Notas 2 10 2" xfId="3287" xr:uid="{00000000-0005-0000-0000-00004B320000}"/>
    <cellStyle name="Notas 2 10 2 2" xfId="4456" xr:uid="{00000000-0005-0000-0000-00004C320000}"/>
    <cellStyle name="Notas 2 10 2 2 2" xfId="7191" xr:uid="{00000000-0005-0000-0000-00004D320000}"/>
    <cellStyle name="Notas 2 10 2 2 2 2" xfId="11487" xr:uid="{00000000-0005-0000-0000-00004E320000}"/>
    <cellStyle name="Notas 2 10 2 2 2 2 2" xfId="20116" xr:uid="{00000000-0005-0000-0000-00004F320000}"/>
    <cellStyle name="Notas 2 10 2 2 2 3" xfId="15826" xr:uid="{00000000-0005-0000-0000-000050320000}"/>
    <cellStyle name="Notas 2 10 2 2 3" xfId="9342" xr:uid="{00000000-0005-0000-0000-000051320000}"/>
    <cellStyle name="Notas 2 10 2 2 3 2" xfId="17971" xr:uid="{00000000-0005-0000-0000-000052320000}"/>
    <cellStyle name="Notas 2 10 2 2 4" xfId="13680" xr:uid="{00000000-0005-0000-0000-000053320000}"/>
    <cellStyle name="Notas 2 10 2 3" xfId="6138" xr:uid="{00000000-0005-0000-0000-000054320000}"/>
    <cellStyle name="Notas 2 10 2 3 2" xfId="10434" xr:uid="{00000000-0005-0000-0000-000055320000}"/>
    <cellStyle name="Notas 2 10 2 3 2 2" xfId="19063" xr:uid="{00000000-0005-0000-0000-000056320000}"/>
    <cellStyle name="Notas 2 10 2 3 3" xfId="14773" xr:uid="{00000000-0005-0000-0000-000057320000}"/>
    <cellStyle name="Notas 2 10 2 4" xfId="7780" xr:uid="{00000000-0005-0000-0000-000058320000}"/>
    <cellStyle name="Notas 2 10 2 4 2" xfId="16414" xr:uid="{00000000-0005-0000-0000-000059320000}"/>
    <cellStyle name="Notas 2 10 2 5" xfId="12604" xr:uid="{00000000-0005-0000-0000-00005A320000}"/>
    <cellStyle name="Notas 2 11" xfId="1099" xr:uid="{00000000-0005-0000-0000-00005B320000}"/>
    <cellStyle name="Notas 2 11 2" xfId="2377" xr:uid="{00000000-0005-0000-0000-00005C320000}"/>
    <cellStyle name="Notas 2 11 2 2" xfId="3611" xr:uid="{00000000-0005-0000-0000-00005D320000}"/>
    <cellStyle name="Notas 2 11 2 2 2" xfId="4746" xr:uid="{00000000-0005-0000-0000-00005E320000}"/>
    <cellStyle name="Notas 2 11 2 2 2 2" xfId="7481" xr:uid="{00000000-0005-0000-0000-00005F320000}"/>
    <cellStyle name="Notas 2 11 2 2 2 2 2" xfId="11777" xr:uid="{00000000-0005-0000-0000-000060320000}"/>
    <cellStyle name="Notas 2 11 2 2 2 2 2 2" xfId="20406" xr:uid="{00000000-0005-0000-0000-000061320000}"/>
    <cellStyle name="Notas 2 11 2 2 2 2 3" xfId="16116" xr:uid="{00000000-0005-0000-0000-000062320000}"/>
    <cellStyle name="Notas 2 11 2 2 2 3" xfId="9632" xr:uid="{00000000-0005-0000-0000-000063320000}"/>
    <cellStyle name="Notas 2 11 2 2 2 3 2" xfId="18261" xr:uid="{00000000-0005-0000-0000-000064320000}"/>
    <cellStyle name="Notas 2 11 2 2 2 4" xfId="13970" xr:uid="{00000000-0005-0000-0000-000065320000}"/>
    <cellStyle name="Notas 2 11 2 2 3" xfId="6429" xr:uid="{00000000-0005-0000-0000-000066320000}"/>
    <cellStyle name="Notas 2 11 2 2 3 2" xfId="10725" xr:uid="{00000000-0005-0000-0000-000067320000}"/>
    <cellStyle name="Notas 2 11 2 2 3 2 2" xfId="19354" xr:uid="{00000000-0005-0000-0000-000068320000}"/>
    <cellStyle name="Notas 2 11 2 2 3 3" xfId="15064" xr:uid="{00000000-0005-0000-0000-000069320000}"/>
    <cellStyle name="Notas 2 11 2 2 4" xfId="8580" xr:uid="{00000000-0005-0000-0000-00006A320000}"/>
    <cellStyle name="Notas 2 11 2 2 4 2" xfId="17209" xr:uid="{00000000-0005-0000-0000-00006B320000}"/>
    <cellStyle name="Notas 2 11 2 2 5" xfId="12896" xr:uid="{00000000-0005-0000-0000-00006C320000}"/>
    <cellStyle name="Notas 2 11 3" xfId="3791" xr:uid="{00000000-0005-0000-0000-00006D320000}"/>
    <cellStyle name="Notas 2 11 3 2" xfId="6546" xr:uid="{00000000-0005-0000-0000-00006E320000}"/>
    <cellStyle name="Notas 2 11 3 2 2" xfId="10842" xr:uid="{00000000-0005-0000-0000-00006F320000}"/>
    <cellStyle name="Notas 2 11 3 2 2 2" xfId="19471" xr:uid="{00000000-0005-0000-0000-000070320000}"/>
    <cellStyle name="Notas 2 11 3 2 3" xfId="15181" xr:uid="{00000000-0005-0000-0000-000071320000}"/>
    <cellStyle name="Notas 2 11 3 3" xfId="8697" xr:uid="{00000000-0005-0000-0000-000072320000}"/>
    <cellStyle name="Notas 2 11 3 3 2" xfId="17326" xr:uid="{00000000-0005-0000-0000-000073320000}"/>
    <cellStyle name="Notas 2 11 3 4" xfId="13015" xr:uid="{00000000-0005-0000-0000-000074320000}"/>
    <cellStyle name="Notas 2 11 4" xfId="5491" xr:uid="{00000000-0005-0000-0000-000075320000}"/>
    <cellStyle name="Notas 2 11 4 2" xfId="9787" xr:uid="{00000000-0005-0000-0000-000076320000}"/>
    <cellStyle name="Notas 2 11 4 2 2" xfId="18416" xr:uid="{00000000-0005-0000-0000-000077320000}"/>
    <cellStyle name="Notas 2 11 4 3" xfId="14126" xr:uid="{00000000-0005-0000-0000-000078320000}"/>
    <cellStyle name="Notas 2 11 5" xfId="7614" xr:uid="{00000000-0005-0000-0000-000079320000}"/>
    <cellStyle name="Notas 2 11 5 2" xfId="16248" xr:uid="{00000000-0005-0000-0000-00007A320000}"/>
    <cellStyle name="Notas 2 11 6" xfId="11935" xr:uid="{00000000-0005-0000-0000-00007B320000}"/>
    <cellStyle name="Notas 2 12" xfId="22117" xr:uid="{00000000-0005-0000-0000-00007C320000}"/>
    <cellStyle name="Notas 2 2" xfId="226" xr:uid="{00000000-0005-0000-0000-00007D320000}"/>
    <cellStyle name="Notas 2 2 10" xfId="3079" xr:uid="{00000000-0005-0000-0000-00007E320000}"/>
    <cellStyle name="Notas 2 2 10 2" xfId="3758" xr:uid="{00000000-0005-0000-0000-00007F320000}"/>
    <cellStyle name="Notas 2 2 10 2 2" xfId="4832" xr:uid="{00000000-0005-0000-0000-000080320000}"/>
    <cellStyle name="Notas 2 2 10 2 2 2" xfId="7567" xr:uid="{00000000-0005-0000-0000-000081320000}"/>
    <cellStyle name="Notas 2 2 10 2 2 2 2" xfId="11863" xr:uid="{00000000-0005-0000-0000-000082320000}"/>
    <cellStyle name="Notas 2 2 10 2 2 2 2 2" xfId="20492" xr:uid="{00000000-0005-0000-0000-000083320000}"/>
    <cellStyle name="Notas 2 2 10 2 2 2 3" xfId="16202" xr:uid="{00000000-0005-0000-0000-000084320000}"/>
    <cellStyle name="Notas 2 2 10 2 2 3" xfId="9718" xr:uid="{00000000-0005-0000-0000-000085320000}"/>
    <cellStyle name="Notas 2 2 10 2 2 3 2" xfId="18347" xr:uid="{00000000-0005-0000-0000-000086320000}"/>
    <cellStyle name="Notas 2 2 10 2 2 4" xfId="14056" xr:uid="{00000000-0005-0000-0000-000087320000}"/>
    <cellStyle name="Notas 2 2 10 2 3" xfId="6515" xr:uid="{00000000-0005-0000-0000-000088320000}"/>
    <cellStyle name="Notas 2 2 10 2 3 2" xfId="10811" xr:uid="{00000000-0005-0000-0000-000089320000}"/>
    <cellStyle name="Notas 2 2 10 2 3 2 2" xfId="19440" xr:uid="{00000000-0005-0000-0000-00008A320000}"/>
    <cellStyle name="Notas 2 2 10 2 3 3" xfId="15150" xr:uid="{00000000-0005-0000-0000-00008B320000}"/>
    <cellStyle name="Notas 2 2 10 2 4" xfId="8666" xr:uid="{00000000-0005-0000-0000-00008C320000}"/>
    <cellStyle name="Notas 2 2 10 2 4 2" xfId="17295" xr:uid="{00000000-0005-0000-0000-00008D320000}"/>
    <cellStyle name="Notas 2 2 10 2 5" xfId="12984" xr:uid="{00000000-0005-0000-0000-00008E320000}"/>
    <cellStyle name="Notas 2 2 10 3" xfId="4249" xr:uid="{00000000-0005-0000-0000-00008F320000}"/>
    <cellStyle name="Notas 2 2 10 3 2" xfId="6984" xr:uid="{00000000-0005-0000-0000-000090320000}"/>
    <cellStyle name="Notas 2 2 10 3 2 2" xfId="11280" xr:uid="{00000000-0005-0000-0000-000091320000}"/>
    <cellStyle name="Notas 2 2 10 3 2 2 2" xfId="19909" xr:uid="{00000000-0005-0000-0000-000092320000}"/>
    <cellStyle name="Notas 2 2 10 3 2 3" xfId="15619" xr:uid="{00000000-0005-0000-0000-000093320000}"/>
    <cellStyle name="Notas 2 2 10 3 3" xfId="9135" xr:uid="{00000000-0005-0000-0000-000094320000}"/>
    <cellStyle name="Notas 2 2 10 3 3 2" xfId="17764" xr:uid="{00000000-0005-0000-0000-000095320000}"/>
    <cellStyle name="Notas 2 2 10 3 4" xfId="13473" xr:uid="{00000000-0005-0000-0000-000096320000}"/>
    <cellStyle name="Notas 2 2 10 4" xfId="5931" xr:uid="{00000000-0005-0000-0000-000097320000}"/>
    <cellStyle name="Notas 2 2 10 4 2" xfId="10227" xr:uid="{00000000-0005-0000-0000-000098320000}"/>
    <cellStyle name="Notas 2 2 10 4 2 2" xfId="18856" xr:uid="{00000000-0005-0000-0000-000099320000}"/>
    <cellStyle name="Notas 2 2 10 4 3" xfId="14566" xr:uid="{00000000-0005-0000-0000-00009A320000}"/>
    <cellStyle name="Notas 2 2 10 5" xfId="7722" xr:uid="{00000000-0005-0000-0000-00009B320000}"/>
    <cellStyle name="Notas 2 2 10 5 2" xfId="16356" xr:uid="{00000000-0005-0000-0000-00009C320000}"/>
    <cellStyle name="Notas 2 2 10 6" xfId="12397" xr:uid="{00000000-0005-0000-0000-00009D320000}"/>
    <cellStyle name="Notas 2 2 11" xfId="5039" xr:uid="{00000000-0005-0000-0000-00009E320000}"/>
    <cellStyle name="Notas 2 2 11 2" xfId="7601" xr:uid="{00000000-0005-0000-0000-00009F320000}"/>
    <cellStyle name="Notas 2 2 11 2 2" xfId="11897" xr:uid="{00000000-0005-0000-0000-0000A0320000}"/>
    <cellStyle name="Notas 2 2 11 2 2 2" xfId="20526" xr:uid="{00000000-0005-0000-0000-0000A1320000}"/>
    <cellStyle name="Notas 2 2 11 2 3" xfId="16236" xr:uid="{00000000-0005-0000-0000-0000A2320000}"/>
    <cellStyle name="Notas 2 2 11 3" xfId="9752" xr:uid="{00000000-0005-0000-0000-0000A3320000}"/>
    <cellStyle name="Notas 2 2 11 3 2" xfId="18381" xr:uid="{00000000-0005-0000-0000-0000A4320000}"/>
    <cellStyle name="Notas 2 2 11 4" xfId="14091" xr:uid="{00000000-0005-0000-0000-0000A5320000}"/>
    <cellStyle name="Notas 2 2 12" xfId="20946" xr:uid="{00000000-0005-0000-0000-0000A6320000}"/>
    <cellStyle name="Notas 2 2 12 2" xfId="21729" xr:uid="{00000000-0005-0000-0000-0000A7320000}"/>
    <cellStyle name="Notas 2 2 13" xfId="22127" xr:uid="{00000000-0005-0000-0000-0000A8320000}"/>
    <cellStyle name="Notas 2 2 14" xfId="22169" xr:uid="{00000000-0005-0000-0000-0000A9320000}"/>
    <cellStyle name="Notas 2 2 2" xfId="494" xr:uid="{00000000-0005-0000-0000-0000AA320000}"/>
    <cellStyle name="Notas 2 2 2 2" xfId="626" xr:uid="{00000000-0005-0000-0000-0000AB320000}"/>
    <cellStyle name="Notas 2 2 2 2 2" xfId="2064" xr:uid="{00000000-0005-0000-0000-0000AC320000}"/>
    <cellStyle name="Notas 2 2 2 2 2 2" xfId="3421" xr:uid="{00000000-0005-0000-0000-0000AD320000}"/>
    <cellStyle name="Notas 2 2 2 2 2 2 2" xfId="4558" xr:uid="{00000000-0005-0000-0000-0000AE320000}"/>
    <cellStyle name="Notas 2 2 2 2 2 2 2 2" xfId="7293" xr:uid="{00000000-0005-0000-0000-0000AF320000}"/>
    <cellStyle name="Notas 2 2 2 2 2 2 2 2 2" xfId="11589" xr:uid="{00000000-0005-0000-0000-0000B0320000}"/>
    <cellStyle name="Notas 2 2 2 2 2 2 2 2 2 2" xfId="20218" xr:uid="{00000000-0005-0000-0000-0000B1320000}"/>
    <cellStyle name="Notas 2 2 2 2 2 2 2 2 3" xfId="15928" xr:uid="{00000000-0005-0000-0000-0000B2320000}"/>
    <cellStyle name="Notas 2 2 2 2 2 2 2 3" xfId="9444" xr:uid="{00000000-0005-0000-0000-0000B3320000}"/>
    <cellStyle name="Notas 2 2 2 2 2 2 2 3 2" xfId="18073" xr:uid="{00000000-0005-0000-0000-0000B4320000}"/>
    <cellStyle name="Notas 2 2 2 2 2 2 2 4" xfId="13782" xr:uid="{00000000-0005-0000-0000-0000B5320000}"/>
    <cellStyle name="Notas 2 2 2 2 2 2 3" xfId="6241" xr:uid="{00000000-0005-0000-0000-0000B6320000}"/>
    <cellStyle name="Notas 2 2 2 2 2 2 3 2" xfId="10537" xr:uid="{00000000-0005-0000-0000-0000B7320000}"/>
    <cellStyle name="Notas 2 2 2 2 2 2 3 2 2" xfId="19166" xr:uid="{00000000-0005-0000-0000-0000B8320000}"/>
    <cellStyle name="Notas 2 2 2 2 2 2 3 3" xfId="14876" xr:uid="{00000000-0005-0000-0000-0000B9320000}"/>
    <cellStyle name="Notas 2 2 2 2 2 2 4" xfId="8392" xr:uid="{00000000-0005-0000-0000-0000BA320000}"/>
    <cellStyle name="Notas 2 2 2 2 2 2 4 2" xfId="17021" xr:uid="{00000000-0005-0000-0000-0000BB320000}"/>
    <cellStyle name="Notas 2 2 2 2 2 2 5" xfId="12708" xr:uid="{00000000-0005-0000-0000-0000BC320000}"/>
    <cellStyle name="Notas 2 2 2 2 3" xfId="3099" xr:uid="{00000000-0005-0000-0000-0000BD320000}"/>
    <cellStyle name="Notas 2 2 2 2 3 2" xfId="4268" xr:uid="{00000000-0005-0000-0000-0000BE320000}"/>
    <cellStyle name="Notas 2 2 2 2 3 2 2" xfId="7003" xr:uid="{00000000-0005-0000-0000-0000BF320000}"/>
    <cellStyle name="Notas 2 2 2 2 3 2 2 2" xfId="11299" xr:uid="{00000000-0005-0000-0000-0000C0320000}"/>
    <cellStyle name="Notas 2 2 2 2 3 2 2 2 2" xfId="19928" xr:uid="{00000000-0005-0000-0000-0000C1320000}"/>
    <cellStyle name="Notas 2 2 2 2 3 2 2 3" xfId="15638" xr:uid="{00000000-0005-0000-0000-0000C2320000}"/>
    <cellStyle name="Notas 2 2 2 2 3 2 3" xfId="9154" xr:uid="{00000000-0005-0000-0000-0000C3320000}"/>
    <cellStyle name="Notas 2 2 2 2 3 2 3 2" xfId="17783" xr:uid="{00000000-0005-0000-0000-0000C4320000}"/>
    <cellStyle name="Notas 2 2 2 2 3 2 4" xfId="13492" xr:uid="{00000000-0005-0000-0000-0000C5320000}"/>
    <cellStyle name="Notas 2 2 2 2 3 3" xfId="5950" xr:uid="{00000000-0005-0000-0000-0000C6320000}"/>
    <cellStyle name="Notas 2 2 2 2 3 3 2" xfId="10246" xr:uid="{00000000-0005-0000-0000-0000C7320000}"/>
    <cellStyle name="Notas 2 2 2 2 3 3 2 2" xfId="18875" xr:uid="{00000000-0005-0000-0000-0000C8320000}"/>
    <cellStyle name="Notas 2 2 2 2 3 3 3" xfId="14585" xr:uid="{00000000-0005-0000-0000-0000C9320000}"/>
    <cellStyle name="Notas 2 2 2 2 3 4" xfId="7728" xr:uid="{00000000-0005-0000-0000-0000CA320000}"/>
    <cellStyle name="Notas 2 2 2 2 3 4 2" xfId="16362" xr:uid="{00000000-0005-0000-0000-0000CB320000}"/>
    <cellStyle name="Notas 2 2 2 2 3 5" xfId="12416" xr:uid="{00000000-0005-0000-0000-0000CC320000}"/>
    <cellStyle name="Notas 2 2 2 2 4" xfId="22359" xr:uid="{00000000-0005-0000-0000-0000CD320000}"/>
    <cellStyle name="Notas 2 2 2 3" xfId="739" xr:uid="{00000000-0005-0000-0000-0000CE320000}"/>
    <cellStyle name="Notas 2 2 2 3 2" xfId="2175" xr:uid="{00000000-0005-0000-0000-0000CF320000}"/>
    <cellStyle name="Notas 2 2 2 3 2 2" xfId="3516" xr:uid="{00000000-0005-0000-0000-0000D0320000}"/>
    <cellStyle name="Notas 2 2 2 3 2 2 2" xfId="4652" xr:uid="{00000000-0005-0000-0000-0000D1320000}"/>
    <cellStyle name="Notas 2 2 2 3 2 2 2 2" xfId="7387" xr:uid="{00000000-0005-0000-0000-0000D2320000}"/>
    <cellStyle name="Notas 2 2 2 3 2 2 2 2 2" xfId="11683" xr:uid="{00000000-0005-0000-0000-0000D3320000}"/>
    <cellStyle name="Notas 2 2 2 3 2 2 2 2 2 2" xfId="20312" xr:uid="{00000000-0005-0000-0000-0000D4320000}"/>
    <cellStyle name="Notas 2 2 2 3 2 2 2 2 3" xfId="16022" xr:uid="{00000000-0005-0000-0000-0000D5320000}"/>
    <cellStyle name="Notas 2 2 2 3 2 2 2 3" xfId="9538" xr:uid="{00000000-0005-0000-0000-0000D6320000}"/>
    <cellStyle name="Notas 2 2 2 3 2 2 2 3 2" xfId="18167" xr:uid="{00000000-0005-0000-0000-0000D7320000}"/>
    <cellStyle name="Notas 2 2 2 3 2 2 2 4" xfId="13876" xr:uid="{00000000-0005-0000-0000-0000D8320000}"/>
    <cellStyle name="Notas 2 2 2 3 2 2 3" xfId="6335" xr:uid="{00000000-0005-0000-0000-0000D9320000}"/>
    <cellStyle name="Notas 2 2 2 3 2 2 3 2" xfId="10631" xr:uid="{00000000-0005-0000-0000-0000DA320000}"/>
    <cellStyle name="Notas 2 2 2 3 2 2 3 2 2" xfId="19260" xr:uid="{00000000-0005-0000-0000-0000DB320000}"/>
    <cellStyle name="Notas 2 2 2 3 2 2 3 3" xfId="14970" xr:uid="{00000000-0005-0000-0000-0000DC320000}"/>
    <cellStyle name="Notas 2 2 2 3 2 2 4" xfId="8486" xr:uid="{00000000-0005-0000-0000-0000DD320000}"/>
    <cellStyle name="Notas 2 2 2 3 2 2 4 2" xfId="17115" xr:uid="{00000000-0005-0000-0000-0000DE320000}"/>
    <cellStyle name="Notas 2 2 2 3 2 2 5" xfId="12802" xr:uid="{00000000-0005-0000-0000-0000DF320000}"/>
    <cellStyle name="Notas 2 2 2 3 3" xfId="3193" xr:uid="{00000000-0005-0000-0000-0000E0320000}"/>
    <cellStyle name="Notas 2 2 2 3 3 2" xfId="4362" xr:uid="{00000000-0005-0000-0000-0000E1320000}"/>
    <cellStyle name="Notas 2 2 2 3 3 2 2" xfId="7097" xr:uid="{00000000-0005-0000-0000-0000E2320000}"/>
    <cellStyle name="Notas 2 2 2 3 3 2 2 2" xfId="11393" xr:uid="{00000000-0005-0000-0000-0000E3320000}"/>
    <cellStyle name="Notas 2 2 2 3 3 2 2 2 2" xfId="20022" xr:uid="{00000000-0005-0000-0000-0000E4320000}"/>
    <cellStyle name="Notas 2 2 2 3 3 2 2 3" xfId="15732" xr:uid="{00000000-0005-0000-0000-0000E5320000}"/>
    <cellStyle name="Notas 2 2 2 3 3 2 3" xfId="9248" xr:uid="{00000000-0005-0000-0000-0000E6320000}"/>
    <cellStyle name="Notas 2 2 2 3 3 2 3 2" xfId="17877" xr:uid="{00000000-0005-0000-0000-0000E7320000}"/>
    <cellStyle name="Notas 2 2 2 3 3 2 4" xfId="13586" xr:uid="{00000000-0005-0000-0000-0000E8320000}"/>
    <cellStyle name="Notas 2 2 2 3 3 3" xfId="6044" xr:uid="{00000000-0005-0000-0000-0000E9320000}"/>
    <cellStyle name="Notas 2 2 2 3 3 3 2" xfId="10340" xr:uid="{00000000-0005-0000-0000-0000EA320000}"/>
    <cellStyle name="Notas 2 2 2 3 3 3 2 2" xfId="18969" xr:uid="{00000000-0005-0000-0000-0000EB320000}"/>
    <cellStyle name="Notas 2 2 2 3 3 3 3" xfId="14679" xr:uid="{00000000-0005-0000-0000-0000EC320000}"/>
    <cellStyle name="Notas 2 2 2 3 3 4" xfId="7818" xr:uid="{00000000-0005-0000-0000-0000ED320000}"/>
    <cellStyle name="Notas 2 2 2 3 3 4 2" xfId="16452" xr:uid="{00000000-0005-0000-0000-0000EE320000}"/>
    <cellStyle name="Notas 2 2 2 3 3 5" xfId="12510" xr:uid="{00000000-0005-0000-0000-0000EF320000}"/>
    <cellStyle name="Notas 2 2 2 4" xfId="937" xr:uid="{00000000-0005-0000-0000-0000F0320000}"/>
    <cellStyle name="Notas 2 2 2 4 2" xfId="3289" xr:uid="{00000000-0005-0000-0000-0000F1320000}"/>
    <cellStyle name="Notas 2 2 2 4 2 2" xfId="4458" xr:uid="{00000000-0005-0000-0000-0000F2320000}"/>
    <cellStyle name="Notas 2 2 2 4 2 2 2" xfId="7193" xr:uid="{00000000-0005-0000-0000-0000F3320000}"/>
    <cellStyle name="Notas 2 2 2 4 2 2 2 2" xfId="11489" xr:uid="{00000000-0005-0000-0000-0000F4320000}"/>
    <cellStyle name="Notas 2 2 2 4 2 2 2 2 2" xfId="20118" xr:uid="{00000000-0005-0000-0000-0000F5320000}"/>
    <cellStyle name="Notas 2 2 2 4 2 2 2 3" xfId="15828" xr:uid="{00000000-0005-0000-0000-0000F6320000}"/>
    <cellStyle name="Notas 2 2 2 4 2 2 3" xfId="9344" xr:uid="{00000000-0005-0000-0000-0000F7320000}"/>
    <cellStyle name="Notas 2 2 2 4 2 2 3 2" xfId="17973" xr:uid="{00000000-0005-0000-0000-0000F8320000}"/>
    <cellStyle name="Notas 2 2 2 4 2 2 4" xfId="13682" xr:uid="{00000000-0005-0000-0000-0000F9320000}"/>
    <cellStyle name="Notas 2 2 2 4 2 3" xfId="6140" xr:uid="{00000000-0005-0000-0000-0000FA320000}"/>
    <cellStyle name="Notas 2 2 2 4 2 3 2" xfId="10436" xr:uid="{00000000-0005-0000-0000-0000FB320000}"/>
    <cellStyle name="Notas 2 2 2 4 2 3 2 2" xfId="19065" xr:uid="{00000000-0005-0000-0000-0000FC320000}"/>
    <cellStyle name="Notas 2 2 2 4 2 3 3" xfId="14775" xr:uid="{00000000-0005-0000-0000-0000FD320000}"/>
    <cellStyle name="Notas 2 2 2 4 2 4" xfId="7689" xr:uid="{00000000-0005-0000-0000-0000FE320000}"/>
    <cellStyle name="Notas 2 2 2 4 2 4 2" xfId="16323" xr:uid="{00000000-0005-0000-0000-0000FF320000}"/>
    <cellStyle name="Notas 2 2 2 4 2 5" xfId="12606" xr:uid="{00000000-0005-0000-0000-000000330000}"/>
    <cellStyle name="Notas 2 2 2 5" xfId="1101" xr:uid="{00000000-0005-0000-0000-000001330000}"/>
    <cellStyle name="Notas 2 2 2 5 2" xfId="2379" xr:uid="{00000000-0005-0000-0000-000002330000}"/>
    <cellStyle name="Notas 2 2 2 5 2 2" xfId="3613" xr:uid="{00000000-0005-0000-0000-000003330000}"/>
    <cellStyle name="Notas 2 2 2 5 2 2 2" xfId="4748" xr:uid="{00000000-0005-0000-0000-000004330000}"/>
    <cellStyle name="Notas 2 2 2 5 2 2 2 2" xfId="7483" xr:uid="{00000000-0005-0000-0000-000005330000}"/>
    <cellStyle name="Notas 2 2 2 5 2 2 2 2 2" xfId="11779" xr:uid="{00000000-0005-0000-0000-000006330000}"/>
    <cellStyle name="Notas 2 2 2 5 2 2 2 2 2 2" xfId="20408" xr:uid="{00000000-0005-0000-0000-000007330000}"/>
    <cellStyle name="Notas 2 2 2 5 2 2 2 2 3" xfId="16118" xr:uid="{00000000-0005-0000-0000-000008330000}"/>
    <cellStyle name="Notas 2 2 2 5 2 2 2 3" xfId="9634" xr:uid="{00000000-0005-0000-0000-000009330000}"/>
    <cellStyle name="Notas 2 2 2 5 2 2 2 3 2" xfId="18263" xr:uid="{00000000-0005-0000-0000-00000A330000}"/>
    <cellStyle name="Notas 2 2 2 5 2 2 2 4" xfId="13972" xr:uid="{00000000-0005-0000-0000-00000B330000}"/>
    <cellStyle name="Notas 2 2 2 5 2 2 3" xfId="6431" xr:uid="{00000000-0005-0000-0000-00000C330000}"/>
    <cellStyle name="Notas 2 2 2 5 2 2 3 2" xfId="10727" xr:uid="{00000000-0005-0000-0000-00000D330000}"/>
    <cellStyle name="Notas 2 2 2 5 2 2 3 2 2" xfId="19356" xr:uid="{00000000-0005-0000-0000-00000E330000}"/>
    <cellStyle name="Notas 2 2 2 5 2 2 3 3" xfId="15066" xr:uid="{00000000-0005-0000-0000-00000F330000}"/>
    <cellStyle name="Notas 2 2 2 5 2 2 4" xfId="8582" xr:uid="{00000000-0005-0000-0000-000010330000}"/>
    <cellStyle name="Notas 2 2 2 5 2 2 4 2" xfId="17211" xr:uid="{00000000-0005-0000-0000-000011330000}"/>
    <cellStyle name="Notas 2 2 2 5 2 2 5" xfId="12898" xr:uid="{00000000-0005-0000-0000-000012330000}"/>
    <cellStyle name="Notas 2 2 2 5 3" xfId="3793" xr:uid="{00000000-0005-0000-0000-000013330000}"/>
    <cellStyle name="Notas 2 2 2 5 3 2" xfId="6548" xr:uid="{00000000-0005-0000-0000-000014330000}"/>
    <cellStyle name="Notas 2 2 2 5 3 2 2" xfId="10844" xr:uid="{00000000-0005-0000-0000-000015330000}"/>
    <cellStyle name="Notas 2 2 2 5 3 2 2 2" xfId="19473" xr:uid="{00000000-0005-0000-0000-000016330000}"/>
    <cellStyle name="Notas 2 2 2 5 3 2 3" xfId="15183" xr:uid="{00000000-0005-0000-0000-000017330000}"/>
    <cellStyle name="Notas 2 2 2 5 3 3" xfId="8699" xr:uid="{00000000-0005-0000-0000-000018330000}"/>
    <cellStyle name="Notas 2 2 2 5 3 3 2" xfId="17328" xr:uid="{00000000-0005-0000-0000-000019330000}"/>
    <cellStyle name="Notas 2 2 2 5 3 4" xfId="13017" xr:uid="{00000000-0005-0000-0000-00001A330000}"/>
    <cellStyle name="Notas 2 2 2 5 4" xfId="5493" xr:uid="{00000000-0005-0000-0000-00001B330000}"/>
    <cellStyle name="Notas 2 2 2 5 4 2" xfId="9789" xr:uid="{00000000-0005-0000-0000-00001C330000}"/>
    <cellStyle name="Notas 2 2 2 5 4 2 2" xfId="18418" xr:uid="{00000000-0005-0000-0000-00001D330000}"/>
    <cellStyle name="Notas 2 2 2 5 4 3" xfId="14128" xr:uid="{00000000-0005-0000-0000-00001E330000}"/>
    <cellStyle name="Notas 2 2 2 5 5" xfId="7616" xr:uid="{00000000-0005-0000-0000-00001F330000}"/>
    <cellStyle name="Notas 2 2 2 5 5 2" xfId="16250" xr:uid="{00000000-0005-0000-0000-000020330000}"/>
    <cellStyle name="Notas 2 2 2 5 6" xfId="11937" xr:uid="{00000000-0005-0000-0000-000021330000}"/>
    <cellStyle name="Notas 2 2 2 6" xfId="23000" xr:uid="{00000000-0005-0000-0000-000022330000}"/>
    <cellStyle name="Notas 2 2 3" xfId="495" xr:uid="{00000000-0005-0000-0000-000023330000}"/>
    <cellStyle name="Notas 2 2 3 2" xfId="627" xr:uid="{00000000-0005-0000-0000-000024330000}"/>
    <cellStyle name="Notas 2 2 3 2 2" xfId="2065" xr:uid="{00000000-0005-0000-0000-000025330000}"/>
    <cellStyle name="Notas 2 2 3 2 2 2" xfId="3422" xr:uid="{00000000-0005-0000-0000-000026330000}"/>
    <cellStyle name="Notas 2 2 3 2 2 2 2" xfId="4559" xr:uid="{00000000-0005-0000-0000-000027330000}"/>
    <cellStyle name="Notas 2 2 3 2 2 2 2 2" xfId="7294" xr:uid="{00000000-0005-0000-0000-000028330000}"/>
    <cellStyle name="Notas 2 2 3 2 2 2 2 2 2" xfId="11590" xr:uid="{00000000-0005-0000-0000-000029330000}"/>
    <cellStyle name="Notas 2 2 3 2 2 2 2 2 2 2" xfId="20219" xr:uid="{00000000-0005-0000-0000-00002A330000}"/>
    <cellStyle name="Notas 2 2 3 2 2 2 2 2 3" xfId="15929" xr:uid="{00000000-0005-0000-0000-00002B330000}"/>
    <cellStyle name="Notas 2 2 3 2 2 2 2 3" xfId="9445" xr:uid="{00000000-0005-0000-0000-00002C330000}"/>
    <cellStyle name="Notas 2 2 3 2 2 2 2 3 2" xfId="18074" xr:uid="{00000000-0005-0000-0000-00002D330000}"/>
    <cellStyle name="Notas 2 2 3 2 2 2 2 4" xfId="13783" xr:uid="{00000000-0005-0000-0000-00002E330000}"/>
    <cellStyle name="Notas 2 2 3 2 2 2 3" xfId="6242" xr:uid="{00000000-0005-0000-0000-00002F330000}"/>
    <cellStyle name="Notas 2 2 3 2 2 2 3 2" xfId="10538" xr:uid="{00000000-0005-0000-0000-000030330000}"/>
    <cellStyle name="Notas 2 2 3 2 2 2 3 2 2" xfId="19167" xr:uid="{00000000-0005-0000-0000-000031330000}"/>
    <cellStyle name="Notas 2 2 3 2 2 2 3 3" xfId="14877" xr:uid="{00000000-0005-0000-0000-000032330000}"/>
    <cellStyle name="Notas 2 2 3 2 2 2 4" xfId="8393" xr:uid="{00000000-0005-0000-0000-000033330000}"/>
    <cellStyle name="Notas 2 2 3 2 2 2 4 2" xfId="17022" xr:uid="{00000000-0005-0000-0000-000034330000}"/>
    <cellStyle name="Notas 2 2 3 2 2 2 5" xfId="12709" xr:uid="{00000000-0005-0000-0000-000035330000}"/>
    <cellStyle name="Notas 2 2 3 2 3" xfId="3100" xr:uid="{00000000-0005-0000-0000-000036330000}"/>
    <cellStyle name="Notas 2 2 3 2 3 2" xfId="4269" xr:uid="{00000000-0005-0000-0000-000037330000}"/>
    <cellStyle name="Notas 2 2 3 2 3 2 2" xfId="7004" xr:uid="{00000000-0005-0000-0000-000038330000}"/>
    <cellStyle name="Notas 2 2 3 2 3 2 2 2" xfId="11300" xr:uid="{00000000-0005-0000-0000-000039330000}"/>
    <cellStyle name="Notas 2 2 3 2 3 2 2 2 2" xfId="19929" xr:uid="{00000000-0005-0000-0000-00003A330000}"/>
    <cellStyle name="Notas 2 2 3 2 3 2 2 3" xfId="15639" xr:uid="{00000000-0005-0000-0000-00003B330000}"/>
    <cellStyle name="Notas 2 2 3 2 3 2 3" xfId="9155" xr:uid="{00000000-0005-0000-0000-00003C330000}"/>
    <cellStyle name="Notas 2 2 3 2 3 2 3 2" xfId="17784" xr:uid="{00000000-0005-0000-0000-00003D330000}"/>
    <cellStyle name="Notas 2 2 3 2 3 2 4" xfId="13493" xr:uid="{00000000-0005-0000-0000-00003E330000}"/>
    <cellStyle name="Notas 2 2 3 2 3 3" xfId="5951" xr:uid="{00000000-0005-0000-0000-00003F330000}"/>
    <cellStyle name="Notas 2 2 3 2 3 3 2" xfId="10247" xr:uid="{00000000-0005-0000-0000-000040330000}"/>
    <cellStyle name="Notas 2 2 3 2 3 3 2 2" xfId="18876" xr:uid="{00000000-0005-0000-0000-000041330000}"/>
    <cellStyle name="Notas 2 2 3 2 3 3 3" xfId="14586" xr:uid="{00000000-0005-0000-0000-000042330000}"/>
    <cellStyle name="Notas 2 2 3 2 3 4" xfId="7727" xr:uid="{00000000-0005-0000-0000-000043330000}"/>
    <cellStyle name="Notas 2 2 3 2 3 4 2" xfId="16361" xr:uid="{00000000-0005-0000-0000-000044330000}"/>
    <cellStyle name="Notas 2 2 3 2 3 5" xfId="12417" xr:uid="{00000000-0005-0000-0000-000045330000}"/>
    <cellStyle name="Notas 2 2 3 2 4" xfId="22173" xr:uid="{00000000-0005-0000-0000-000046330000}"/>
    <cellStyle name="Notas 2 2 3 3" xfId="740" xr:uid="{00000000-0005-0000-0000-000047330000}"/>
    <cellStyle name="Notas 2 2 3 3 2" xfId="2176" xr:uid="{00000000-0005-0000-0000-000048330000}"/>
    <cellStyle name="Notas 2 2 3 3 2 2" xfId="3517" xr:uid="{00000000-0005-0000-0000-000049330000}"/>
    <cellStyle name="Notas 2 2 3 3 2 2 2" xfId="4653" xr:uid="{00000000-0005-0000-0000-00004A330000}"/>
    <cellStyle name="Notas 2 2 3 3 2 2 2 2" xfId="7388" xr:uid="{00000000-0005-0000-0000-00004B330000}"/>
    <cellStyle name="Notas 2 2 3 3 2 2 2 2 2" xfId="11684" xr:uid="{00000000-0005-0000-0000-00004C330000}"/>
    <cellStyle name="Notas 2 2 3 3 2 2 2 2 2 2" xfId="20313" xr:uid="{00000000-0005-0000-0000-00004D330000}"/>
    <cellStyle name="Notas 2 2 3 3 2 2 2 2 3" xfId="16023" xr:uid="{00000000-0005-0000-0000-00004E330000}"/>
    <cellStyle name="Notas 2 2 3 3 2 2 2 3" xfId="9539" xr:uid="{00000000-0005-0000-0000-00004F330000}"/>
    <cellStyle name="Notas 2 2 3 3 2 2 2 3 2" xfId="18168" xr:uid="{00000000-0005-0000-0000-000050330000}"/>
    <cellStyle name="Notas 2 2 3 3 2 2 2 4" xfId="13877" xr:uid="{00000000-0005-0000-0000-000051330000}"/>
    <cellStyle name="Notas 2 2 3 3 2 2 3" xfId="6336" xr:uid="{00000000-0005-0000-0000-000052330000}"/>
    <cellStyle name="Notas 2 2 3 3 2 2 3 2" xfId="10632" xr:uid="{00000000-0005-0000-0000-000053330000}"/>
    <cellStyle name="Notas 2 2 3 3 2 2 3 2 2" xfId="19261" xr:uid="{00000000-0005-0000-0000-000054330000}"/>
    <cellStyle name="Notas 2 2 3 3 2 2 3 3" xfId="14971" xr:uid="{00000000-0005-0000-0000-000055330000}"/>
    <cellStyle name="Notas 2 2 3 3 2 2 4" xfId="8487" xr:uid="{00000000-0005-0000-0000-000056330000}"/>
    <cellStyle name="Notas 2 2 3 3 2 2 4 2" xfId="17116" xr:uid="{00000000-0005-0000-0000-000057330000}"/>
    <cellStyle name="Notas 2 2 3 3 2 2 5" xfId="12803" xr:uid="{00000000-0005-0000-0000-000058330000}"/>
    <cellStyle name="Notas 2 2 3 3 3" xfId="3194" xr:uid="{00000000-0005-0000-0000-000059330000}"/>
    <cellStyle name="Notas 2 2 3 3 3 2" xfId="4363" xr:uid="{00000000-0005-0000-0000-00005A330000}"/>
    <cellStyle name="Notas 2 2 3 3 3 2 2" xfId="7098" xr:uid="{00000000-0005-0000-0000-00005B330000}"/>
    <cellStyle name="Notas 2 2 3 3 3 2 2 2" xfId="11394" xr:uid="{00000000-0005-0000-0000-00005C330000}"/>
    <cellStyle name="Notas 2 2 3 3 3 2 2 2 2" xfId="20023" xr:uid="{00000000-0005-0000-0000-00005D330000}"/>
    <cellStyle name="Notas 2 2 3 3 3 2 2 3" xfId="15733" xr:uid="{00000000-0005-0000-0000-00005E330000}"/>
    <cellStyle name="Notas 2 2 3 3 3 2 3" xfId="9249" xr:uid="{00000000-0005-0000-0000-00005F330000}"/>
    <cellStyle name="Notas 2 2 3 3 3 2 3 2" xfId="17878" xr:uid="{00000000-0005-0000-0000-000060330000}"/>
    <cellStyle name="Notas 2 2 3 3 3 2 4" xfId="13587" xr:uid="{00000000-0005-0000-0000-000061330000}"/>
    <cellStyle name="Notas 2 2 3 3 3 3" xfId="6045" xr:uid="{00000000-0005-0000-0000-000062330000}"/>
    <cellStyle name="Notas 2 2 3 3 3 3 2" xfId="10341" xr:uid="{00000000-0005-0000-0000-000063330000}"/>
    <cellStyle name="Notas 2 2 3 3 3 3 2 2" xfId="18970" xr:uid="{00000000-0005-0000-0000-000064330000}"/>
    <cellStyle name="Notas 2 2 3 3 3 3 3" xfId="14680" xr:uid="{00000000-0005-0000-0000-000065330000}"/>
    <cellStyle name="Notas 2 2 3 3 3 4" xfId="7817" xr:uid="{00000000-0005-0000-0000-000066330000}"/>
    <cellStyle name="Notas 2 2 3 3 3 4 2" xfId="16451" xr:uid="{00000000-0005-0000-0000-000067330000}"/>
    <cellStyle name="Notas 2 2 3 3 3 5" xfId="12511" xr:uid="{00000000-0005-0000-0000-000068330000}"/>
    <cellStyle name="Notas 2 2 3 4" xfId="938" xr:uid="{00000000-0005-0000-0000-000069330000}"/>
    <cellStyle name="Notas 2 2 3 4 2" xfId="3290" xr:uid="{00000000-0005-0000-0000-00006A330000}"/>
    <cellStyle name="Notas 2 2 3 4 2 2" xfId="4459" xr:uid="{00000000-0005-0000-0000-00006B330000}"/>
    <cellStyle name="Notas 2 2 3 4 2 2 2" xfId="7194" xr:uid="{00000000-0005-0000-0000-00006C330000}"/>
    <cellStyle name="Notas 2 2 3 4 2 2 2 2" xfId="11490" xr:uid="{00000000-0005-0000-0000-00006D330000}"/>
    <cellStyle name="Notas 2 2 3 4 2 2 2 2 2" xfId="20119" xr:uid="{00000000-0005-0000-0000-00006E330000}"/>
    <cellStyle name="Notas 2 2 3 4 2 2 2 3" xfId="15829" xr:uid="{00000000-0005-0000-0000-00006F330000}"/>
    <cellStyle name="Notas 2 2 3 4 2 2 3" xfId="9345" xr:uid="{00000000-0005-0000-0000-000070330000}"/>
    <cellStyle name="Notas 2 2 3 4 2 2 3 2" xfId="17974" xr:uid="{00000000-0005-0000-0000-000071330000}"/>
    <cellStyle name="Notas 2 2 3 4 2 2 4" xfId="13683" xr:uid="{00000000-0005-0000-0000-000072330000}"/>
    <cellStyle name="Notas 2 2 3 4 2 3" xfId="6141" xr:uid="{00000000-0005-0000-0000-000073330000}"/>
    <cellStyle name="Notas 2 2 3 4 2 3 2" xfId="10437" xr:uid="{00000000-0005-0000-0000-000074330000}"/>
    <cellStyle name="Notas 2 2 3 4 2 3 2 2" xfId="19066" xr:uid="{00000000-0005-0000-0000-000075330000}"/>
    <cellStyle name="Notas 2 2 3 4 2 3 3" xfId="14776" xr:uid="{00000000-0005-0000-0000-000076330000}"/>
    <cellStyle name="Notas 2 2 3 4 2 4" xfId="8109" xr:uid="{00000000-0005-0000-0000-000077330000}"/>
    <cellStyle name="Notas 2 2 3 4 2 4 2" xfId="16741" xr:uid="{00000000-0005-0000-0000-000078330000}"/>
    <cellStyle name="Notas 2 2 3 4 2 5" xfId="12607" xr:uid="{00000000-0005-0000-0000-000079330000}"/>
    <cellStyle name="Notas 2 2 3 5" xfId="1102" xr:uid="{00000000-0005-0000-0000-00007A330000}"/>
    <cellStyle name="Notas 2 2 3 5 2" xfId="2380" xr:uid="{00000000-0005-0000-0000-00007B330000}"/>
    <cellStyle name="Notas 2 2 3 5 2 2" xfId="3614" xr:uid="{00000000-0005-0000-0000-00007C330000}"/>
    <cellStyle name="Notas 2 2 3 5 2 2 2" xfId="4749" xr:uid="{00000000-0005-0000-0000-00007D330000}"/>
    <cellStyle name="Notas 2 2 3 5 2 2 2 2" xfId="7484" xr:uid="{00000000-0005-0000-0000-00007E330000}"/>
    <cellStyle name="Notas 2 2 3 5 2 2 2 2 2" xfId="11780" xr:uid="{00000000-0005-0000-0000-00007F330000}"/>
    <cellStyle name="Notas 2 2 3 5 2 2 2 2 2 2" xfId="20409" xr:uid="{00000000-0005-0000-0000-000080330000}"/>
    <cellStyle name="Notas 2 2 3 5 2 2 2 2 3" xfId="16119" xr:uid="{00000000-0005-0000-0000-000081330000}"/>
    <cellStyle name="Notas 2 2 3 5 2 2 2 3" xfId="9635" xr:uid="{00000000-0005-0000-0000-000082330000}"/>
    <cellStyle name="Notas 2 2 3 5 2 2 2 3 2" xfId="18264" xr:uid="{00000000-0005-0000-0000-000083330000}"/>
    <cellStyle name="Notas 2 2 3 5 2 2 2 4" xfId="13973" xr:uid="{00000000-0005-0000-0000-000084330000}"/>
    <cellStyle name="Notas 2 2 3 5 2 2 3" xfId="6432" xr:uid="{00000000-0005-0000-0000-000085330000}"/>
    <cellStyle name="Notas 2 2 3 5 2 2 3 2" xfId="10728" xr:uid="{00000000-0005-0000-0000-000086330000}"/>
    <cellStyle name="Notas 2 2 3 5 2 2 3 2 2" xfId="19357" xr:uid="{00000000-0005-0000-0000-000087330000}"/>
    <cellStyle name="Notas 2 2 3 5 2 2 3 3" xfId="15067" xr:uid="{00000000-0005-0000-0000-000088330000}"/>
    <cellStyle name="Notas 2 2 3 5 2 2 4" xfId="8583" xr:uid="{00000000-0005-0000-0000-000089330000}"/>
    <cellStyle name="Notas 2 2 3 5 2 2 4 2" xfId="17212" xr:uid="{00000000-0005-0000-0000-00008A330000}"/>
    <cellStyle name="Notas 2 2 3 5 2 2 5" xfId="12899" xr:uid="{00000000-0005-0000-0000-00008B330000}"/>
    <cellStyle name="Notas 2 2 3 5 3" xfId="3794" xr:uid="{00000000-0005-0000-0000-00008C330000}"/>
    <cellStyle name="Notas 2 2 3 5 3 2" xfId="6549" xr:uid="{00000000-0005-0000-0000-00008D330000}"/>
    <cellStyle name="Notas 2 2 3 5 3 2 2" xfId="10845" xr:uid="{00000000-0005-0000-0000-00008E330000}"/>
    <cellStyle name="Notas 2 2 3 5 3 2 2 2" xfId="19474" xr:uid="{00000000-0005-0000-0000-00008F330000}"/>
    <cellStyle name="Notas 2 2 3 5 3 2 3" xfId="15184" xr:uid="{00000000-0005-0000-0000-000090330000}"/>
    <cellStyle name="Notas 2 2 3 5 3 3" xfId="8700" xr:uid="{00000000-0005-0000-0000-000091330000}"/>
    <cellStyle name="Notas 2 2 3 5 3 3 2" xfId="17329" xr:uid="{00000000-0005-0000-0000-000092330000}"/>
    <cellStyle name="Notas 2 2 3 5 3 4" xfId="13018" xr:uid="{00000000-0005-0000-0000-000093330000}"/>
    <cellStyle name="Notas 2 2 3 5 4" xfId="5494" xr:uid="{00000000-0005-0000-0000-000094330000}"/>
    <cellStyle name="Notas 2 2 3 5 4 2" xfId="9790" xr:uid="{00000000-0005-0000-0000-000095330000}"/>
    <cellStyle name="Notas 2 2 3 5 4 2 2" xfId="18419" xr:uid="{00000000-0005-0000-0000-000096330000}"/>
    <cellStyle name="Notas 2 2 3 5 4 3" xfId="14129" xr:uid="{00000000-0005-0000-0000-000097330000}"/>
    <cellStyle name="Notas 2 2 3 5 5" xfId="7617" xr:uid="{00000000-0005-0000-0000-000098330000}"/>
    <cellStyle name="Notas 2 2 3 5 5 2" xfId="16251" xr:uid="{00000000-0005-0000-0000-000099330000}"/>
    <cellStyle name="Notas 2 2 3 5 6" xfId="11938" xr:uid="{00000000-0005-0000-0000-00009A330000}"/>
    <cellStyle name="Notas 2 2 3 6" xfId="23002" xr:uid="{00000000-0005-0000-0000-00009B330000}"/>
    <cellStyle name="Notas 2 2 4" xfId="493" xr:uid="{00000000-0005-0000-0000-00009C330000}"/>
    <cellStyle name="Notas 2 2 4 2" xfId="2038" xr:uid="{00000000-0005-0000-0000-00009D330000}"/>
    <cellStyle name="Notas 2 2 4 2 2" xfId="3404" xr:uid="{00000000-0005-0000-0000-00009E330000}"/>
    <cellStyle name="Notas 2 2 4 2 2 2" xfId="4541" xr:uid="{00000000-0005-0000-0000-00009F330000}"/>
    <cellStyle name="Notas 2 2 4 2 2 2 2" xfId="7276" xr:uid="{00000000-0005-0000-0000-0000A0330000}"/>
    <cellStyle name="Notas 2 2 4 2 2 2 2 2" xfId="11572" xr:uid="{00000000-0005-0000-0000-0000A1330000}"/>
    <cellStyle name="Notas 2 2 4 2 2 2 2 2 2" xfId="20201" xr:uid="{00000000-0005-0000-0000-0000A2330000}"/>
    <cellStyle name="Notas 2 2 4 2 2 2 2 3" xfId="15911" xr:uid="{00000000-0005-0000-0000-0000A3330000}"/>
    <cellStyle name="Notas 2 2 4 2 2 2 3" xfId="9427" xr:uid="{00000000-0005-0000-0000-0000A4330000}"/>
    <cellStyle name="Notas 2 2 4 2 2 2 3 2" xfId="18056" xr:uid="{00000000-0005-0000-0000-0000A5330000}"/>
    <cellStyle name="Notas 2 2 4 2 2 2 4" xfId="13765" xr:uid="{00000000-0005-0000-0000-0000A6330000}"/>
    <cellStyle name="Notas 2 2 4 2 2 3" xfId="6224" xr:uid="{00000000-0005-0000-0000-0000A7330000}"/>
    <cellStyle name="Notas 2 2 4 2 2 3 2" xfId="10520" xr:uid="{00000000-0005-0000-0000-0000A8330000}"/>
    <cellStyle name="Notas 2 2 4 2 2 3 2 2" xfId="19149" xr:uid="{00000000-0005-0000-0000-0000A9330000}"/>
    <cellStyle name="Notas 2 2 4 2 2 3 3" xfId="14859" xr:uid="{00000000-0005-0000-0000-0000AA330000}"/>
    <cellStyle name="Notas 2 2 4 2 2 4" xfId="8375" xr:uid="{00000000-0005-0000-0000-0000AB330000}"/>
    <cellStyle name="Notas 2 2 4 2 2 4 2" xfId="17004" xr:uid="{00000000-0005-0000-0000-0000AC330000}"/>
    <cellStyle name="Notas 2 2 4 2 2 5" xfId="12691" xr:uid="{00000000-0005-0000-0000-0000AD330000}"/>
    <cellStyle name="Notas 2 2 4 3" xfId="3082" xr:uid="{00000000-0005-0000-0000-0000AE330000}"/>
    <cellStyle name="Notas 2 2 4 3 2" xfId="4251" xr:uid="{00000000-0005-0000-0000-0000AF330000}"/>
    <cellStyle name="Notas 2 2 4 3 2 2" xfId="6986" xr:uid="{00000000-0005-0000-0000-0000B0330000}"/>
    <cellStyle name="Notas 2 2 4 3 2 2 2" xfId="11282" xr:uid="{00000000-0005-0000-0000-0000B1330000}"/>
    <cellStyle name="Notas 2 2 4 3 2 2 2 2" xfId="19911" xr:uid="{00000000-0005-0000-0000-0000B2330000}"/>
    <cellStyle name="Notas 2 2 4 3 2 2 3" xfId="15621" xr:uid="{00000000-0005-0000-0000-0000B3330000}"/>
    <cellStyle name="Notas 2 2 4 3 2 3" xfId="9137" xr:uid="{00000000-0005-0000-0000-0000B4330000}"/>
    <cellStyle name="Notas 2 2 4 3 2 3 2" xfId="17766" xr:uid="{00000000-0005-0000-0000-0000B5330000}"/>
    <cellStyle name="Notas 2 2 4 3 2 4" xfId="13475" xr:uid="{00000000-0005-0000-0000-0000B6330000}"/>
    <cellStyle name="Notas 2 2 4 3 3" xfId="5933" xr:uid="{00000000-0005-0000-0000-0000B7330000}"/>
    <cellStyle name="Notas 2 2 4 3 3 2" xfId="10229" xr:uid="{00000000-0005-0000-0000-0000B8330000}"/>
    <cellStyle name="Notas 2 2 4 3 3 2 2" xfId="18858" xr:uid="{00000000-0005-0000-0000-0000B9330000}"/>
    <cellStyle name="Notas 2 2 4 3 3 3" xfId="14568" xr:uid="{00000000-0005-0000-0000-0000BA330000}"/>
    <cellStyle name="Notas 2 2 4 3 4" xfId="8155" xr:uid="{00000000-0005-0000-0000-0000BB330000}"/>
    <cellStyle name="Notas 2 2 4 3 4 2" xfId="16786" xr:uid="{00000000-0005-0000-0000-0000BC330000}"/>
    <cellStyle name="Notas 2 2 4 3 5" xfId="12399" xr:uid="{00000000-0005-0000-0000-0000BD330000}"/>
    <cellStyle name="Notas 2 2 4 4" xfId="23001" xr:uid="{00000000-0005-0000-0000-0000BE330000}"/>
    <cellStyle name="Notas 2 2 5" xfId="625" xr:uid="{00000000-0005-0000-0000-0000BF330000}"/>
    <cellStyle name="Notas 2 2 5 2" xfId="2063" xr:uid="{00000000-0005-0000-0000-0000C0330000}"/>
    <cellStyle name="Notas 2 2 5 2 2" xfId="3420" xr:uid="{00000000-0005-0000-0000-0000C1330000}"/>
    <cellStyle name="Notas 2 2 5 2 2 2" xfId="4557" xr:uid="{00000000-0005-0000-0000-0000C2330000}"/>
    <cellStyle name="Notas 2 2 5 2 2 2 2" xfId="7292" xr:uid="{00000000-0005-0000-0000-0000C3330000}"/>
    <cellStyle name="Notas 2 2 5 2 2 2 2 2" xfId="11588" xr:uid="{00000000-0005-0000-0000-0000C4330000}"/>
    <cellStyle name="Notas 2 2 5 2 2 2 2 2 2" xfId="20217" xr:uid="{00000000-0005-0000-0000-0000C5330000}"/>
    <cellStyle name="Notas 2 2 5 2 2 2 2 3" xfId="15927" xr:uid="{00000000-0005-0000-0000-0000C6330000}"/>
    <cellStyle name="Notas 2 2 5 2 2 2 3" xfId="9443" xr:uid="{00000000-0005-0000-0000-0000C7330000}"/>
    <cellStyle name="Notas 2 2 5 2 2 2 3 2" xfId="18072" xr:uid="{00000000-0005-0000-0000-0000C8330000}"/>
    <cellStyle name="Notas 2 2 5 2 2 2 4" xfId="13781" xr:uid="{00000000-0005-0000-0000-0000C9330000}"/>
    <cellStyle name="Notas 2 2 5 2 2 3" xfId="6240" xr:uid="{00000000-0005-0000-0000-0000CA330000}"/>
    <cellStyle name="Notas 2 2 5 2 2 3 2" xfId="10536" xr:uid="{00000000-0005-0000-0000-0000CB330000}"/>
    <cellStyle name="Notas 2 2 5 2 2 3 2 2" xfId="19165" xr:uid="{00000000-0005-0000-0000-0000CC330000}"/>
    <cellStyle name="Notas 2 2 5 2 2 3 3" xfId="14875" xr:uid="{00000000-0005-0000-0000-0000CD330000}"/>
    <cellStyle name="Notas 2 2 5 2 2 4" xfId="8391" xr:uid="{00000000-0005-0000-0000-0000CE330000}"/>
    <cellStyle name="Notas 2 2 5 2 2 4 2" xfId="17020" xr:uid="{00000000-0005-0000-0000-0000CF330000}"/>
    <cellStyle name="Notas 2 2 5 2 2 5" xfId="12707" xr:uid="{00000000-0005-0000-0000-0000D0330000}"/>
    <cellStyle name="Notas 2 2 5 3" xfId="3098" xr:uid="{00000000-0005-0000-0000-0000D1330000}"/>
    <cellStyle name="Notas 2 2 5 3 2" xfId="4267" xr:uid="{00000000-0005-0000-0000-0000D2330000}"/>
    <cellStyle name="Notas 2 2 5 3 2 2" xfId="7002" xr:uid="{00000000-0005-0000-0000-0000D3330000}"/>
    <cellStyle name="Notas 2 2 5 3 2 2 2" xfId="11298" xr:uid="{00000000-0005-0000-0000-0000D4330000}"/>
    <cellStyle name="Notas 2 2 5 3 2 2 2 2" xfId="19927" xr:uid="{00000000-0005-0000-0000-0000D5330000}"/>
    <cellStyle name="Notas 2 2 5 3 2 2 3" xfId="15637" xr:uid="{00000000-0005-0000-0000-0000D6330000}"/>
    <cellStyle name="Notas 2 2 5 3 2 3" xfId="9153" xr:uid="{00000000-0005-0000-0000-0000D7330000}"/>
    <cellStyle name="Notas 2 2 5 3 2 3 2" xfId="17782" xr:uid="{00000000-0005-0000-0000-0000D8330000}"/>
    <cellStyle name="Notas 2 2 5 3 2 4" xfId="13491" xr:uid="{00000000-0005-0000-0000-0000D9330000}"/>
    <cellStyle name="Notas 2 2 5 3 3" xfId="5949" xr:uid="{00000000-0005-0000-0000-0000DA330000}"/>
    <cellStyle name="Notas 2 2 5 3 3 2" xfId="10245" xr:uid="{00000000-0005-0000-0000-0000DB330000}"/>
    <cellStyle name="Notas 2 2 5 3 3 2 2" xfId="18874" xr:uid="{00000000-0005-0000-0000-0000DC330000}"/>
    <cellStyle name="Notas 2 2 5 3 3 3" xfId="14584" xr:uid="{00000000-0005-0000-0000-0000DD330000}"/>
    <cellStyle name="Notas 2 2 5 3 4" xfId="7673" xr:uid="{00000000-0005-0000-0000-0000DE330000}"/>
    <cellStyle name="Notas 2 2 5 3 4 2" xfId="16307" xr:uid="{00000000-0005-0000-0000-0000DF330000}"/>
    <cellStyle name="Notas 2 2 5 3 5" xfId="12415" xr:uid="{00000000-0005-0000-0000-0000E0330000}"/>
    <cellStyle name="Notas 2 2 6" xfId="738" xr:uid="{00000000-0005-0000-0000-0000E1330000}"/>
    <cellStyle name="Notas 2 2 6 2" xfId="2174" xr:uid="{00000000-0005-0000-0000-0000E2330000}"/>
    <cellStyle name="Notas 2 2 6 2 2" xfId="3515" xr:uid="{00000000-0005-0000-0000-0000E3330000}"/>
    <cellStyle name="Notas 2 2 6 2 2 2" xfId="4651" xr:uid="{00000000-0005-0000-0000-0000E4330000}"/>
    <cellStyle name="Notas 2 2 6 2 2 2 2" xfId="7386" xr:uid="{00000000-0005-0000-0000-0000E5330000}"/>
    <cellStyle name="Notas 2 2 6 2 2 2 2 2" xfId="11682" xr:uid="{00000000-0005-0000-0000-0000E6330000}"/>
    <cellStyle name="Notas 2 2 6 2 2 2 2 2 2" xfId="20311" xr:uid="{00000000-0005-0000-0000-0000E7330000}"/>
    <cellStyle name="Notas 2 2 6 2 2 2 2 3" xfId="16021" xr:uid="{00000000-0005-0000-0000-0000E8330000}"/>
    <cellStyle name="Notas 2 2 6 2 2 2 3" xfId="9537" xr:uid="{00000000-0005-0000-0000-0000E9330000}"/>
    <cellStyle name="Notas 2 2 6 2 2 2 3 2" xfId="18166" xr:uid="{00000000-0005-0000-0000-0000EA330000}"/>
    <cellStyle name="Notas 2 2 6 2 2 2 4" xfId="13875" xr:uid="{00000000-0005-0000-0000-0000EB330000}"/>
    <cellStyle name="Notas 2 2 6 2 2 3" xfId="6334" xr:uid="{00000000-0005-0000-0000-0000EC330000}"/>
    <cellStyle name="Notas 2 2 6 2 2 3 2" xfId="10630" xr:uid="{00000000-0005-0000-0000-0000ED330000}"/>
    <cellStyle name="Notas 2 2 6 2 2 3 2 2" xfId="19259" xr:uid="{00000000-0005-0000-0000-0000EE330000}"/>
    <cellStyle name="Notas 2 2 6 2 2 3 3" xfId="14969" xr:uid="{00000000-0005-0000-0000-0000EF330000}"/>
    <cellStyle name="Notas 2 2 6 2 2 4" xfId="8485" xr:uid="{00000000-0005-0000-0000-0000F0330000}"/>
    <cellStyle name="Notas 2 2 6 2 2 4 2" xfId="17114" xr:uid="{00000000-0005-0000-0000-0000F1330000}"/>
    <cellStyle name="Notas 2 2 6 2 2 5" xfId="12801" xr:uid="{00000000-0005-0000-0000-0000F2330000}"/>
    <cellStyle name="Notas 2 2 6 3" xfId="3192" xr:uid="{00000000-0005-0000-0000-0000F3330000}"/>
    <cellStyle name="Notas 2 2 6 3 2" xfId="4361" xr:uid="{00000000-0005-0000-0000-0000F4330000}"/>
    <cellStyle name="Notas 2 2 6 3 2 2" xfId="7096" xr:uid="{00000000-0005-0000-0000-0000F5330000}"/>
    <cellStyle name="Notas 2 2 6 3 2 2 2" xfId="11392" xr:uid="{00000000-0005-0000-0000-0000F6330000}"/>
    <cellStyle name="Notas 2 2 6 3 2 2 2 2" xfId="20021" xr:uid="{00000000-0005-0000-0000-0000F7330000}"/>
    <cellStyle name="Notas 2 2 6 3 2 2 3" xfId="15731" xr:uid="{00000000-0005-0000-0000-0000F8330000}"/>
    <cellStyle name="Notas 2 2 6 3 2 3" xfId="9247" xr:uid="{00000000-0005-0000-0000-0000F9330000}"/>
    <cellStyle name="Notas 2 2 6 3 2 3 2" xfId="17876" xr:uid="{00000000-0005-0000-0000-0000FA330000}"/>
    <cellStyle name="Notas 2 2 6 3 2 4" xfId="13585" xr:uid="{00000000-0005-0000-0000-0000FB330000}"/>
    <cellStyle name="Notas 2 2 6 3 3" xfId="6043" xr:uid="{00000000-0005-0000-0000-0000FC330000}"/>
    <cellStyle name="Notas 2 2 6 3 3 2" xfId="10339" xr:uid="{00000000-0005-0000-0000-0000FD330000}"/>
    <cellStyle name="Notas 2 2 6 3 3 2 2" xfId="18968" xr:uid="{00000000-0005-0000-0000-0000FE330000}"/>
    <cellStyle name="Notas 2 2 6 3 3 3" xfId="14678" xr:uid="{00000000-0005-0000-0000-0000FF330000}"/>
    <cellStyle name="Notas 2 2 6 3 4" xfId="7819" xr:uid="{00000000-0005-0000-0000-000000340000}"/>
    <cellStyle name="Notas 2 2 6 3 4 2" xfId="16453" xr:uid="{00000000-0005-0000-0000-000001340000}"/>
    <cellStyle name="Notas 2 2 6 3 5" xfId="12509" xr:uid="{00000000-0005-0000-0000-000002340000}"/>
    <cellStyle name="Notas 2 2 7" xfId="936" xr:uid="{00000000-0005-0000-0000-000003340000}"/>
    <cellStyle name="Notas 2 2 7 2" xfId="3288" xr:uid="{00000000-0005-0000-0000-000004340000}"/>
    <cellStyle name="Notas 2 2 7 2 2" xfId="4457" xr:uid="{00000000-0005-0000-0000-000005340000}"/>
    <cellStyle name="Notas 2 2 7 2 2 2" xfId="7192" xr:uid="{00000000-0005-0000-0000-000006340000}"/>
    <cellStyle name="Notas 2 2 7 2 2 2 2" xfId="11488" xr:uid="{00000000-0005-0000-0000-000007340000}"/>
    <cellStyle name="Notas 2 2 7 2 2 2 2 2" xfId="20117" xr:uid="{00000000-0005-0000-0000-000008340000}"/>
    <cellStyle name="Notas 2 2 7 2 2 2 3" xfId="15827" xr:uid="{00000000-0005-0000-0000-000009340000}"/>
    <cellStyle name="Notas 2 2 7 2 2 3" xfId="9343" xr:uid="{00000000-0005-0000-0000-00000A340000}"/>
    <cellStyle name="Notas 2 2 7 2 2 3 2" xfId="17972" xr:uid="{00000000-0005-0000-0000-00000B340000}"/>
    <cellStyle name="Notas 2 2 7 2 2 4" xfId="13681" xr:uid="{00000000-0005-0000-0000-00000C340000}"/>
    <cellStyle name="Notas 2 2 7 2 3" xfId="6139" xr:uid="{00000000-0005-0000-0000-00000D340000}"/>
    <cellStyle name="Notas 2 2 7 2 3 2" xfId="10435" xr:uid="{00000000-0005-0000-0000-00000E340000}"/>
    <cellStyle name="Notas 2 2 7 2 3 2 2" xfId="19064" xr:uid="{00000000-0005-0000-0000-00000F340000}"/>
    <cellStyle name="Notas 2 2 7 2 3 3" xfId="14774" xr:uid="{00000000-0005-0000-0000-000010340000}"/>
    <cellStyle name="Notas 2 2 7 2 4" xfId="7771" xr:uid="{00000000-0005-0000-0000-000011340000}"/>
    <cellStyle name="Notas 2 2 7 2 4 2" xfId="16405" xr:uid="{00000000-0005-0000-0000-000012340000}"/>
    <cellStyle name="Notas 2 2 7 2 5" xfId="12605" xr:uid="{00000000-0005-0000-0000-000013340000}"/>
    <cellStyle name="Notas 2 2 8" xfId="1100" xr:uid="{00000000-0005-0000-0000-000014340000}"/>
    <cellStyle name="Notas 2 2 8 2" xfId="2378" xr:uid="{00000000-0005-0000-0000-000015340000}"/>
    <cellStyle name="Notas 2 2 8 2 2" xfId="3612" xr:uid="{00000000-0005-0000-0000-000016340000}"/>
    <cellStyle name="Notas 2 2 8 2 2 2" xfId="4747" xr:uid="{00000000-0005-0000-0000-000017340000}"/>
    <cellStyle name="Notas 2 2 8 2 2 2 2" xfId="7482" xr:uid="{00000000-0005-0000-0000-000018340000}"/>
    <cellStyle name="Notas 2 2 8 2 2 2 2 2" xfId="11778" xr:uid="{00000000-0005-0000-0000-000019340000}"/>
    <cellStyle name="Notas 2 2 8 2 2 2 2 2 2" xfId="20407" xr:uid="{00000000-0005-0000-0000-00001A340000}"/>
    <cellStyle name="Notas 2 2 8 2 2 2 2 3" xfId="16117" xr:uid="{00000000-0005-0000-0000-00001B340000}"/>
    <cellStyle name="Notas 2 2 8 2 2 2 3" xfId="9633" xr:uid="{00000000-0005-0000-0000-00001C340000}"/>
    <cellStyle name="Notas 2 2 8 2 2 2 3 2" xfId="18262" xr:uid="{00000000-0005-0000-0000-00001D340000}"/>
    <cellStyle name="Notas 2 2 8 2 2 2 4" xfId="13971" xr:uid="{00000000-0005-0000-0000-00001E340000}"/>
    <cellStyle name="Notas 2 2 8 2 2 3" xfId="6430" xr:uid="{00000000-0005-0000-0000-00001F340000}"/>
    <cellStyle name="Notas 2 2 8 2 2 3 2" xfId="10726" xr:uid="{00000000-0005-0000-0000-000020340000}"/>
    <cellStyle name="Notas 2 2 8 2 2 3 2 2" xfId="19355" xr:uid="{00000000-0005-0000-0000-000021340000}"/>
    <cellStyle name="Notas 2 2 8 2 2 3 3" xfId="15065" xr:uid="{00000000-0005-0000-0000-000022340000}"/>
    <cellStyle name="Notas 2 2 8 2 2 4" xfId="8581" xr:uid="{00000000-0005-0000-0000-000023340000}"/>
    <cellStyle name="Notas 2 2 8 2 2 4 2" xfId="17210" xr:uid="{00000000-0005-0000-0000-000024340000}"/>
    <cellStyle name="Notas 2 2 8 2 2 5" xfId="12897" xr:uid="{00000000-0005-0000-0000-000025340000}"/>
    <cellStyle name="Notas 2 2 8 3" xfId="3792" xr:uid="{00000000-0005-0000-0000-000026340000}"/>
    <cellStyle name="Notas 2 2 8 3 2" xfId="6547" xr:uid="{00000000-0005-0000-0000-000027340000}"/>
    <cellStyle name="Notas 2 2 8 3 2 2" xfId="10843" xr:uid="{00000000-0005-0000-0000-000028340000}"/>
    <cellStyle name="Notas 2 2 8 3 2 2 2" xfId="19472" xr:uid="{00000000-0005-0000-0000-000029340000}"/>
    <cellStyle name="Notas 2 2 8 3 2 3" xfId="15182" xr:uid="{00000000-0005-0000-0000-00002A340000}"/>
    <cellStyle name="Notas 2 2 8 3 3" xfId="8698" xr:uid="{00000000-0005-0000-0000-00002B340000}"/>
    <cellStyle name="Notas 2 2 8 3 3 2" xfId="17327" xr:uid="{00000000-0005-0000-0000-00002C340000}"/>
    <cellStyle name="Notas 2 2 8 3 4" xfId="13016" xr:uid="{00000000-0005-0000-0000-00002D340000}"/>
    <cellStyle name="Notas 2 2 8 4" xfId="5492" xr:uid="{00000000-0005-0000-0000-00002E340000}"/>
    <cellStyle name="Notas 2 2 8 4 2" xfId="9788" xr:uid="{00000000-0005-0000-0000-00002F340000}"/>
    <cellStyle name="Notas 2 2 8 4 2 2" xfId="18417" xr:uid="{00000000-0005-0000-0000-000030340000}"/>
    <cellStyle name="Notas 2 2 8 4 3" xfId="14127" xr:uid="{00000000-0005-0000-0000-000031340000}"/>
    <cellStyle name="Notas 2 2 8 5" xfId="7615" xr:uid="{00000000-0005-0000-0000-000032340000}"/>
    <cellStyle name="Notas 2 2 8 5 2" xfId="16249" xr:uid="{00000000-0005-0000-0000-000033340000}"/>
    <cellStyle name="Notas 2 2 8 6" xfId="11936" xr:uid="{00000000-0005-0000-0000-000034340000}"/>
    <cellStyle name="Notas 2 2 9" xfId="2003" xr:uid="{00000000-0005-0000-0000-000035340000}"/>
    <cellStyle name="Notas 2 2 9 2" xfId="3402" xr:uid="{00000000-0005-0000-0000-000036340000}"/>
    <cellStyle name="Notas 2 2 9 2 2" xfId="4539" xr:uid="{00000000-0005-0000-0000-000037340000}"/>
    <cellStyle name="Notas 2 2 9 2 2 2" xfId="7274" xr:uid="{00000000-0005-0000-0000-000038340000}"/>
    <cellStyle name="Notas 2 2 9 2 2 2 2" xfId="11570" xr:uid="{00000000-0005-0000-0000-000039340000}"/>
    <cellStyle name="Notas 2 2 9 2 2 2 2 2" xfId="20199" xr:uid="{00000000-0005-0000-0000-00003A340000}"/>
    <cellStyle name="Notas 2 2 9 2 2 2 3" xfId="15909" xr:uid="{00000000-0005-0000-0000-00003B340000}"/>
    <cellStyle name="Notas 2 2 9 2 2 3" xfId="9425" xr:uid="{00000000-0005-0000-0000-00003C340000}"/>
    <cellStyle name="Notas 2 2 9 2 2 3 2" xfId="18054" xr:uid="{00000000-0005-0000-0000-00003D340000}"/>
    <cellStyle name="Notas 2 2 9 2 2 4" xfId="13763" xr:uid="{00000000-0005-0000-0000-00003E340000}"/>
    <cellStyle name="Notas 2 2 9 2 3" xfId="6222" xr:uid="{00000000-0005-0000-0000-00003F340000}"/>
    <cellStyle name="Notas 2 2 9 2 3 2" xfId="10518" xr:uid="{00000000-0005-0000-0000-000040340000}"/>
    <cellStyle name="Notas 2 2 9 2 3 2 2" xfId="19147" xr:uid="{00000000-0005-0000-0000-000041340000}"/>
    <cellStyle name="Notas 2 2 9 2 3 3" xfId="14857" xr:uid="{00000000-0005-0000-0000-000042340000}"/>
    <cellStyle name="Notas 2 2 9 2 4" xfId="8373" xr:uid="{00000000-0005-0000-0000-000043340000}"/>
    <cellStyle name="Notas 2 2 9 2 4 2" xfId="17002" xr:uid="{00000000-0005-0000-0000-000044340000}"/>
    <cellStyle name="Notas 2 2 9 2 5" xfId="12689" xr:uid="{00000000-0005-0000-0000-000045340000}"/>
    <cellStyle name="Notas 2 3" xfId="496" xr:uid="{00000000-0005-0000-0000-000046340000}"/>
    <cellStyle name="Notas 2 3 2" xfId="497" xr:uid="{00000000-0005-0000-0000-000047340000}"/>
    <cellStyle name="Notas 2 3 2 2" xfId="629" xr:uid="{00000000-0005-0000-0000-000048340000}"/>
    <cellStyle name="Notas 2 3 2 2 2" xfId="2067" xr:uid="{00000000-0005-0000-0000-000049340000}"/>
    <cellStyle name="Notas 2 3 2 2 2 2" xfId="3424" xr:uid="{00000000-0005-0000-0000-00004A340000}"/>
    <cellStyle name="Notas 2 3 2 2 2 2 2" xfId="4561" xr:uid="{00000000-0005-0000-0000-00004B340000}"/>
    <cellStyle name="Notas 2 3 2 2 2 2 2 2" xfId="7296" xr:uid="{00000000-0005-0000-0000-00004C340000}"/>
    <cellStyle name="Notas 2 3 2 2 2 2 2 2 2" xfId="11592" xr:uid="{00000000-0005-0000-0000-00004D340000}"/>
    <cellStyle name="Notas 2 3 2 2 2 2 2 2 2 2" xfId="20221" xr:uid="{00000000-0005-0000-0000-00004E340000}"/>
    <cellStyle name="Notas 2 3 2 2 2 2 2 2 3" xfId="15931" xr:uid="{00000000-0005-0000-0000-00004F340000}"/>
    <cellStyle name="Notas 2 3 2 2 2 2 2 3" xfId="9447" xr:uid="{00000000-0005-0000-0000-000050340000}"/>
    <cellStyle name="Notas 2 3 2 2 2 2 2 3 2" xfId="18076" xr:uid="{00000000-0005-0000-0000-000051340000}"/>
    <cellStyle name="Notas 2 3 2 2 2 2 2 4" xfId="13785" xr:uid="{00000000-0005-0000-0000-000052340000}"/>
    <cellStyle name="Notas 2 3 2 2 2 2 3" xfId="6244" xr:uid="{00000000-0005-0000-0000-000053340000}"/>
    <cellStyle name="Notas 2 3 2 2 2 2 3 2" xfId="10540" xr:uid="{00000000-0005-0000-0000-000054340000}"/>
    <cellStyle name="Notas 2 3 2 2 2 2 3 2 2" xfId="19169" xr:uid="{00000000-0005-0000-0000-000055340000}"/>
    <cellStyle name="Notas 2 3 2 2 2 2 3 3" xfId="14879" xr:uid="{00000000-0005-0000-0000-000056340000}"/>
    <cellStyle name="Notas 2 3 2 2 2 2 4" xfId="8395" xr:uid="{00000000-0005-0000-0000-000057340000}"/>
    <cellStyle name="Notas 2 3 2 2 2 2 4 2" xfId="17024" xr:uid="{00000000-0005-0000-0000-000058340000}"/>
    <cellStyle name="Notas 2 3 2 2 2 2 5" xfId="12711" xr:uid="{00000000-0005-0000-0000-000059340000}"/>
    <cellStyle name="Notas 2 3 2 2 3" xfId="3102" xr:uid="{00000000-0005-0000-0000-00005A340000}"/>
    <cellStyle name="Notas 2 3 2 2 3 2" xfId="4271" xr:uid="{00000000-0005-0000-0000-00005B340000}"/>
    <cellStyle name="Notas 2 3 2 2 3 2 2" xfId="7006" xr:uid="{00000000-0005-0000-0000-00005C340000}"/>
    <cellStyle name="Notas 2 3 2 2 3 2 2 2" xfId="11302" xr:uid="{00000000-0005-0000-0000-00005D340000}"/>
    <cellStyle name="Notas 2 3 2 2 3 2 2 2 2" xfId="19931" xr:uid="{00000000-0005-0000-0000-00005E340000}"/>
    <cellStyle name="Notas 2 3 2 2 3 2 2 3" xfId="15641" xr:uid="{00000000-0005-0000-0000-00005F340000}"/>
    <cellStyle name="Notas 2 3 2 2 3 2 3" xfId="9157" xr:uid="{00000000-0005-0000-0000-000060340000}"/>
    <cellStyle name="Notas 2 3 2 2 3 2 3 2" xfId="17786" xr:uid="{00000000-0005-0000-0000-000061340000}"/>
    <cellStyle name="Notas 2 3 2 2 3 2 4" xfId="13495" xr:uid="{00000000-0005-0000-0000-000062340000}"/>
    <cellStyle name="Notas 2 3 2 2 3 3" xfId="5953" xr:uid="{00000000-0005-0000-0000-000063340000}"/>
    <cellStyle name="Notas 2 3 2 2 3 3 2" xfId="10249" xr:uid="{00000000-0005-0000-0000-000064340000}"/>
    <cellStyle name="Notas 2 3 2 2 3 3 2 2" xfId="18878" xr:uid="{00000000-0005-0000-0000-000065340000}"/>
    <cellStyle name="Notas 2 3 2 2 3 3 3" xfId="14588" xr:uid="{00000000-0005-0000-0000-000066340000}"/>
    <cellStyle name="Notas 2 3 2 2 3 4" xfId="7674" xr:uid="{00000000-0005-0000-0000-000067340000}"/>
    <cellStyle name="Notas 2 3 2 2 3 4 2" xfId="16308" xr:uid="{00000000-0005-0000-0000-000068340000}"/>
    <cellStyle name="Notas 2 3 2 2 3 5" xfId="12419" xr:uid="{00000000-0005-0000-0000-000069340000}"/>
    <cellStyle name="Notas 2 3 2 2 4" xfId="22957" xr:uid="{00000000-0005-0000-0000-00006A340000}"/>
    <cellStyle name="Notas 2 3 2 3" xfId="742" xr:uid="{00000000-0005-0000-0000-00006B340000}"/>
    <cellStyle name="Notas 2 3 2 3 2" xfId="2178" xr:uid="{00000000-0005-0000-0000-00006C340000}"/>
    <cellStyle name="Notas 2 3 2 3 2 2" xfId="3519" xr:uid="{00000000-0005-0000-0000-00006D340000}"/>
    <cellStyle name="Notas 2 3 2 3 2 2 2" xfId="4655" xr:uid="{00000000-0005-0000-0000-00006E340000}"/>
    <cellStyle name="Notas 2 3 2 3 2 2 2 2" xfId="7390" xr:uid="{00000000-0005-0000-0000-00006F340000}"/>
    <cellStyle name="Notas 2 3 2 3 2 2 2 2 2" xfId="11686" xr:uid="{00000000-0005-0000-0000-000070340000}"/>
    <cellStyle name="Notas 2 3 2 3 2 2 2 2 2 2" xfId="20315" xr:uid="{00000000-0005-0000-0000-000071340000}"/>
    <cellStyle name="Notas 2 3 2 3 2 2 2 2 3" xfId="16025" xr:uid="{00000000-0005-0000-0000-000072340000}"/>
    <cellStyle name="Notas 2 3 2 3 2 2 2 3" xfId="9541" xr:uid="{00000000-0005-0000-0000-000073340000}"/>
    <cellStyle name="Notas 2 3 2 3 2 2 2 3 2" xfId="18170" xr:uid="{00000000-0005-0000-0000-000074340000}"/>
    <cellStyle name="Notas 2 3 2 3 2 2 2 4" xfId="13879" xr:uid="{00000000-0005-0000-0000-000075340000}"/>
    <cellStyle name="Notas 2 3 2 3 2 2 3" xfId="6338" xr:uid="{00000000-0005-0000-0000-000076340000}"/>
    <cellStyle name="Notas 2 3 2 3 2 2 3 2" xfId="10634" xr:uid="{00000000-0005-0000-0000-000077340000}"/>
    <cellStyle name="Notas 2 3 2 3 2 2 3 2 2" xfId="19263" xr:uid="{00000000-0005-0000-0000-000078340000}"/>
    <cellStyle name="Notas 2 3 2 3 2 2 3 3" xfId="14973" xr:uid="{00000000-0005-0000-0000-000079340000}"/>
    <cellStyle name="Notas 2 3 2 3 2 2 4" xfId="8489" xr:uid="{00000000-0005-0000-0000-00007A340000}"/>
    <cellStyle name="Notas 2 3 2 3 2 2 4 2" xfId="17118" xr:uid="{00000000-0005-0000-0000-00007B340000}"/>
    <cellStyle name="Notas 2 3 2 3 2 2 5" xfId="12805" xr:uid="{00000000-0005-0000-0000-00007C340000}"/>
    <cellStyle name="Notas 2 3 2 3 3" xfId="3196" xr:uid="{00000000-0005-0000-0000-00007D340000}"/>
    <cellStyle name="Notas 2 3 2 3 3 2" xfId="4365" xr:uid="{00000000-0005-0000-0000-00007E340000}"/>
    <cellStyle name="Notas 2 3 2 3 3 2 2" xfId="7100" xr:uid="{00000000-0005-0000-0000-00007F340000}"/>
    <cellStyle name="Notas 2 3 2 3 3 2 2 2" xfId="11396" xr:uid="{00000000-0005-0000-0000-000080340000}"/>
    <cellStyle name="Notas 2 3 2 3 3 2 2 2 2" xfId="20025" xr:uid="{00000000-0005-0000-0000-000081340000}"/>
    <cellStyle name="Notas 2 3 2 3 3 2 2 3" xfId="15735" xr:uid="{00000000-0005-0000-0000-000082340000}"/>
    <cellStyle name="Notas 2 3 2 3 3 2 3" xfId="9251" xr:uid="{00000000-0005-0000-0000-000083340000}"/>
    <cellStyle name="Notas 2 3 2 3 3 2 3 2" xfId="17880" xr:uid="{00000000-0005-0000-0000-000084340000}"/>
    <cellStyle name="Notas 2 3 2 3 3 2 4" xfId="13589" xr:uid="{00000000-0005-0000-0000-000085340000}"/>
    <cellStyle name="Notas 2 3 2 3 3 3" xfId="6047" xr:uid="{00000000-0005-0000-0000-000086340000}"/>
    <cellStyle name="Notas 2 3 2 3 3 3 2" xfId="10343" xr:uid="{00000000-0005-0000-0000-000087340000}"/>
    <cellStyle name="Notas 2 3 2 3 3 3 2 2" xfId="18972" xr:uid="{00000000-0005-0000-0000-000088340000}"/>
    <cellStyle name="Notas 2 3 2 3 3 3 3" xfId="14682" xr:uid="{00000000-0005-0000-0000-000089340000}"/>
    <cellStyle name="Notas 2 3 2 3 3 4" xfId="7815" xr:uid="{00000000-0005-0000-0000-00008A340000}"/>
    <cellStyle name="Notas 2 3 2 3 3 4 2" xfId="16449" xr:uid="{00000000-0005-0000-0000-00008B340000}"/>
    <cellStyle name="Notas 2 3 2 3 3 5" xfId="12513" xr:uid="{00000000-0005-0000-0000-00008C340000}"/>
    <cellStyle name="Notas 2 3 2 4" xfId="940" xr:uid="{00000000-0005-0000-0000-00008D340000}"/>
    <cellStyle name="Notas 2 3 2 4 2" xfId="3292" xr:uid="{00000000-0005-0000-0000-00008E340000}"/>
    <cellStyle name="Notas 2 3 2 4 2 2" xfId="4461" xr:uid="{00000000-0005-0000-0000-00008F340000}"/>
    <cellStyle name="Notas 2 3 2 4 2 2 2" xfId="7196" xr:uid="{00000000-0005-0000-0000-000090340000}"/>
    <cellStyle name="Notas 2 3 2 4 2 2 2 2" xfId="11492" xr:uid="{00000000-0005-0000-0000-000091340000}"/>
    <cellStyle name="Notas 2 3 2 4 2 2 2 2 2" xfId="20121" xr:uid="{00000000-0005-0000-0000-000092340000}"/>
    <cellStyle name="Notas 2 3 2 4 2 2 2 3" xfId="15831" xr:uid="{00000000-0005-0000-0000-000093340000}"/>
    <cellStyle name="Notas 2 3 2 4 2 2 3" xfId="9347" xr:uid="{00000000-0005-0000-0000-000094340000}"/>
    <cellStyle name="Notas 2 3 2 4 2 2 3 2" xfId="17976" xr:uid="{00000000-0005-0000-0000-000095340000}"/>
    <cellStyle name="Notas 2 3 2 4 2 2 4" xfId="13685" xr:uid="{00000000-0005-0000-0000-000096340000}"/>
    <cellStyle name="Notas 2 3 2 4 2 3" xfId="6143" xr:uid="{00000000-0005-0000-0000-000097340000}"/>
    <cellStyle name="Notas 2 3 2 4 2 3 2" xfId="10439" xr:uid="{00000000-0005-0000-0000-000098340000}"/>
    <cellStyle name="Notas 2 3 2 4 2 3 2 2" xfId="19068" xr:uid="{00000000-0005-0000-0000-000099340000}"/>
    <cellStyle name="Notas 2 3 2 4 2 3 3" xfId="14778" xr:uid="{00000000-0005-0000-0000-00009A340000}"/>
    <cellStyle name="Notas 2 3 2 4 2 4" xfId="8085" xr:uid="{00000000-0005-0000-0000-00009B340000}"/>
    <cellStyle name="Notas 2 3 2 4 2 4 2" xfId="16717" xr:uid="{00000000-0005-0000-0000-00009C340000}"/>
    <cellStyle name="Notas 2 3 2 4 2 5" xfId="12609" xr:uid="{00000000-0005-0000-0000-00009D340000}"/>
    <cellStyle name="Notas 2 3 2 5" xfId="1104" xr:uid="{00000000-0005-0000-0000-00009E340000}"/>
    <cellStyle name="Notas 2 3 2 5 2" xfId="2382" xr:uid="{00000000-0005-0000-0000-00009F340000}"/>
    <cellStyle name="Notas 2 3 2 5 2 2" xfId="3616" xr:uid="{00000000-0005-0000-0000-0000A0340000}"/>
    <cellStyle name="Notas 2 3 2 5 2 2 2" xfId="4751" xr:uid="{00000000-0005-0000-0000-0000A1340000}"/>
    <cellStyle name="Notas 2 3 2 5 2 2 2 2" xfId="7486" xr:uid="{00000000-0005-0000-0000-0000A2340000}"/>
    <cellStyle name="Notas 2 3 2 5 2 2 2 2 2" xfId="11782" xr:uid="{00000000-0005-0000-0000-0000A3340000}"/>
    <cellStyle name="Notas 2 3 2 5 2 2 2 2 2 2" xfId="20411" xr:uid="{00000000-0005-0000-0000-0000A4340000}"/>
    <cellStyle name="Notas 2 3 2 5 2 2 2 2 3" xfId="16121" xr:uid="{00000000-0005-0000-0000-0000A5340000}"/>
    <cellStyle name="Notas 2 3 2 5 2 2 2 3" xfId="9637" xr:uid="{00000000-0005-0000-0000-0000A6340000}"/>
    <cellStyle name="Notas 2 3 2 5 2 2 2 3 2" xfId="18266" xr:uid="{00000000-0005-0000-0000-0000A7340000}"/>
    <cellStyle name="Notas 2 3 2 5 2 2 2 4" xfId="13975" xr:uid="{00000000-0005-0000-0000-0000A8340000}"/>
    <cellStyle name="Notas 2 3 2 5 2 2 3" xfId="6434" xr:uid="{00000000-0005-0000-0000-0000A9340000}"/>
    <cellStyle name="Notas 2 3 2 5 2 2 3 2" xfId="10730" xr:uid="{00000000-0005-0000-0000-0000AA340000}"/>
    <cellStyle name="Notas 2 3 2 5 2 2 3 2 2" xfId="19359" xr:uid="{00000000-0005-0000-0000-0000AB340000}"/>
    <cellStyle name="Notas 2 3 2 5 2 2 3 3" xfId="15069" xr:uid="{00000000-0005-0000-0000-0000AC340000}"/>
    <cellStyle name="Notas 2 3 2 5 2 2 4" xfId="8585" xr:uid="{00000000-0005-0000-0000-0000AD340000}"/>
    <cellStyle name="Notas 2 3 2 5 2 2 4 2" xfId="17214" xr:uid="{00000000-0005-0000-0000-0000AE340000}"/>
    <cellStyle name="Notas 2 3 2 5 2 2 5" xfId="12901" xr:uid="{00000000-0005-0000-0000-0000AF340000}"/>
    <cellStyle name="Notas 2 3 2 5 3" xfId="3796" xr:uid="{00000000-0005-0000-0000-0000B0340000}"/>
    <cellStyle name="Notas 2 3 2 5 3 2" xfId="6551" xr:uid="{00000000-0005-0000-0000-0000B1340000}"/>
    <cellStyle name="Notas 2 3 2 5 3 2 2" xfId="10847" xr:uid="{00000000-0005-0000-0000-0000B2340000}"/>
    <cellStyle name="Notas 2 3 2 5 3 2 2 2" xfId="19476" xr:uid="{00000000-0005-0000-0000-0000B3340000}"/>
    <cellStyle name="Notas 2 3 2 5 3 2 3" xfId="15186" xr:uid="{00000000-0005-0000-0000-0000B4340000}"/>
    <cellStyle name="Notas 2 3 2 5 3 3" xfId="8702" xr:uid="{00000000-0005-0000-0000-0000B5340000}"/>
    <cellStyle name="Notas 2 3 2 5 3 3 2" xfId="17331" xr:uid="{00000000-0005-0000-0000-0000B6340000}"/>
    <cellStyle name="Notas 2 3 2 5 3 4" xfId="13020" xr:uid="{00000000-0005-0000-0000-0000B7340000}"/>
    <cellStyle name="Notas 2 3 2 5 4" xfId="5496" xr:uid="{00000000-0005-0000-0000-0000B8340000}"/>
    <cellStyle name="Notas 2 3 2 5 4 2" xfId="9792" xr:uid="{00000000-0005-0000-0000-0000B9340000}"/>
    <cellStyle name="Notas 2 3 2 5 4 2 2" xfId="18421" xr:uid="{00000000-0005-0000-0000-0000BA340000}"/>
    <cellStyle name="Notas 2 3 2 5 4 3" xfId="14131" xr:uid="{00000000-0005-0000-0000-0000BB340000}"/>
    <cellStyle name="Notas 2 3 2 5 5" xfId="7950" xr:uid="{00000000-0005-0000-0000-0000BC340000}"/>
    <cellStyle name="Notas 2 3 2 5 5 2" xfId="16583" xr:uid="{00000000-0005-0000-0000-0000BD340000}"/>
    <cellStyle name="Notas 2 3 2 5 6" xfId="11940" xr:uid="{00000000-0005-0000-0000-0000BE340000}"/>
    <cellStyle name="Notas 2 3 2 6" xfId="22172" xr:uid="{00000000-0005-0000-0000-0000BF340000}"/>
    <cellStyle name="Notas 2 3 3" xfId="498" xr:uid="{00000000-0005-0000-0000-0000C0340000}"/>
    <cellStyle name="Notas 2 3 3 2" xfId="630" xr:uid="{00000000-0005-0000-0000-0000C1340000}"/>
    <cellStyle name="Notas 2 3 3 2 2" xfId="2068" xr:uid="{00000000-0005-0000-0000-0000C2340000}"/>
    <cellStyle name="Notas 2 3 3 2 2 2" xfId="3425" xr:uid="{00000000-0005-0000-0000-0000C3340000}"/>
    <cellStyle name="Notas 2 3 3 2 2 2 2" xfId="4562" xr:uid="{00000000-0005-0000-0000-0000C4340000}"/>
    <cellStyle name="Notas 2 3 3 2 2 2 2 2" xfId="7297" xr:uid="{00000000-0005-0000-0000-0000C5340000}"/>
    <cellStyle name="Notas 2 3 3 2 2 2 2 2 2" xfId="11593" xr:uid="{00000000-0005-0000-0000-0000C6340000}"/>
    <cellStyle name="Notas 2 3 3 2 2 2 2 2 2 2" xfId="20222" xr:uid="{00000000-0005-0000-0000-0000C7340000}"/>
    <cellStyle name="Notas 2 3 3 2 2 2 2 2 3" xfId="15932" xr:uid="{00000000-0005-0000-0000-0000C8340000}"/>
    <cellStyle name="Notas 2 3 3 2 2 2 2 3" xfId="9448" xr:uid="{00000000-0005-0000-0000-0000C9340000}"/>
    <cellStyle name="Notas 2 3 3 2 2 2 2 3 2" xfId="18077" xr:uid="{00000000-0005-0000-0000-0000CA340000}"/>
    <cellStyle name="Notas 2 3 3 2 2 2 2 4" xfId="13786" xr:uid="{00000000-0005-0000-0000-0000CB340000}"/>
    <cellStyle name="Notas 2 3 3 2 2 2 3" xfId="6245" xr:uid="{00000000-0005-0000-0000-0000CC340000}"/>
    <cellStyle name="Notas 2 3 3 2 2 2 3 2" xfId="10541" xr:uid="{00000000-0005-0000-0000-0000CD340000}"/>
    <cellStyle name="Notas 2 3 3 2 2 2 3 2 2" xfId="19170" xr:uid="{00000000-0005-0000-0000-0000CE340000}"/>
    <cellStyle name="Notas 2 3 3 2 2 2 3 3" xfId="14880" xr:uid="{00000000-0005-0000-0000-0000CF340000}"/>
    <cellStyle name="Notas 2 3 3 2 2 2 4" xfId="8396" xr:uid="{00000000-0005-0000-0000-0000D0340000}"/>
    <cellStyle name="Notas 2 3 3 2 2 2 4 2" xfId="17025" xr:uid="{00000000-0005-0000-0000-0000D1340000}"/>
    <cellStyle name="Notas 2 3 3 2 2 2 5" xfId="12712" xr:uid="{00000000-0005-0000-0000-0000D2340000}"/>
    <cellStyle name="Notas 2 3 3 2 3" xfId="3103" xr:uid="{00000000-0005-0000-0000-0000D3340000}"/>
    <cellStyle name="Notas 2 3 3 2 3 2" xfId="4272" xr:uid="{00000000-0005-0000-0000-0000D4340000}"/>
    <cellStyle name="Notas 2 3 3 2 3 2 2" xfId="7007" xr:uid="{00000000-0005-0000-0000-0000D5340000}"/>
    <cellStyle name="Notas 2 3 3 2 3 2 2 2" xfId="11303" xr:uid="{00000000-0005-0000-0000-0000D6340000}"/>
    <cellStyle name="Notas 2 3 3 2 3 2 2 2 2" xfId="19932" xr:uid="{00000000-0005-0000-0000-0000D7340000}"/>
    <cellStyle name="Notas 2 3 3 2 3 2 2 3" xfId="15642" xr:uid="{00000000-0005-0000-0000-0000D8340000}"/>
    <cellStyle name="Notas 2 3 3 2 3 2 3" xfId="9158" xr:uid="{00000000-0005-0000-0000-0000D9340000}"/>
    <cellStyle name="Notas 2 3 3 2 3 2 3 2" xfId="17787" xr:uid="{00000000-0005-0000-0000-0000DA340000}"/>
    <cellStyle name="Notas 2 3 3 2 3 2 4" xfId="13496" xr:uid="{00000000-0005-0000-0000-0000DB340000}"/>
    <cellStyle name="Notas 2 3 3 2 3 3" xfId="5954" xr:uid="{00000000-0005-0000-0000-0000DC340000}"/>
    <cellStyle name="Notas 2 3 3 2 3 3 2" xfId="10250" xr:uid="{00000000-0005-0000-0000-0000DD340000}"/>
    <cellStyle name="Notas 2 3 3 2 3 3 2 2" xfId="18879" xr:uid="{00000000-0005-0000-0000-0000DE340000}"/>
    <cellStyle name="Notas 2 3 3 2 3 3 3" xfId="14589" xr:uid="{00000000-0005-0000-0000-0000DF340000}"/>
    <cellStyle name="Notas 2 3 3 2 3 4" xfId="8223" xr:uid="{00000000-0005-0000-0000-0000E0340000}"/>
    <cellStyle name="Notas 2 3 3 2 3 4 2" xfId="16852" xr:uid="{00000000-0005-0000-0000-0000E1340000}"/>
    <cellStyle name="Notas 2 3 3 2 3 5" xfId="12420" xr:uid="{00000000-0005-0000-0000-0000E2340000}"/>
    <cellStyle name="Notas 2 3 3 2 4" xfId="22999" xr:uid="{00000000-0005-0000-0000-0000E3340000}"/>
    <cellStyle name="Notas 2 3 3 3" xfId="743" xr:uid="{00000000-0005-0000-0000-0000E4340000}"/>
    <cellStyle name="Notas 2 3 3 3 2" xfId="2179" xr:uid="{00000000-0005-0000-0000-0000E5340000}"/>
    <cellStyle name="Notas 2 3 3 3 2 2" xfId="3520" xr:uid="{00000000-0005-0000-0000-0000E6340000}"/>
    <cellStyle name="Notas 2 3 3 3 2 2 2" xfId="4656" xr:uid="{00000000-0005-0000-0000-0000E7340000}"/>
    <cellStyle name="Notas 2 3 3 3 2 2 2 2" xfId="7391" xr:uid="{00000000-0005-0000-0000-0000E8340000}"/>
    <cellStyle name="Notas 2 3 3 3 2 2 2 2 2" xfId="11687" xr:uid="{00000000-0005-0000-0000-0000E9340000}"/>
    <cellStyle name="Notas 2 3 3 3 2 2 2 2 2 2" xfId="20316" xr:uid="{00000000-0005-0000-0000-0000EA340000}"/>
    <cellStyle name="Notas 2 3 3 3 2 2 2 2 3" xfId="16026" xr:uid="{00000000-0005-0000-0000-0000EB340000}"/>
    <cellStyle name="Notas 2 3 3 3 2 2 2 3" xfId="9542" xr:uid="{00000000-0005-0000-0000-0000EC340000}"/>
    <cellStyle name="Notas 2 3 3 3 2 2 2 3 2" xfId="18171" xr:uid="{00000000-0005-0000-0000-0000ED340000}"/>
    <cellStyle name="Notas 2 3 3 3 2 2 2 4" xfId="13880" xr:uid="{00000000-0005-0000-0000-0000EE340000}"/>
    <cellStyle name="Notas 2 3 3 3 2 2 3" xfId="6339" xr:uid="{00000000-0005-0000-0000-0000EF340000}"/>
    <cellStyle name="Notas 2 3 3 3 2 2 3 2" xfId="10635" xr:uid="{00000000-0005-0000-0000-0000F0340000}"/>
    <cellStyle name="Notas 2 3 3 3 2 2 3 2 2" xfId="19264" xr:uid="{00000000-0005-0000-0000-0000F1340000}"/>
    <cellStyle name="Notas 2 3 3 3 2 2 3 3" xfId="14974" xr:uid="{00000000-0005-0000-0000-0000F2340000}"/>
    <cellStyle name="Notas 2 3 3 3 2 2 4" xfId="8490" xr:uid="{00000000-0005-0000-0000-0000F3340000}"/>
    <cellStyle name="Notas 2 3 3 3 2 2 4 2" xfId="17119" xr:uid="{00000000-0005-0000-0000-0000F4340000}"/>
    <cellStyle name="Notas 2 3 3 3 2 2 5" xfId="12806" xr:uid="{00000000-0005-0000-0000-0000F5340000}"/>
    <cellStyle name="Notas 2 3 3 3 3" xfId="3197" xr:uid="{00000000-0005-0000-0000-0000F6340000}"/>
    <cellStyle name="Notas 2 3 3 3 3 2" xfId="4366" xr:uid="{00000000-0005-0000-0000-0000F7340000}"/>
    <cellStyle name="Notas 2 3 3 3 3 2 2" xfId="7101" xr:uid="{00000000-0005-0000-0000-0000F8340000}"/>
    <cellStyle name="Notas 2 3 3 3 3 2 2 2" xfId="11397" xr:uid="{00000000-0005-0000-0000-0000F9340000}"/>
    <cellStyle name="Notas 2 3 3 3 3 2 2 2 2" xfId="20026" xr:uid="{00000000-0005-0000-0000-0000FA340000}"/>
    <cellStyle name="Notas 2 3 3 3 3 2 2 3" xfId="15736" xr:uid="{00000000-0005-0000-0000-0000FB340000}"/>
    <cellStyle name="Notas 2 3 3 3 3 2 3" xfId="9252" xr:uid="{00000000-0005-0000-0000-0000FC340000}"/>
    <cellStyle name="Notas 2 3 3 3 3 2 3 2" xfId="17881" xr:uid="{00000000-0005-0000-0000-0000FD340000}"/>
    <cellStyle name="Notas 2 3 3 3 3 2 4" xfId="13590" xr:uid="{00000000-0005-0000-0000-0000FE340000}"/>
    <cellStyle name="Notas 2 3 3 3 3 3" xfId="6048" xr:uid="{00000000-0005-0000-0000-0000FF340000}"/>
    <cellStyle name="Notas 2 3 3 3 3 3 2" xfId="10344" xr:uid="{00000000-0005-0000-0000-000000350000}"/>
    <cellStyle name="Notas 2 3 3 3 3 3 2 2" xfId="18973" xr:uid="{00000000-0005-0000-0000-000001350000}"/>
    <cellStyle name="Notas 2 3 3 3 3 3 3" xfId="14683" xr:uid="{00000000-0005-0000-0000-000002350000}"/>
    <cellStyle name="Notas 2 3 3 3 3 4" xfId="7814" xr:uid="{00000000-0005-0000-0000-000003350000}"/>
    <cellStyle name="Notas 2 3 3 3 3 4 2" xfId="16448" xr:uid="{00000000-0005-0000-0000-000004350000}"/>
    <cellStyle name="Notas 2 3 3 3 3 5" xfId="12514" xr:uid="{00000000-0005-0000-0000-000005350000}"/>
    <cellStyle name="Notas 2 3 3 4" xfId="941" xr:uid="{00000000-0005-0000-0000-000006350000}"/>
    <cellStyle name="Notas 2 3 3 4 2" xfId="3293" xr:uid="{00000000-0005-0000-0000-000007350000}"/>
    <cellStyle name="Notas 2 3 3 4 2 2" xfId="4462" xr:uid="{00000000-0005-0000-0000-000008350000}"/>
    <cellStyle name="Notas 2 3 3 4 2 2 2" xfId="7197" xr:uid="{00000000-0005-0000-0000-000009350000}"/>
    <cellStyle name="Notas 2 3 3 4 2 2 2 2" xfId="11493" xr:uid="{00000000-0005-0000-0000-00000A350000}"/>
    <cellStyle name="Notas 2 3 3 4 2 2 2 2 2" xfId="20122" xr:uid="{00000000-0005-0000-0000-00000B350000}"/>
    <cellStyle name="Notas 2 3 3 4 2 2 2 3" xfId="15832" xr:uid="{00000000-0005-0000-0000-00000C350000}"/>
    <cellStyle name="Notas 2 3 3 4 2 2 3" xfId="9348" xr:uid="{00000000-0005-0000-0000-00000D350000}"/>
    <cellStyle name="Notas 2 3 3 4 2 2 3 2" xfId="17977" xr:uid="{00000000-0005-0000-0000-00000E350000}"/>
    <cellStyle name="Notas 2 3 3 4 2 2 4" xfId="13686" xr:uid="{00000000-0005-0000-0000-00000F350000}"/>
    <cellStyle name="Notas 2 3 3 4 2 3" xfId="6144" xr:uid="{00000000-0005-0000-0000-000010350000}"/>
    <cellStyle name="Notas 2 3 3 4 2 3 2" xfId="10440" xr:uid="{00000000-0005-0000-0000-000011350000}"/>
    <cellStyle name="Notas 2 3 3 4 2 3 2 2" xfId="19069" xr:uid="{00000000-0005-0000-0000-000012350000}"/>
    <cellStyle name="Notas 2 3 3 4 2 3 3" xfId="14779" xr:uid="{00000000-0005-0000-0000-000013350000}"/>
    <cellStyle name="Notas 2 3 3 4 2 4" xfId="7926" xr:uid="{00000000-0005-0000-0000-000014350000}"/>
    <cellStyle name="Notas 2 3 3 4 2 4 2" xfId="16559" xr:uid="{00000000-0005-0000-0000-000015350000}"/>
    <cellStyle name="Notas 2 3 3 4 2 5" xfId="12610" xr:uid="{00000000-0005-0000-0000-000016350000}"/>
    <cellStyle name="Notas 2 3 3 5" xfId="1105" xr:uid="{00000000-0005-0000-0000-000017350000}"/>
    <cellStyle name="Notas 2 3 3 5 2" xfId="2383" xr:uid="{00000000-0005-0000-0000-000018350000}"/>
    <cellStyle name="Notas 2 3 3 5 2 2" xfId="3617" xr:uid="{00000000-0005-0000-0000-000019350000}"/>
    <cellStyle name="Notas 2 3 3 5 2 2 2" xfId="4752" xr:uid="{00000000-0005-0000-0000-00001A350000}"/>
    <cellStyle name="Notas 2 3 3 5 2 2 2 2" xfId="7487" xr:uid="{00000000-0005-0000-0000-00001B350000}"/>
    <cellStyle name="Notas 2 3 3 5 2 2 2 2 2" xfId="11783" xr:uid="{00000000-0005-0000-0000-00001C350000}"/>
    <cellStyle name="Notas 2 3 3 5 2 2 2 2 2 2" xfId="20412" xr:uid="{00000000-0005-0000-0000-00001D350000}"/>
    <cellStyle name="Notas 2 3 3 5 2 2 2 2 3" xfId="16122" xr:uid="{00000000-0005-0000-0000-00001E350000}"/>
    <cellStyle name="Notas 2 3 3 5 2 2 2 3" xfId="9638" xr:uid="{00000000-0005-0000-0000-00001F350000}"/>
    <cellStyle name="Notas 2 3 3 5 2 2 2 3 2" xfId="18267" xr:uid="{00000000-0005-0000-0000-000020350000}"/>
    <cellStyle name="Notas 2 3 3 5 2 2 2 4" xfId="13976" xr:uid="{00000000-0005-0000-0000-000021350000}"/>
    <cellStyle name="Notas 2 3 3 5 2 2 3" xfId="6435" xr:uid="{00000000-0005-0000-0000-000022350000}"/>
    <cellStyle name="Notas 2 3 3 5 2 2 3 2" xfId="10731" xr:uid="{00000000-0005-0000-0000-000023350000}"/>
    <cellStyle name="Notas 2 3 3 5 2 2 3 2 2" xfId="19360" xr:uid="{00000000-0005-0000-0000-000024350000}"/>
    <cellStyle name="Notas 2 3 3 5 2 2 3 3" xfId="15070" xr:uid="{00000000-0005-0000-0000-000025350000}"/>
    <cellStyle name="Notas 2 3 3 5 2 2 4" xfId="8586" xr:uid="{00000000-0005-0000-0000-000026350000}"/>
    <cellStyle name="Notas 2 3 3 5 2 2 4 2" xfId="17215" xr:uid="{00000000-0005-0000-0000-000027350000}"/>
    <cellStyle name="Notas 2 3 3 5 2 2 5" xfId="12902" xr:uid="{00000000-0005-0000-0000-000028350000}"/>
    <cellStyle name="Notas 2 3 3 5 3" xfId="3797" xr:uid="{00000000-0005-0000-0000-000029350000}"/>
    <cellStyle name="Notas 2 3 3 5 3 2" xfId="6552" xr:uid="{00000000-0005-0000-0000-00002A350000}"/>
    <cellStyle name="Notas 2 3 3 5 3 2 2" xfId="10848" xr:uid="{00000000-0005-0000-0000-00002B350000}"/>
    <cellStyle name="Notas 2 3 3 5 3 2 2 2" xfId="19477" xr:uid="{00000000-0005-0000-0000-00002C350000}"/>
    <cellStyle name="Notas 2 3 3 5 3 2 3" xfId="15187" xr:uid="{00000000-0005-0000-0000-00002D350000}"/>
    <cellStyle name="Notas 2 3 3 5 3 3" xfId="8703" xr:uid="{00000000-0005-0000-0000-00002E350000}"/>
    <cellStyle name="Notas 2 3 3 5 3 3 2" xfId="17332" xr:uid="{00000000-0005-0000-0000-00002F350000}"/>
    <cellStyle name="Notas 2 3 3 5 3 4" xfId="13021" xr:uid="{00000000-0005-0000-0000-000030350000}"/>
    <cellStyle name="Notas 2 3 3 5 4" xfId="5497" xr:uid="{00000000-0005-0000-0000-000031350000}"/>
    <cellStyle name="Notas 2 3 3 5 4 2" xfId="9793" xr:uid="{00000000-0005-0000-0000-000032350000}"/>
    <cellStyle name="Notas 2 3 3 5 4 2 2" xfId="18422" xr:uid="{00000000-0005-0000-0000-000033350000}"/>
    <cellStyle name="Notas 2 3 3 5 4 3" xfId="14132" xr:uid="{00000000-0005-0000-0000-000034350000}"/>
    <cellStyle name="Notas 2 3 3 5 5" xfId="8103" xr:uid="{00000000-0005-0000-0000-000035350000}"/>
    <cellStyle name="Notas 2 3 3 5 5 2" xfId="16735" xr:uid="{00000000-0005-0000-0000-000036350000}"/>
    <cellStyle name="Notas 2 3 3 5 6" xfId="11941" xr:uid="{00000000-0005-0000-0000-000037350000}"/>
    <cellStyle name="Notas 2 3 3 6" xfId="22360" xr:uid="{00000000-0005-0000-0000-000038350000}"/>
    <cellStyle name="Notas 2 3 4" xfId="628" xr:uid="{00000000-0005-0000-0000-000039350000}"/>
    <cellStyle name="Notas 2 3 4 2" xfId="2066" xr:uid="{00000000-0005-0000-0000-00003A350000}"/>
    <cellStyle name="Notas 2 3 4 2 2" xfId="3423" xr:uid="{00000000-0005-0000-0000-00003B350000}"/>
    <cellStyle name="Notas 2 3 4 2 2 2" xfId="4560" xr:uid="{00000000-0005-0000-0000-00003C350000}"/>
    <cellStyle name="Notas 2 3 4 2 2 2 2" xfId="7295" xr:uid="{00000000-0005-0000-0000-00003D350000}"/>
    <cellStyle name="Notas 2 3 4 2 2 2 2 2" xfId="11591" xr:uid="{00000000-0005-0000-0000-00003E350000}"/>
    <cellStyle name="Notas 2 3 4 2 2 2 2 2 2" xfId="20220" xr:uid="{00000000-0005-0000-0000-00003F350000}"/>
    <cellStyle name="Notas 2 3 4 2 2 2 2 3" xfId="15930" xr:uid="{00000000-0005-0000-0000-000040350000}"/>
    <cellStyle name="Notas 2 3 4 2 2 2 3" xfId="9446" xr:uid="{00000000-0005-0000-0000-000041350000}"/>
    <cellStyle name="Notas 2 3 4 2 2 2 3 2" xfId="18075" xr:uid="{00000000-0005-0000-0000-000042350000}"/>
    <cellStyle name="Notas 2 3 4 2 2 2 4" xfId="13784" xr:uid="{00000000-0005-0000-0000-000043350000}"/>
    <cellStyle name="Notas 2 3 4 2 2 3" xfId="6243" xr:uid="{00000000-0005-0000-0000-000044350000}"/>
    <cellStyle name="Notas 2 3 4 2 2 3 2" xfId="10539" xr:uid="{00000000-0005-0000-0000-000045350000}"/>
    <cellStyle name="Notas 2 3 4 2 2 3 2 2" xfId="19168" xr:uid="{00000000-0005-0000-0000-000046350000}"/>
    <cellStyle name="Notas 2 3 4 2 2 3 3" xfId="14878" xr:uid="{00000000-0005-0000-0000-000047350000}"/>
    <cellStyle name="Notas 2 3 4 2 2 4" xfId="8394" xr:uid="{00000000-0005-0000-0000-000048350000}"/>
    <cellStyle name="Notas 2 3 4 2 2 4 2" xfId="17023" xr:uid="{00000000-0005-0000-0000-000049350000}"/>
    <cellStyle name="Notas 2 3 4 2 2 5" xfId="12710" xr:uid="{00000000-0005-0000-0000-00004A350000}"/>
    <cellStyle name="Notas 2 3 4 3" xfId="3101" xr:uid="{00000000-0005-0000-0000-00004B350000}"/>
    <cellStyle name="Notas 2 3 4 3 2" xfId="4270" xr:uid="{00000000-0005-0000-0000-00004C350000}"/>
    <cellStyle name="Notas 2 3 4 3 2 2" xfId="7005" xr:uid="{00000000-0005-0000-0000-00004D350000}"/>
    <cellStyle name="Notas 2 3 4 3 2 2 2" xfId="11301" xr:uid="{00000000-0005-0000-0000-00004E350000}"/>
    <cellStyle name="Notas 2 3 4 3 2 2 2 2" xfId="19930" xr:uid="{00000000-0005-0000-0000-00004F350000}"/>
    <cellStyle name="Notas 2 3 4 3 2 2 3" xfId="15640" xr:uid="{00000000-0005-0000-0000-000050350000}"/>
    <cellStyle name="Notas 2 3 4 3 2 3" xfId="9156" xr:uid="{00000000-0005-0000-0000-000051350000}"/>
    <cellStyle name="Notas 2 3 4 3 2 3 2" xfId="17785" xr:uid="{00000000-0005-0000-0000-000052350000}"/>
    <cellStyle name="Notas 2 3 4 3 2 4" xfId="13494" xr:uid="{00000000-0005-0000-0000-000053350000}"/>
    <cellStyle name="Notas 2 3 4 3 3" xfId="5952" xr:uid="{00000000-0005-0000-0000-000054350000}"/>
    <cellStyle name="Notas 2 3 4 3 3 2" xfId="10248" xr:uid="{00000000-0005-0000-0000-000055350000}"/>
    <cellStyle name="Notas 2 3 4 3 3 2 2" xfId="18877" xr:uid="{00000000-0005-0000-0000-000056350000}"/>
    <cellStyle name="Notas 2 3 4 3 3 3" xfId="14587" xr:uid="{00000000-0005-0000-0000-000057350000}"/>
    <cellStyle name="Notas 2 3 4 3 4" xfId="8017" xr:uid="{00000000-0005-0000-0000-000058350000}"/>
    <cellStyle name="Notas 2 3 4 3 4 2" xfId="16650" xr:uid="{00000000-0005-0000-0000-000059350000}"/>
    <cellStyle name="Notas 2 3 4 3 5" xfId="12418" xr:uid="{00000000-0005-0000-0000-00005A350000}"/>
    <cellStyle name="Notas 2 3 4 4" xfId="22176" xr:uid="{00000000-0005-0000-0000-00005B350000}"/>
    <cellStyle name="Notas 2 3 5" xfId="741" xr:uid="{00000000-0005-0000-0000-00005C350000}"/>
    <cellStyle name="Notas 2 3 5 2" xfId="2177" xr:uid="{00000000-0005-0000-0000-00005D350000}"/>
    <cellStyle name="Notas 2 3 5 2 2" xfId="3518" xr:uid="{00000000-0005-0000-0000-00005E350000}"/>
    <cellStyle name="Notas 2 3 5 2 2 2" xfId="4654" xr:uid="{00000000-0005-0000-0000-00005F350000}"/>
    <cellStyle name="Notas 2 3 5 2 2 2 2" xfId="7389" xr:uid="{00000000-0005-0000-0000-000060350000}"/>
    <cellStyle name="Notas 2 3 5 2 2 2 2 2" xfId="11685" xr:uid="{00000000-0005-0000-0000-000061350000}"/>
    <cellStyle name="Notas 2 3 5 2 2 2 2 2 2" xfId="20314" xr:uid="{00000000-0005-0000-0000-000062350000}"/>
    <cellStyle name="Notas 2 3 5 2 2 2 2 3" xfId="16024" xr:uid="{00000000-0005-0000-0000-000063350000}"/>
    <cellStyle name="Notas 2 3 5 2 2 2 3" xfId="9540" xr:uid="{00000000-0005-0000-0000-000064350000}"/>
    <cellStyle name="Notas 2 3 5 2 2 2 3 2" xfId="18169" xr:uid="{00000000-0005-0000-0000-000065350000}"/>
    <cellStyle name="Notas 2 3 5 2 2 2 4" xfId="13878" xr:uid="{00000000-0005-0000-0000-000066350000}"/>
    <cellStyle name="Notas 2 3 5 2 2 3" xfId="6337" xr:uid="{00000000-0005-0000-0000-000067350000}"/>
    <cellStyle name="Notas 2 3 5 2 2 3 2" xfId="10633" xr:uid="{00000000-0005-0000-0000-000068350000}"/>
    <cellStyle name="Notas 2 3 5 2 2 3 2 2" xfId="19262" xr:uid="{00000000-0005-0000-0000-000069350000}"/>
    <cellStyle name="Notas 2 3 5 2 2 3 3" xfId="14972" xr:uid="{00000000-0005-0000-0000-00006A350000}"/>
    <cellStyle name="Notas 2 3 5 2 2 4" xfId="8488" xr:uid="{00000000-0005-0000-0000-00006B350000}"/>
    <cellStyle name="Notas 2 3 5 2 2 4 2" xfId="17117" xr:uid="{00000000-0005-0000-0000-00006C350000}"/>
    <cellStyle name="Notas 2 3 5 2 2 5" xfId="12804" xr:uid="{00000000-0005-0000-0000-00006D350000}"/>
    <cellStyle name="Notas 2 3 5 3" xfId="3195" xr:uid="{00000000-0005-0000-0000-00006E350000}"/>
    <cellStyle name="Notas 2 3 5 3 2" xfId="4364" xr:uid="{00000000-0005-0000-0000-00006F350000}"/>
    <cellStyle name="Notas 2 3 5 3 2 2" xfId="7099" xr:uid="{00000000-0005-0000-0000-000070350000}"/>
    <cellStyle name="Notas 2 3 5 3 2 2 2" xfId="11395" xr:uid="{00000000-0005-0000-0000-000071350000}"/>
    <cellStyle name="Notas 2 3 5 3 2 2 2 2" xfId="20024" xr:uid="{00000000-0005-0000-0000-000072350000}"/>
    <cellStyle name="Notas 2 3 5 3 2 2 3" xfId="15734" xr:uid="{00000000-0005-0000-0000-000073350000}"/>
    <cellStyle name="Notas 2 3 5 3 2 3" xfId="9250" xr:uid="{00000000-0005-0000-0000-000074350000}"/>
    <cellStyle name="Notas 2 3 5 3 2 3 2" xfId="17879" xr:uid="{00000000-0005-0000-0000-000075350000}"/>
    <cellStyle name="Notas 2 3 5 3 2 4" xfId="13588" xr:uid="{00000000-0005-0000-0000-000076350000}"/>
    <cellStyle name="Notas 2 3 5 3 3" xfId="6046" xr:uid="{00000000-0005-0000-0000-000077350000}"/>
    <cellStyle name="Notas 2 3 5 3 3 2" xfId="10342" xr:uid="{00000000-0005-0000-0000-000078350000}"/>
    <cellStyle name="Notas 2 3 5 3 3 2 2" xfId="18971" xr:uid="{00000000-0005-0000-0000-000079350000}"/>
    <cellStyle name="Notas 2 3 5 3 3 3" xfId="14681" xr:uid="{00000000-0005-0000-0000-00007A350000}"/>
    <cellStyle name="Notas 2 3 5 3 4" xfId="7816" xr:uid="{00000000-0005-0000-0000-00007B350000}"/>
    <cellStyle name="Notas 2 3 5 3 4 2" xfId="16450" xr:uid="{00000000-0005-0000-0000-00007C350000}"/>
    <cellStyle name="Notas 2 3 5 3 5" xfId="12512" xr:uid="{00000000-0005-0000-0000-00007D350000}"/>
    <cellStyle name="Notas 2 3 6" xfId="939" xr:uid="{00000000-0005-0000-0000-00007E350000}"/>
    <cellStyle name="Notas 2 3 6 2" xfId="3291" xr:uid="{00000000-0005-0000-0000-00007F350000}"/>
    <cellStyle name="Notas 2 3 6 2 2" xfId="4460" xr:uid="{00000000-0005-0000-0000-000080350000}"/>
    <cellStyle name="Notas 2 3 6 2 2 2" xfId="7195" xr:uid="{00000000-0005-0000-0000-000081350000}"/>
    <cellStyle name="Notas 2 3 6 2 2 2 2" xfId="11491" xr:uid="{00000000-0005-0000-0000-000082350000}"/>
    <cellStyle name="Notas 2 3 6 2 2 2 2 2" xfId="20120" xr:uid="{00000000-0005-0000-0000-000083350000}"/>
    <cellStyle name="Notas 2 3 6 2 2 2 3" xfId="15830" xr:uid="{00000000-0005-0000-0000-000084350000}"/>
    <cellStyle name="Notas 2 3 6 2 2 3" xfId="9346" xr:uid="{00000000-0005-0000-0000-000085350000}"/>
    <cellStyle name="Notas 2 3 6 2 2 3 2" xfId="17975" xr:uid="{00000000-0005-0000-0000-000086350000}"/>
    <cellStyle name="Notas 2 3 6 2 2 4" xfId="13684" xr:uid="{00000000-0005-0000-0000-000087350000}"/>
    <cellStyle name="Notas 2 3 6 2 3" xfId="6142" xr:uid="{00000000-0005-0000-0000-000088350000}"/>
    <cellStyle name="Notas 2 3 6 2 3 2" xfId="10438" xr:uid="{00000000-0005-0000-0000-000089350000}"/>
    <cellStyle name="Notas 2 3 6 2 3 2 2" xfId="19067" xr:uid="{00000000-0005-0000-0000-00008A350000}"/>
    <cellStyle name="Notas 2 3 6 2 3 3" xfId="14777" xr:uid="{00000000-0005-0000-0000-00008B350000}"/>
    <cellStyle name="Notas 2 3 6 2 4" xfId="7965" xr:uid="{00000000-0005-0000-0000-00008C350000}"/>
    <cellStyle name="Notas 2 3 6 2 4 2" xfId="16598" xr:uid="{00000000-0005-0000-0000-00008D350000}"/>
    <cellStyle name="Notas 2 3 6 2 5" xfId="12608" xr:uid="{00000000-0005-0000-0000-00008E350000}"/>
    <cellStyle name="Notas 2 3 7" xfId="1103" xr:uid="{00000000-0005-0000-0000-00008F350000}"/>
    <cellStyle name="Notas 2 3 7 2" xfId="2381" xr:uid="{00000000-0005-0000-0000-000090350000}"/>
    <cellStyle name="Notas 2 3 7 2 2" xfId="3615" xr:uid="{00000000-0005-0000-0000-000091350000}"/>
    <cellStyle name="Notas 2 3 7 2 2 2" xfId="4750" xr:uid="{00000000-0005-0000-0000-000092350000}"/>
    <cellStyle name="Notas 2 3 7 2 2 2 2" xfId="7485" xr:uid="{00000000-0005-0000-0000-000093350000}"/>
    <cellStyle name="Notas 2 3 7 2 2 2 2 2" xfId="11781" xr:uid="{00000000-0005-0000-0000-000094350000}"/>
    <cellStyle name="Notas 2 3 7 2 2 2 2 2 2" xfId="20410" xr:uid="{00000000-0005-0000-0000-000095350000}"/>
    <cellStyle name="Notas 2 3 7 2 2 2 2 3" xfId="16120" xr:uid="{00000000-0005-0000-0000-000096350000}"/>
    <cellStyle name="Notas 2 3 7 2 2 2 3" xfId="9636" xr:uid="{00000000-0005-0000-0000-000097350000}"/>
    <cellStyle name="Notas 2 3 7 2 2 2 3 2" xfId="18265" xr:uid="{00000000-0005-0000-0000-000098350000}"/>
    <cellStyle name="Notas 2 3 7 2 2 2 4" xfId="13974" xr:uid="{00000000-0005-0000-0000-000099350000}"/>
    <cellStyle name="Notas 2 3 7 2 2 3" xfId="6433" xr:uid="{00000000-0005-0000-0000-00009A350000}"/>
    <cellStyle name="Notas 2 3 7 2 2 3 2" xfId="10729" xr:uid="{00000000-0005-0000-0000-00009B350000}"/>
    <cellStyle name="Notas 2 3 7 2 2 3 2 2" xfId="19358" xr:uid="{00000000-0005-0000-0000-00009C350000}"/>
    <cellStyle name="Notas 2 3 7 2 2 3 3" xfId="15068" xr:uid="{00000000-0005-0000-0000-00009D350000}"/>
    <cellStyle name="Notas 2 3 7 2 2 4" xfId="8584" xr:uid="{00000000-0005-0000-0000-00009E350000}"/>
    <cellStyle name="Notas 2 3 7 2 2 4 2" xfId="17213" xr:uid="{00000000-0005-0000-0000-00009F350000}"/>
    <cellStyle name="Notas 2 3 7 2 2 5" xfId="12900" xr:uid="{00000000-0005-0000-0000-0000A0350000}"/>
    <cellStyle name="Notas 2 3 7 3" xfId="3795" xr:uid="{00000000-0005-0000-0000-0000A1350000}"/>
    <cellStyle name="Notas 2 3 7 3 2" xfId="6550" xr:uid="{00000000-0005-0000-0000-0000A2350000}"/>
    <cellStyle name="Notas 2 3 7 3 2 2" xfId="10846" xr:uid="{00000000-0005-0000-0000-0000A3350000}"/>
    <cellStyle name="Notas 2 3 7 3 2 2 2" xfId="19475" xr:uid="{00000000-0005-0000-0000-0000A4350000}"/>
    <cellStyle name="Notas 2 3 7 3 2 3" xfId="15185" xr:uid="{00000000-0005-0000-0000-0000A5350000}"/>
    <cellStyle name="Notas 2 3 7 3 3" xfId="8701" xr:uid="{00000000-0005-0000-0000-0000A6350000}"/>
    <cellStyle name="Notas 2 3 7 3 3 2" xfId="17330" xr:uid="{00000000-0005-0000-0000-0000A7350000}"/>
    <cellStyle name="Notas 2 3 7 3 4" xfId="13019" xr:uid="{00000000-0005-0000-0000-0000A8350000}"/>
    <cellStyle name="Notas 2 3 7 4" xfId="5495" xr:uid="{00000000-0005-0000-0000-0000A9350000}"/>
    <cellStyle name="Notas 2 3 7 4 2" xfId="9791" xr:uid="{00000000-0005-0000-0000-0000AA350000}"/>
    <cellStyle name="Notas 2 3 7 4 2 2" xfId="18420" xr:uid="{00000000-0005-0000-0000-0000AB350000}"/>
    <cellStyle name="Notas 2 3 7 4 3" xfId="14130" xr:uid="{00000000-0005-0000-0000-0000AC350000}"/>
    <cellStyle name="Notas 2 3 7 5" xfId="8104" xr:uid="{00000000-0005-0000-0000-0000AD350000}"/>
    <cellStyle name="Notas 2 3 7 5 2" xfId="16736" xr:uid="{00000000-0005-0000-0000-0000AE350000}"/>
    <cellStyle name="Notas 2 3 7 6" xfId="11939" xr:uid="{00000000-0005-0000-0000-0000AF350000}"/>
    <cellStyle name="Notas 2 3 8" xfId="22171" xr:uid="{00000000-0005-0000-0000-0000B0350000}"/>
    <cellStyle name="Notas 2 4" xfId="499" xr:uid="{00000000-0005-0000-0000-0000B1350000}"/>
    <cellStyle name="Notas 2 4 2" xfId="500" xr:uid="{00000000-0005-0000-0000-0000B2350000}"/>
    <cellStyle name="Notas 2 4 2 2" xfId="632" xr:uid="{00000000-0005-0000-0000-0000B3350000}"/>
    <cellStyle name="Notas 2 4 2 2 2" xfId="2070" xr:uid="{00000000-0005-0000-0000-0000B4350000}"/>
    <cellStyle name="Notas 2 4 2 2 2 2" xfId="3427" xr:uid="{00000000-0005-0000-0000-0000B5350000}"/>
    <cellStyle name="Notas 2 4 2 2 2 2 2" xfId="4564" xr:uid="{00000000-0005-0000-0000-0000B6350000}"/>
    <cellStyle name="Notas 2 4 2 2 2 2 2 2" xfId="7299" xr:uid="{00000000-0005-0000-0000-0000B7350000}"/>
    <cellStyle name="Notas 2 4 2 2 2 2 2 2 2" xfId="11595" xr:uid="{00000000-0005-0000-0000-0000B8350000}"/>
    <cellStyle name="Notas 2 4 2 2 2 2 2 2 2 2" xfId="20224" xr:uid="{00000000-0005-0000-0000-0000B9350000}"/>
    <cellStyle name="Notas 2 4 2 2 2 2 2 2 3" xfId="15934" xr:uid="{00000000-0005-0000-0000-0000BA350000}"/>
    <cellStyle name="Notas 2 4 2 2 2 2 2 3" xfId="9450" xr:uid="{00000000-0005-0000-0000-0000BB350000}"/>
    <cellStyle name="Notas 2 4 2 2 2 2 2 3 2" xfId="18079" xr:uid="{00000000-0005-0000-0000-0000BC350000}"/>
    <cellStyle name="Notas 2 4 2 2 2 2 2 4" xfId="13788" xr:uid="{00000000-0005-0000-0000-0000BD350000}"/>
    <cellStyle name="Notas 2 4 2 2 2 2 3" xfId="6247" xr:uid="{00000000-0005-0000-0000-0000BE350000}"/>
    <cellStyle name="Notas 2 4 2 2 2 2 3 2" xfId="10543" xr:uid="{00000000-0005-0000-0000-0000BF350000}"/>
    <cellStyle name="Notas 2 4 2 2 2 2 3 2 2" xfId="19172" xr:uid="{00000000-0005-0000-0000-0000C0350000}"/>
    <cellStyle name="Notas 2 4 2 2 2 2 3 3" xfId="14882" xr:uid="{00000000-0005-0000-0000-0000C1350000}"/>
    <cellStyle name="Notas 2 4 2 2 2 2 4" xfId="8398" xr:uid="{00000000-0005-0000-0000-0000C2350000}"/>
    <cellStyle name="Notas 2 4 2 2 2 2 4 2" xfId="17027" xr:uid="{00000000-0005-0000-0000-0000C3350000}"/>
    <cellStyle name="Notas 2 4 2 2 2 2 5" xfId="12714" xr:uid="{00000000-0005-0000-0000-0000C4350000}"/>
    <cellStyle name="Notas 2 4 2 2 3" xfId="3105" xr:uid="{00000000-0005-0000-0000-0000C5350000}"/>
    <cellStyle name="Notas 2 4 2 2 3 2" xfId="4274" xr:uid="{00000000-0005-0000-0000-0000C6350000}"/>
    <cellStyle name="Notas 2 4 2 2 3 2 2" xfId="7009" xr:uid="{00000000-0005-0000-0000-0000C7350000}"/>
    <cellStyle name="Notas 2 4 2 2 3 2 2 2" xfId="11305" xr:uid="{00000000-0005-0000-0000-0000C8350000}"/>
    <cellStyle name="Notas 2 4 2 2 3 2 2 2 2" xfId="19934" xr:uid="{00000000-0005-0000-0000-0000C9350000}"/>
    <cellStyle name="Notas 2 4 2 2 3 2 2 3" xfId="15644" xr:uid="{00000000-0005-0000-0000-0000CA350000}"/>
    <cellStyle name="Notas 2 4 2 2 3 2 3" xfId="9160" xr:uid="{00000000-0005-0000-0000-0000CB350000}"/>
    <cellStyle name="Notas 2 4 2 2 3 2 3 2" xfId="17789" xr:uid="{00000000-0005-0000-0000-0000CC350000}"/>
    <cellStyle name="Notas 2 4 2 2 3 2 4" xfId="13498" xr:uid="{00000000-0005-0000-0000-0000CD350000}"/>
    <cellStyle name="Notas 2 4 2 2 3 3" xfId="5956" xr:uid="{00000000-0005-0000-0000-0000CE350000}"/>
    <cellStyle name="Notas 2 4 2 2 3 3 2" xfId="10252" xr:uid="{00000000-0005-0000-0000-0000CF350000}"/>
    <cellStyle name="Notas 2 4 2 2 3 3 2 2" xfId="18881" xr:uid="{00000000-0005-0000-0000-0000D0350000}"/>
    <cellStyle name="Notas 2 4 2 2 3 3 3" xfId="14591" xr:uid="{00000000-0005-0000-0000-0000D1350000}"/>
    <cellStyle name="Notas 2 4 2 2 3 4" xfId="8031" xr:uid="{00000000-0005-0000-0000-0000D2350000}"/>
    <cellStyle name="Notas 2 4 2 2 3 4 2" xfId="16664" xr:uid="{00000000-0005-0000-0000-0000D3350000}"/>
    <cellStyle name="Notas 2 4 2 2 3 5" xfId="12422" xr:uid="{00000000-0005-0000-0000-0000D4350000}"/>
    <cellStyle name="Notas 2 4 2 2 4" xfId="22175" xr:uid="{00000000-0005-0000-0000-0000D5350000}"/>
    <cellStyle name="Notas 2 4 2 3" xfId="745" xr:uid="{00000000-0005-0000-0000-0000D6350000}"/>
    <cellStyle name="Notas 2 4 2 3 2" xfId="2181" xr:uid="{00000000-0005-0000-0000-0000D7350000}"/>
    <cellStyle name="Notas 2 4 2 3 2 2" xfId="3522" xr:uid="{00000000-0005-0000-0000-0000D8350000}"/>
    <cellStyle name="Notas 2 4 2 3 2 2 2" xfId="4658" xr:uid="{00000000-0005-0000-0000-0000D9350000}"/>
    <cellStyle name="Notas 2 4 2 3 2 2 2 2" xfId="7393" xr:uid="{00000000-0005-0000-0000-0000DA350000}"/>
    <cellStyle name="Notas 2 4 2 3 2 2 2 2 2" xfId="11689" xr:uid="{00000000-0005-0000-0000-0000DB350000}"/>
    <cellStyle name="Notas 2 4 2 3 2 2 2 2 2 2" xfId="20318" xr:uid="{00000000-0005-0000-0000-0000DC350000}"/>
    <cellStyle name="Notas 2 4 2 3 2 2 2 2 3" xfId="16028" xr:uid="{00000000-0005-0000-0000-0000DD350000}"/>
    <cellStyle name="Notas 2 4 2 3 2 2 2 3" xfId="9544" xr:uid="{00000000-0005-0000-0000-0000DE350000}"/>
    <cellStyle name="Notas 2 4 2 3 2 2 2 3 2" xfId="18173" xr:uid="{00000000-0005-0000-0000-0000DF350000}"/>
    <cellStyle name="Notas 2 4 2 3 2 2 2 4" xfId="13882" xr:uid="{00000000-0005-0000-0000-0000E0350000}"/>
    <cellStyle name="Notas 2 4 2 3 2 2 3" xfId="6341" xr:uid="{00000000-0005-0000-0000-0000E1350000}"/>
    <cellStyle name="Notas 2 4 2 3 2 2 3 2" xfId="10637" xr:uid="{00000000-0005-0000-0000-0000E2350000}"/>
    <cellStyle name="Notas 2 4 2 3 2 2 3 2 2" xfId="19266" xr:uid="{00000000-0005-0000-0000-0000E3350000}"/>
    <cellStyle name="Notas 2 4 2 3 2 2 3 3" xfId="14976" xr:uid="{00000000-0005-0000-0000-0000E4350000}"/>
    <cellStyle name="Notas 2 4 2 3 2 2 4" xfId="8492" xr:uid="{00000000-0005-0000-0000-0000E5350000}"/>
    <cellStyle name="Notas 2 4 2 3 2 2 4 2" xfId="17121" xr:uid="{00000000-0005-0000-0000-0000E6350000}"/>
    <cellStyle name="Notas 2 4 2 3 2 2 5" xfId="12808" xr:uid="{00000000-0005-0000-0000-0000E7350000}"/>
    <cellStyle name="Notas 2 4 2 3 3" xfId="3199" xr:uid="{00000000-0005-0000-0000-0000E8350000}"/>
    <cellStyle name="Notas 2 4 2 3 3 2" xfId="4368" xr:uid="{00000000-0005-0000-0000-0000E9350000}"/>
    <cellStyle name="Notas 2 4 2 3 3 2 2" xfId="7103" xr:uid="{00000000-0005-0000-0000-0000EA350000}"/>
    <cellStyle name="Notas 2 4 2 3 3 2 2 2" xfId="11399" xr:uid="{00000000-0005-0000-0000-0000EB350000}"/>
    <cellStyle name="Notas 2 4 2 3 3 2 2 2 2" xfId="20028" xr:uid="{00000000-0005-0000-0000-0000EC350000}"/>
    <cellStyle name="Notas 2 4 2 3 3 2 2 3" xfId="15738" xr:uid="{00000000-0005-0000-0000-0000ED350000}"/>
    <cellStyle name="Notas 2 4 2 3 3 2 3" xfId="9254" xr:uid="{00000000-0005-0000-0000-0000EE350000}"/>
    <cellStyle name="Notas 2 4 2 3 3 2 3 2" xfId="17883" xr:uid="{00000000-0005-0000-0000-0000EF350000}"/>
    <cellStyle name="Notas 2 4 2 3 3 2 4" xfId="13592" xr:uid="{00000000-0005-0000-0000-0000F0350000}"/>
    <cellStyle name="Notas 2 4 2 3 3 3" xfId="6050" xr:uid="{00000000-0005-0000-0000-0000F1350000}"/>
    <cellStyle name="Notas 2 4 2 3 3 3 2" xfId="10346" xr:uid="{00000000-0005-0000-0000-0000F2350000}"/>
    <cellStyle name="Notas 2 4 2 3 3 3 2 2" xfId="18975" xr:uid="{00000000-0005-0000-0000-0000F3350000}"/>
    <cellStyle name="Notas 2 4 2 3 3 3 3" xfId="14685" xr:uid="{00000000-0005-0000-0000-0000F4350000}"/>
    <cellStyle name="Notas 2 4 2 3 3 4" xfId="7812" xr:uid="{00000000-0005-0000-0000-0000F5350000}"/>
    <cellStyle name="Notas 2 4 2 3 3 4 2" xfId="16446" xr:uid="{00000000-0005-0000-0000-0000F6350000}"/>
    <cellStyle name="Notas 2 4 2 3 3 5" xfId="12516" xr:uid="{00000000-0005-0000-0000-0000F7350000}"/>
    <cellStyle name="Notas 2 4 2 4" xfId="943" xr:uid="{00000000-0005-0000-0000-0000F8350000}"/>
    <cellStyle name="Notas 2 4 2 4 2" xfId="3295" xr:uid="{00000000-0005-0000-0000-0000F9350000}"/>
    <cellStyle name="Notas 2 4 2 4 2 2" xfId="4464" xr:uid="{00000000-0005-0000-0000-0000FA350000}"/>
    <cellStyle name="Notas 2 4 2 4 2 2 2" xfId="7199" xr:uid="{00000000-0005-0000-0000-0000FB350000}"/>
    <cellStyle name="Notas 2 4 2 4 2 2 2 2" xfId="11495" xr:uid="{00000000-0005-0000-0000-0000FC350000}"/>
    <cellStyle name="Notas 2 4 2 4 2 2 2 2 2" xfId="20124" xr:uid="{00000000-0005-0000-0000-0000FD350000}"/>
    <cellStyle name="Notas 2 4 2 4 2 2 2 3" xfId="15834" xr:uid="{00000000-0005-0000-0000-0000FE350000}"/>
    <cellStyle name="Notas 2 4 2 4 2 2 3" xfId="9350" xr:uid="{00000000-0005-0000-0000-0000FF350000}"/>
    <cellStyle name="Notas 2 4 2 4 2 2 3 2" xfId="17979" xr:uid="{00000000-0005-0000-0000-000000360000}"/>
    <cellStyle name="Notas 2 4 2 4 2 2 4" xfId="13688" xr:uid="{00000000-0005-0000-0000-000001360000}"/>
    <cellStyle name="Notas 2 4 2 4 2 3" xfId="6146" xr:uid="{00000000-0005-0000-0000-000002360000}"/>
    <cellStyle name="Notas 2 4 2 4 2 3 2" xfId="10442" xr:uid="{00000000-0005-0000-0000-000003360000}"/>
    <cellStyle name="Notas 2 4 2 4 2 3 2 2" xfId="19071" xr:uid="{00000000-0005-0000-0000-000004360000}"/>
    <cellStyle name="Notas 2 4 2 4 2 3 3" xfId="14781" xr:uid="{00000000-0005-0000-0000-000005360000}"/>
    <cellStyle name="Notas 2 4 2 4 2 4" xfId="7869" xr:uid="{00000000-0005-0000-0000-000006360000}"/>
    <cellStyle name="Notas 2 4 2 4 2 4 2" xfId="16502" xr:uid="{00000000-0005-0000-0000-000007360000}"/>
    <cellStyle name="Notas 2 4 2 4 2 5" xfId="12612" xr:uid="{00000000-0005-0000-0000-000008360000}"/>
    <cellStyle name="Notas 2 4 2 5" xfId="1107" xr:uid="{00000000-0005-0000-0000-000009360000}"/>
    <cellStyle name="Notas 2 4 2 5 2" xfId="2385" xr:uid="{00000000-0005-0000-0000-00000A360000}"/>
    <cellStyle name="Notas 2 4 2 5 2 2" xfId="3619" xr:uid="{00000000-0005-0000-0000-00000B360000}"/>
    <cellStyle name="Notas 2 4 2 5 2 2 2" xfId="4754" xr:uid="{00000000-0005-0000-0000-00000C360000}"/>
    <cellStyle name="Notas 2 4 2 5 2 2 2 2" xfId="7489" xr:uid="{00000000-0005-0000-0000-00000D360000}"/>
    <cellStyle name="Notas 2 4 2 5 2 2 2 2 2" xfId="11785" xr:uid="{00000000-0005-0000-0000-00000E360000}"/>
    <cellStyle name="Notas 2 4 2 5 2 2 2 2 2 2" xfId="20414" xr:uid="{00000000-0005-0000-0000-00000F360000}"/>
    <cellStyle name="Notas 2 4 2 5 2 2 2 2 3" xfId="16124" xr:uid="{00000000-0005-0000-0000-000010360000}"/>
    <cellStyle name="Notas 2 4 2 5 2 2 2 3" xfId="9640" xr:uid="{00000000-0005-0000-0000-000011360000}"/>
    <cellStyle name="Notas 2 4 2 5 2 2 2 3 2" xfId="18269" xr:uid="{00000000-0005-0000-0000-000012360000}"/>
    <cellStyle name="Notas 2 4 2 5 2 2 2 4" xfId="13978" xr:uid="{00000000-0005-0000-0000-000013360000}"/>
    <cellStyle name="Notas 2 4 2 5 2 2 3" xfId="6437" xr:uid="{00000000-0005-0000-0000-000014360000}"/>
    <cellStyle name="Notas 2 4 2 5 2 2 3 2" xfId="10733" xr:uid="{00000000-0005-0000-0000-000015360000}"/>
    <cellStyle name="Notas 2 4 2 5 2 2 3 2 2" xfId="19362" xr:uid="{00000000-0005-0000-0000-000016360000}"/>
    <cellStyle name="Notas 2 4 2 5 2 2 3 3" xfId="15072" xr:uid="{00000000-0005-0000-0000-000017360000}"/>
    <cellStyle name="Notas 2 4 2 5 2 2 4" xfId="8588" xr:uid="{00000000-0005-0000-0000-000018360000}"/>
    <cellStyle name="Notas 2 4 2 5 2 2 4 2" xfId="17217" xr:uid="{00000000-0005-0000-0000-000019360000}"/>
    <cellStyle name="Notas 2 4 2 5 2 2 5" xfId="12904" xr:uid="{00000000-0005-0000-0000-00001A360000}"/>
    <cellStyle name="Notas 2 4 2 5 3" xfId="3799" xr:uid="{00000000-0005-0000-0000-00001B360000}"/>
    <cellStyle name="Notas 2 4 2 5 3 2" xfId="6554" xr:uid="{00000000-0005-0000-0000-00001C360000}"/>
    <cellStyle name="Notas 2 4 2 5 3 2 2" xfId="10850" xr:uid="{00000000-0005-0000-0000-00001D360000}"/>
    <cellStyle name="Notas 2 4 2 5 3 2 2 2" xfId="19479" xr:uid="{00000000-0005-0000-0000-00001E360000}"/>
    <cellStyle name="Notas 2 4 2 5 3 2 3" xfId="15189" xr:uid="{00000000-0005-0000-0000-00001F360000}"/>
    <cellStyle name="Notas 2 4 2 5 3 3" xfId="8705" xr:uid="{00000000-0005-0000-0000-000020360000}"/>
    <cellStyle name="Notas 2 4 2 5 3 3 2" xfId="17334" xr:uid="{00000000-0005-0000-0000-000021360000}"/>
    <cellStyle name="Notas 2 4 2 5 3 4" xfId="13023" xr:uid="{00000000-0005-0000-0000-000022360000}"/>
    <cellStyle name="Notas 2 4 2 5 4" xfId="5499" xr:uid="{00000000-0005-0000-0000-000023360000}"/>
    <cellStyle name="Notas 2 4 2 5 4 2" xfId="9795" xr:uid="{00000000-0005-0000-0000-000024360000}"/>
    <cellStyle name="Notas 2 4 2 5 4 2 2" xfId="18424" xr:uid="{00000000-0005-0000-0000-000025360000}"/>
    <cellStyle name="Notas 2 4 2 5 4 3" xfId="14134" xr:uid="{00000000-0005-0000-0000-000026360000}"/>
    <cellStyle name="Notas 2 4 2 5 5" xfId="8102" xr:uid="{00000000-0005-0000-0000-000027360000}"/>
    <cellStyle name="Notas 2 4 2 5 5 2" xfId="16734" xr:uid="{00000000-0005-0000-0000-000028360000}"/>
    <cellStyle name="Notas 2 4 2 5 6" xfId="11943" xr:uid="{00000000-0005-0000-0000-000029360000}"/>
    <cellStyle name="Notas 2 4 2 6" xfId="22174" xr:uid="{00000000-0005-0000-0000-00002A360000}"/>
    <cellStyle name="Notas 2 4 3" xfId="501" xr:uid="{00000000-0005-0000-0000-00002B360000}"/>
    <cellStyle name="Notas 2 4 3 2" xfId="633" xr:uid="{00000000-0005-0000-0000-00002C360000}"/>
    <cellStyle name="Notas 2 4 3 2 2" xfId="2071" xr:uid="{00000000-0005-0000-0000-00002D360000}"/>
    <cellStyle name="Notas 2 4 3 2 2 2" xfId="3428" xr:uid="{00000000-0005-0000-0000-00002E360000}"/>
    <cellStyle name="Notas 2 4 3 2 2 2 2" xfId="4565" xr:uid="{00000000-0005-0000-0000-00002F360000}"/>
    <cellStyle name="Notas 2 4 3 2 2 2 2 2" xfId="7300" xr:uid="{00000000-0005-0000-0000-000030360000}"/>
    <cellStyle name="Notas 2 4 3 2 2 2 2 2 2" xfId="11596" xr:uid="{00000000-0005-0000-0000-000031360000}"/>
    <cellStyle name="Notas 2 4 3 2 2 2 2 2 2 2" xfId="20225" xr:uid="{00000000-0005-0000-0000-000032360000}"/>
    <cellStyle name="Notas 2 4 3 2 2 2 2 2 3" xfId="15935" xr:uid="{00000000-0005-0000-0000-000033360000}"/>
    <cellStyle name="Notas 2 4 3 2 2 2 2 3" xfId="9451" xr:uid="{00000000-0005-0000-0000-000034360000}"/>
    <cellStyle name="Notas 2 4 3 2 2 2 2 3 2" xfId="18080" xr:uid="{00000000-0005-0000-0000-000035360000}"/>
    <cellStyle name="Notas 2 4 3 2 2 2 2 4" xfId="13789" xr:uid="{00000000-0005-0000-0000-000036360000}"/>
    <cellStyle name="Notas 2 4 3 2 2 2 3" xfId="6248" xr:uid="{00000000-0005-0000-0000-000037360000}"/>
    <cellStyle name="Notas 2 4 3 2 2 2 3 2" xfId="10544" xr:uid="{00000000-0005-0000-0000-000038360000}"/>
    <cellStyle name="Notas 2 4 3 2 2 2 3 2 2" xfId="19173" xr:uid="{00000000-0005-0000-0000-000039360000}"/>
    <cellStyle name="Notas 2 4 3 2 2 2 3 3" xfId="14883" xr:uid="{00000000-0005-0000-0000-00003A360000}"/>
    <cellStyle name="Notas 2 4 3 2 2 2 4" xfId="8399" xr:uid="{00000000-0005-0000-0000-00003B360000}"/>
    <cellStyle name="Notas 2 4 3 2 2 2 4 2" xfId="17028" xr:uid="{00000000-0005-0000-0000-00003C360000}"/>
    <cellStyle name="Notas 2 4 3 2 2 2 5" xfId="12715" xr:uid="{00000000-0005-0000-0000-00003D360000}"/>
    <cellStyle name="Notas 2 4 3 2 3" xfId="3106" xr:uid="{00000000-0005-0000-0000-00003E360000}"/>
    <cellStyle name="Notas 2 4 3 2 3 2" xfId="4275" xr:uid="{00000000-0005-0000-0000-00003F360000}"/>
    <cellStyle name="Notas 2 4 3 2 3 2 2" xfId="7010" xr:uid="{00000000-0005-0000-0000-000040360000}"/>
    <cellStyle name="Notas 2 4 3 2 3 2 2 2" xfId="11306" xr:uid="{00000000-0005-0000-0000-000041360000}"/>
    <cellStyle name="Notas 2 4 3 2 3 2 2 2 2" xfId="19935" xr:uid="{00000000-0005-0000-0000-000042360000}"/>
    <cellStyle name="Notas 2 4 3 2 3 2 2 3" xfId="15645" xr:uid="{00000000-0005-0000-0000-000043360000}"/>
    <cellStyle name="Notas 2 4 3 2 3 2 3" xfId="9161" xr:uid="{00000000-0005-0000-0000-000044360000}"/>
    <cellStyle name="Notas 2 4 3 2 3 2 3 2" xfId="17790" xr:uid="{00000000-0005-0000-0000-000045360000}"/>
    <cellStyle name="Notas 2 4 3 2 3 2 4" xfId="13499" xr:uid="{00000000-0005-0000-0000-000046360000}"/>
    <cellStyle name="Notas 2 4 3 2 3 3" xfId="5957" xr:uid="{00000000-0005-0000-0000-000047360000}"/>
    <cellStyle name="Notas 2 4 3 2 3 3 2" xfId="10253" xr:uid="{00000000-0005-0000-0000-000048360000}"/>
    <cellStyle name="Notas 2 4 3 2 3 3 2 2" xfId="18882" xr:uid="{00000000-0005-0000-0000-000049360000}"/>
    <cellStyle name="Notas 2 4 3 2 3 3 3" xfId="14592" xr:uid="{00000000-0005-0000-0000-00004A360000}"/>
    <cellStyle name="Notas 2 4 3 2 3 4" xfId="7675" xr:uid="{00000000-0005-0000-0000-00004B360000}"/>
    <cellStyle name="Notas 2 4 3 2 3 4 2" xfId="16309" xr:uid="{00000000-0005-0000-0000-00004C360000}"/>
    <cellStyle name="Notas 2 4 3 2 3 5" xfId="12423" xr:uid="{00000000-0005-0000-0000-00004D360000}"/>
    <cellStyle name="Notas 2 4 3 2 4" xfId="22997" xr:uid="{00000000-0005-0000-0000-00004E360000}"/>
    <cellStyle name="Notas 2 4 3 3" xfId="746" xr:uid="{00000000-0005-0000-0000-00004F360000}"/>
    <cellStyle name="Notas 2 4 3 3 2" xfId="2182" xr:uid="{00000000-0005-0000-0000-000050360000}"/>
    <cellStyle name="Notas 2 4 3 3 2 2" xfId="3523" xr:uid="{00000000-0005-0000-0000-000051360000}"/>
    <cellStyle name="Notas 2 4 3 3 2 2 2" xfId="4659" xr:uid="{00000000-0005-0000-0000-000052360000}"/>
    <cellStyle name="Notas 2 4 3 3 2 2 2 2" xfId="7394" xr:uid="{00000000-0005-0000-0000-000053360000}"/>
    <cellStyle name="Notas 2 4 3 3 2 2 2 2 2" xfId="11690" xr:uid="{00000000-0005-0000-0000-000054360000}"/>
    <cellStyle name="Notas 2 4 3 3 2 2 2 2 2 2" xfId="20319" xr:uid="{00000000-0005-0000-0000-000055360000}"/>
    <cellStyle name="Notas 2 4 3 3 2 2 2 2 3" xfId="16029" xr:uid="{00000000-0005-0000-0000-000056360000}"/>
    <cellStyle name="Notas 2 4 3 3 2 2 2 3" xfId="9545" xr:uid="{00000000-0005-0000-0000-000057360000}"/>
    <cellStyle name="Notas 2 4 3 3 2 2 2 3 2" xfId="18174" xr:uid="{00000000-0005-0000-0000-000058360000}"/>
    <cellStyle name="Notas 2 4 3 3 2 2 2 4" xfId="13883" xr:uid="{00000000-0005-0000-0000-000059360000}"/>
    <cellStyle name="Notas 2 4 3 3 2 2 3" xfId="6342" xr:uid="{00000000-0005-0000-0000-00005A360000}"/>
    <cellStyle name="Notas 2 4 3 3 2 2 3 2" xfId="10638" xr:uid="{00000000-0005-0000-0000-00005B360000}"/>
    <cellStyle name="Notas 2 4 3 3 2 2 3 2 2" xfId="19267" xr:uid="{00000000-0005-0000-0000-00005C360000}"/>
    <cellStyle name="Notas 2 4 3 3 2 2 3 3" xfId="14977" xr:uid="{00000000-0005-0000-0000-00005D360000}"/>
    <cellStyle name="Notas 2 4 3 3 2 2 4" xfId="8493" xr:uid="{00000000-0005-0000-0000-00005E360000}"/>
    <cellStyle name="Notas 2 4 3 3 2 2 4 2" xfId="17122" xr:uid="{00000000-0005-0000-0000-00005F360000}"/>
    <cellStyle name="Notas 2 4 3 3 2 2 5" xfId="12809" xr:uid="{00000000-0005-0000-0000-000060360000}"/>
    <cellStyle name="Notas 2 4 3 3 3" xfId="3200" xr:uid="{00000000-0005-0000-0000-000061360000}"/>
    <cellStyle name="Notas 2 4 3 3 3 2" xfId="4369" xr:uid="{00000000-0005-0000-0000-000062360000}"/>
    <cellStyle name="Notas 2 4 3 3 3 2 2" xfId="7104" xr:uid="{00000000-0005-0000-0000-000063360000}"/>
    <cellStyle name="Notas 2 4 3 3 3 2 2 2" xfId="11400" xr:uid="{00000000-0005-0000-0000-000064360000}"/>
    <cellStyle name="Notas 2 4 3 3 3 2 2 2 2" xfId="20029" xr:uid="{00000000-0005-0000-0000-000065360000}"/>
    <cellStyle name="Notas 2 4 3 3 3 2 2 3" xfId="15739" xr:uid="{00000000-0005-0000-0000-000066360000}"/>
    <cellStyle name="Notas 2 4 3 3 3 2 3" xfId="9255" xr:uid="{00000000-0005-0000-0000-000067360000}"/>
    <cellStyle name="Notas 2 4 3 3 3 2 3 2" xfId="17884" xr:uid="{00000000-0005-0000-0000-000068360000}"/>
    <cellStyle name="Notas 2 4 3 3 3 2 4" xfId="13593" xr:uid="{00000000-0005-0000-0000-000069360000}"/>
    <cellStyle name="Notas 2 4 3 3 3 3" xfId="6051" xr:uid="{00000000-0005-0000-0000-00006A360000}"/>
    <cellStyle name="Notas 2 4 3 3 3 3 2" xfId="10347" xr:uid="{00000000-0005-0000-0000-00006B360000}"/>
    <cellStyle name="Notas 2 4 3 3 3 3 2 2" xfId="18976" xr:uid="{00000000-0005-0000-0000-00006C360000}"/>
    <cellStyle name="Notas 2 4 3 3 3 3 3" xfId="14686" xr:uid="{00000000-0005-0000-0000-00006D360000}"/>
    <cellStyle name="Notas 2 4 3 3 3 4" xfId="7811" xr:uid="{00000000-0005-0000-0000-00006E360000}"/>
    <cellStyle name="Notas 2 4 3 3 3 4 2" xfId="16445" xr:uid="{00000000-0005-0000-0000-00006F360000}"/>
    <cellStyle name="Notas 2 4 3 3 3 5" xfId="12517" xr:uid="{00000000-0005-0000-0000-000070360000}"/>
    <cellStyle name="Notas 2 4 3 4" xfId="944" xr:uid="{00000000-0005-0000-0000-000071360000}"/>
    <cellStyle name="Notas 2 4 3 4 2" xfId="3296" xr:uid="{00000000-0005-0000-0000-000072360000}"/>
    <cellStyle name="Notas 2 4 3 4 2 2" xfId="4465" xr:uid="{00000000-0005-0000-0000-000073360000}"/>
    <cellStyle name="Notas 2 4 3 4 2 2 2" xfId="7200" xr:uid="{00000000-0005-0000-0000-000074360000}"/>
    <cellStyle name="Notas 2 4 3 4 2 2 2 2" xfId="11496" xr:uid="{00000000-0005-0000-0000-000075360000}"/>
    <cellStyle name="Notas 2 4 3 4 2 2 2 2 2" xfId="20125" xr:uid="{00000000-0005-0000-0000-000076360000}"/>
    <cellStyle name="Notas 2 4 3 4 2 2 2 3" xfId="15835" xr:uid="{00000000-0005-0000-0000-000077360000}"/>
    <cellStyle name="Notas 2 4 3 4 2 2 3" xfId="9351" xr:uid="{00000000-0005-0000-0000-000078360000}"/>
    <cellStyle name="Notas 2 4 3 4 2 2 3 2" xfId="17980" xr:uid="{00000000-0005-0000-0000-000079360000}"/>
    <cellStyle name="Notas 2 4 3 4 2 2 4" xfId="13689" xr:uid="{00000000-0005-0000-0000-00007A360000}"/>
    <cellStyle name="Notas 2 4 3 4 2 3" xfId="6147" xr:uid="{00000000-0005-0000-0000-00007B360000}"/>
    <cellStyle name="Notas 2 4 3 4 2 3 2" xfId="10443" xr:uid="{00000000-0005-0000-0000-00007C360000}"/>
    <cellStyle name="Notas 2 4 3 4 2 3 2 2" xfId="19072" xr:uid="{00000000-0005-0000-0000-00007D360000}"/>
    <cellStyle name="Notas 2 4 3 4 2 3 3" xfId="14782" xr:uid="{00000000-0005-0000-0000-00007E360000}"/>
    <cellStyle name="Notas 2 4 3 4 2 4" xfId="8055" xr:uid="{00000000-0005-0000-0000-00007F360000}"/>
    <cellStyle name="Notas 2 4 3 4 2 4 2" xfId="16687" xr:uid="{00000000-0005-0000-0000-000080360000}"/>
    <cellStyle name="Notas 2 4 3 4 2 5" xfId="12613" xr:uid="{00000000-0005-0000-0000-000081360000}"/>
    <cellStyle name="Notas 2 4 3 5" xfId="1108" xr:uid="{00000000-0005-0000-0000-000082360000}"/>
    <cellStyle name="Notas 2 4 3 5 2" xfId="2386" xr:uid="{00000000-0005-0000-0000-000083360000}"/>
    <cellStyle name="Notas 2 4 3 5 2 2" xfId="3620" xr:uid="{00000000-0005-0000-0000-000084360000}"/>
    <cellStyle name="Notas 2 4 3 5 2 2 2" xfId="4755" xr:uid="{00000000-0005-0000-0000-000085360000}"/>
    <cellStyle name="Notas 2 4 3 5 2 2 2 2" xfId="7490" xr:uid="{00000000-0005-0000-0000-000086360000}"/>
    <cellStyle name="Notas 2 4 3 5 2 2 2 2 2" xfId="11786" xr:uid="{00000000-0005-0000-0000-000087360000}"/>
    <cellStyle name="Notas 2 4 3 5 2 2 2 2 2 2" xfId="20415" xr:uid="{00000000-0005-0000-0000-000088360000}"/>
    <cellStyle name="Notas 2 4 3 5 2 2 2 2 3" xfId="16125" xr:uid="{00000000-0005-0000-0000-000089360000}"/>
    <cellStyle name="Notas 2 4 3 5 2 2 2 3" xfId="9641" xr:uid="{00000000-0005-0000-0000-00008A360000}"/>
    <cellStyle name="Notas 2 4 3 5 2 2 2 3 2" xfId="18270" xr:uid="{00000000-0005-0000-0000-00008B360000}"/>
    <cellStyle name="Notas 2 4 3 5 2 2 2 4" xfId="13979" xr:uid="{00000000-0005-0000-0000-00008C360000}"/>
    <cellStyle name="Notas 2 4 3 5 2 2 3" xfId="6438" xr:uid="{00000000-0005-0000-0000-00008D360000}"/>
    <cellStyle name="Notas 2 4 3 5 2 2 3 2" xfId="10734" xr:uid="{00000000-0005-0000-0000-00008E360000}"/>
    <cellStyle name="Notas 2 4 3 5 2 2 3 2 2" xfId="19363" xr:uid="{00000000-0005-0000-0000-00008F360000}"/>
    <cellStyle name="Notas 2 4 3 5 2 2 3 3" xfId="15073" xr:uid="{00000000-0005-0000-0000-000090360000}"/>
    <cellStyle name="Notas 2 4 3 5 2 2 4" xfId="8589" xr:uid="{00000000-0005-0000-0000-000091360000}"/>
    <cellStyle name="Notas 2 4 3 5 2 2 4 2" xfId="17218" xr:uid="{00000000-0005-0000-0000-000092360000}"/>
    <cellStyle name="Notas 2 4 3 5 2 2 5" xfId="12905" xr:uid="{00000000-0005-0000-0000-000093360000}"/>
    <cellStyle name="Notas 2 4 3 5 3" xfId="3800" xr:uid="{00000000-0005-0000-0000-000094360000}"/>
    <cellStyle name="Notas 2 4 3 5 3 2" xfId="6555" xr:uid="{00000000-0005-0000-0000-000095360000}"/>
    <cellStyle name="Notas 2 4 3 5 3 2 2" xfId="10851" xr:uid="{00000000-0005-0000-0000-000096360000}"/>
    <cellStyle name="Notas 2 4 3 5 3 2 2 2" xfId="19480" xr:uid="{00000000-0005-0000-0000-000097360000}"/>
    <cellStyle name="Notas 2 4 3 5 3 2 3" xfId="15190" xr:uid="{00000000-0005-0000-0000-000098360000}"/>
    <cellStyle name="Notas 2 4 3 5 3 3" xfId="8706" xr:uid="{00000000-0005-0000-0000-000099360000}"/>
    <cellStyle name="Notas 2 4 3 5 3 3 2" xfId="17335" xr:uid="{00000000-0005-0000-0000-00009A360000}"/>
    <cellStyle name="Notas 2 4 3 5 3 4" xfId="13024" xr:uid="{00000000-0005-0000-0000-00009B360000}"/>
    <cellStyle name="Notas 2 4 3 5 4" xfId="5500" xr:uid="{00000000-0005-0000-0000-00009C360000}"/>
    <cellStyle name="Notas 2 4 3 5 4 2" xfId="9796" xr:uid="{00000000-0005-0000-0000-00009D360000}"/>
    <cellStyle name="Notas 2 4 3 5 4 2 2" xfId="18425" xr:uid="{00000000-0005-0000-0000-00009E360000}"/>
    <cellStyle name="Notas 2 4 3 5 4 3" xfId="14135" xr:uid="{00000000-0005-0000-0000-00009F360000}"/>
    <cellStyle name="Notas 2 4 3 5 5" xfId="7948" xr:uid="{00000000-0005-0000-0000-0000A0360000}"/>
    <cellStyle name="Notas 2 4 3 5 5 2" xfId="16581" xr:uid="{00000000-0005-0000-0000-0000A1360000}"/>
    <cellStyle name="Notas 2 4 3 5 6" xfId="11944" xr:uid="{00000000-0005-0000-0000-0000A2360000}"/>
    <cellStyle name="Notas 2 4 3 6" xfId="22217" xr:uid="{00000000-0005-0000-0000-0000A3360000}"/>
    <cellStyle name="Notas 2 4 4" xfId="631" xr:uid="{00000000-0005-0000-0000-0000A4360000}"/>
    <cellStyle name="Notas 2 4 4 2" xfId="2069" xr:uid="{00000000-0005-0000-0000-0000A5360000}"/>
    <cellStyle name="Notas 2 4 4 2 2" xfId="3426" xr:uid="{00000000-0005-0000-0000-0000A6360000}"/>
    <cellStyle name="Notas 2 4 4 2 2 2" xfId="4563" xr:uid="{00000000-0005-0000-0000-0000A7360000}"/>
    <cellStyle name="Notas 2 4 4 2 2 2 2" xfId="7298" xr:uid="{00000000-0005-0000-0000-0000A8360000}"/>
    <cellStyle name="Notas 2 4 4 2 2 2 2 2" xfId="11594" xr:uid="{00000000-0005-0000-0000-0000A9360000}"/>
    <cellStyle name="Notas 2 4 4 2 2 2 2 2 2" xfId="20223" xr:uid="{00000000-0005-0000-0000-0000AA360000}"/>
    <cellStyle name="Notas 2 4 4 2 2 2 2 3" xfId="15933" xr:uid="{00000000-0005-0000-0000-0000AB360000}"/>
    <cellStyle name="Notas 2 4 4 2 2 2 3" xfId="9449" xr:uid="{00000000-0005-0000-0000-0000AC360000}"/>
    <cellStyle name="Notas 2 4 4 2 2 2 3 2" xfId="18078" xr:uid="{00000000-0005-0000-0000-0000AD360000}"/>
    <cellStyle name="Notas 2 4 4 2 2 2 4" xfId="13787" xr:uid="{00000000-0005-0000-0000-0000AE360000}"/>
    <cellStyle name="Notas 2 4 4 2 2 3" xfId="6246" xr:uid="{00000000-0005-0000-0000-0000AF360000}"/>
    <cellStyle name="Notas 2 4 4 2 2 3 2" xfId="10542" xr:uid="{00000000-0005-0000-0000-0000B0360000}"/>
    <cellStyle name="Notas 2 4 4 2 2 3 2 2" xfId="19171" xr:uid="{00000000-0005-0000-0000-0000B1360000}"/>
    <cellStyle name="Notas 2 4 4 2 2 3 3" xfId="14881" xr:uid="{00000000-0005-0000-0000-0000B2360000}"/>
    <cellStyle name="Notas 2 4 4 2 2 4" xfId="8397" xr:uid="{00000000-0005-0000-0000-0000B3360000}"/>
    <cellStyle name="Notas 2 4 4 2 2 4 2" xfId="17026" xr:uid="{00000000-0005-0000-0000-0000B4360000}"/>
    <cellStyle name="Notas 2 4 4 2 2 5" xfId="12713" xr:uid="{00000000-0005-0000-0000-0000B5360000}"/>
    <cellStyle name="Notas 2 4 4 3" xfId="3104" xr:uid="{00000000-0005-0000-0000-0000B6360000}"/>
    <cellStyle name="Notas 2 4 4 3 2" xfId="4273" xr:uid="{00000000-0005-0000-0000-0000B7360000}"/>
    <cellStyle name="Notas 2 4 4 3 2 2" xfId="7008" xr:uid="{00000000-0005-0000-0000-0000B8360000}"/>
    <cellStyle name="Notas 2 4 4 3 2 2 2" xfId="11304" xr:uid="{00000000-0005-0000-0000-0000B9360000}"/>
    <cellStyle name="Notas 2 4 4 3 2 2 2 2" xfId="19933" xr:uid="{00000000-0005-0000-0000-0000BA360000}"/>
    <cellStyle name="Notas 2 4 4 3 2 2 3" xfId="15643" xr:uid="{00000000-0005-0000-0000-0000BB360000}"/>
    <cellStyle name="Notas 2 4 4 3 2 3" xfId="9159" xr:uid="{00000000-0005-0000-0000-0000BC360000}"/>
    <cellStyle name="Notas 2 4 4 3 2 3 2" xfId="17788" xr:uid="{00000000-0005-0000-0000-0000BD360000}"/>
    <cellStyle name="Notas 2 4 4 3 2 4" xfId="13497" xr:uid="{00000000-0005-0000-0000-0000BE360000}"/>
    <cellStyle name="Notas 2 4 4 3 3" xfId="5955" xr:uid="{00000000-0005-0000-0000-0000BF360000}"/>
    <cellStyle name="Notas 2 4 4 3 3 2" xfId="10251" xr:uid="{00000000-0005-0000-0000-0000C0360000}"/>
    <cellStyle name="Notas 2 4 4 3 3 2 2" xfId="18880" xr:uid="{00000000-0005-0000-0000-0000C1360000}"/>
    <cellStyle name="Notas 2 4 4 3 3 3" xfId="14590" xr:uid="{00000000-0005-0000-0000-0000C2360000}"/>
    <cellStyle name="Notas 2 4 4 3 4" xfId="8152" xr:uid="{00000000-0005-0000-0000-0000C3360000}"/>
    <cellStyle name="Notas 2 4 4 3 4 2" xfId="16783" xr:uid="{00000000-0005-0000-0000-0000C4360000}"/>
    <cellStyle name="Notas 2 4 4 3 5" xfId="12421" xr:uid="{00000000-0005-0000-0000-0000C5360000}"/>
    <cellStyle name="Notas 2 4 4 4" xfId="22996" xr:uid="{00000000-0005-0000-0000-0000C6360000}"/>
    <cellStyle name="Notas 2 4 5" xfId="744" xr:uid="{00000000-0005-0000-0000-0000C7360000}"/>
    <cellStyle name="Notas 2 4 5 2" xfId="2180" xr:uid="{00000000-0005-0000-0000-0000C8360000}"/>
    <cellStyle name="Notas 2 4 5 2 2" xfId="3521" xr:uid="{00000000-0005-0000-0000-0000C9360000}"/>
    <cellStyle name="Notas 2 4 5 2 2 2" xfId="4657" xr:uid="{00000000-0005-0000-0000-0000CA360000}"/>
    <cellStyle name="Notas 2 4 5 2 2 2 2" xfId="7392" xr:uid="{00000000-0005-0000-0000-0000CB360000}"/>
    <cellStyle name="Notas 2 4 5 2 2 2 2 2" xfId="11688" xr:uid="{00000000-0005-0000-0000-0000CC360000}"/>
    <cellStyle name="Notas 2 4 5 2 2 2 2 2 2" xfId="20317" xr:uid="{00000000-0005-0000-0000-0000CD360000}"/>
    <cellStyle name="Notas 2 4 5 2 2 2 2 3" xfId="16027" xr:uid="{00000000-0005-0000-0000-0000CE360000}"/>
    <cellStyle name="Notas 2 4 5 2 2 2 3" xfId="9543" xr:uid="{00000000-0005-0000-0000-0000CF360000}"/>
    <cellStyle name="Notas 2 4 5 2 2 2 3 2" xfId="18172" xr:uid="{00000000-0005-0000-0000-0000D0360000}"/>
    <cellStyle name="Notas 2 4 5 2 2 2 4" xfId="13881" xr:uid="{00000000-0005-0000-0000-0000D1360000}"/>
    <cellStyle name="Notas 2 4 5 2 2 3" xfId="6340" xr:uid="{00000000-0005-0000-0000-0000D2360000}"/>
    <cellStyle name="Notas 2 4 5 2 2 3 2" xfId="10636" xr:uid="{00000000-0005-0000-0000-0000D3360000}"/>
    <cellStyle name="Notas 2 4 5 2 2 3 2 2" xfId="19265" xr:uid="{00000000-0005-0000-0000-0000D4360000}"/>
    <cellStyle name="Notas 2 4 5 2 2 3 3" xfId="14975" xr:uid="{00000000-0005-0000-0000-0000D5360000}"/>
    <cellStyle name="Notas 2 4 5 2 2 4" xfId="8491" xr:uid="{00000000-0005-0000-0000-0000D6360000}"/>
    <cellStyle name="Notas 2 4 5 2 2 4 2" xfId="17120" xr:uid="{00000000-0005-0000-0000-0000D7360000}"/>
    <cellStyle name="Notas 2 4 5 2 2 5" xfId="12807" xr:uid="{00000000-0005-0000-0000-0000D8360000}"/>
    <cellStyle name="Notas 2 4 5 3" xfId="3198" xr:uid="{00000000-0005-0000-0000-0000D9360000}"/>
    <cellStyle name="Notas 2 4 5 3 2" xfId="4367" xr:uid="{00000000-0005-0000-0000-0000DA360000}"/>
    <cellStyle name="Notas 2 4 5 3 2 2" xfId="7102" xr:uid="{00000000-0005-0000-0000-0000DB360000}"/>
    <cellStyle name="Notas 2 4 5 3 2 2 2" xfId="11398" xr:uid="{00000000-0005-0000-0000-0000DC360000}"/>
    <cellStyle name="Notas 2 4 5 3 2 2 2 2" xfId="20027" xr:uid="{00000000-0005-0000-0000-0000DD360000}"/>
    <cellStyle name="Notas 2 4 5 3 2 2 3" xfId="15737" xr:uid="{00000000-0005-0000-0000-0000DE360000}"/>
    <cellStyle name="Notas 2 4 5 3 2 3" xfId="9253" xr:uid="{00000000-0005-0000-0000-0000DF360000}"/>
    <cellStyle name="Notas 2 4 5 3 2 3 2" xfId="17882" xr:uid="{00000000-0005-0000-0000-0000E0360000}"/>
    <cellStyle name="Notas 2 4 5 3 2 4" xfId="13591" xr:uid="{00000000-0005-0000-0000-0000E1360000}"/>
    <cellStyle name="Notas 2 4 5 3 3" xfId="6049" xr:uid="{00000000-0005-0000-0000-0000E2360000}"/>
    <cellStyle name="Notas 2 4 5 3 3 2" xfId="10345" xr:uid="{00000000-0005-0000-0000-0000E3360000}"/>
    <cellStyle name="Notas 2 4 5 3 3 2 2" xfId="18974" xr:uid="{00000000-0005-0000-0000-0000E4360000}"/>
    <cellStyle name="Notas 2 4 5 3 3 3" xfId="14684" xr:uid="{00000000-0005-0000-0000-0000E5360000}"/>
    <cellStyle name="Notas 2 4 5 3 4" xfId="7813" xr:uid="{00000000-0005-0000-0000-0000E6360000}"/>
    <cellStyle name="Notas 2 4 5 3 4 2" xfId="16447" xr:uid="{00000000-0005-0000-0000-0000E7360000}"/>
    <cellStyle name="Notas 2 4 5 3 5" xfId="12515" xr:uid="{00000000-0005-0000-0000-0000E8360000}"/>
    <cellStyle name="Notas 2 4 6" xfId="942" xr:uid="{00000000-0005-0000-0000-0000E9360000}"/>
    <cellStyle name="Notas 2 4 6 2" xfId="3294" xr:uid="{00000000-0005-0000-0000-0000EA360000}"/>
    <cellStyle name="Notas 2 4 6 2 2" xfId="4463" xr:uid="{00000000-0005-0000-0000-0000EB360000}"/>
    <cellStyle name="Notas 2 4 6 2 2 2" xfId="7198" xr:uid="{00000000-0005-0000-0000-0000EC360000}"/>
    <cellStyle name="Notas 2 4 6 2 2 2 2" xfId="11494" xr:uid="{00000000-0005-0000-0000-0000ED360000}"/>
    <cellStyle name="Notas 2 4 6 2 2 2 2 2" xfId="20123" xr:uid="{00000000-0005-0000-0000-0000EE360000}"/>
    <cellStyle name="Notas 2 4 6 2 2 2 3" xfId="15833" xr:uid="{00000000-0005-0000-0000-0000EF360000}"/>
    <cellStyle name="Notas 2 4 6 2 2 3" xfId="9349" xr:uid="{00000000-0005-0000-0000-0000F0360000}"/>
    <cellStyle name="Notas 2 4 6 2 2 3 2" xfId="17978" xr:uid="{00000000-0005-0000-0000-0000F1360000}"/>
    <cellStyle name="Notas 2 4 6 2 2 4" xfId="13687" xr:uid="{00000000-0005-0000-0000-0000F2360000}"/>
    <cellStyle name="Notas 2 4 6 2 3" xfId="6145" xr:uid="{00000000-0005-0000-0000-0000F3360000}"/>
    <cellStyle name="Notas 2 4 6 2 3 2" xfId="10441" xr:uid="{00000000-0005-0000-0000-0000F4360000}"/>
    <cellStyle name="Notas 2 4 6 2 3 2 2" xfId="19070" xr:uid="{00000000-0005-0000-0000-0000F5360000}"/>
    <cellStyle name="Notas 2 4 6 2 3 3" xfId="14780" xr:uid="{00000000-0005-0000-0000-0000F6360000}"/>
    <cellStyle name="Notas 2 4 6 2 4" xfId="8068" xr:uid="{00000000-0005-0000-0000-0000F7360000}"/>
    <cellStyle name="Notas 2 4 6 2 4 2" xfId="16700" xr:uid="{00000000-0005-0000-0000-0000F8360000}"/>
    <cellStyle name="Notas 2 4 6 2 5" xfId="12611" xr:uid="{00000000-0005-0000-0000-0000F9360000}"/>
    <cellStyle name="Notas 2 4 7" xfId="1106" xr:uid="{00000000-0005-0000-0000-0000FA360000}"/>
    <cellStyle name="Notas 2 4 7 2" xfId="2384" xr:uid="{00000000-0005-0000-0000-0000FB360000}"/>
    <cellStyle name="Notas 2 4 7 2 2" xfId="3618" xr:uid="{00000000-0005-0000-0000-0000FC360000}"/>
    <cellStyle name="Notas 2 4 7 2 2 2" xfId="4753" xr:uid="{00000000-0005-0000-0000-0000FD360000}"/>
    <cellStyle name="Notas 2 4 7 2 2 2 2" xfId="7488" xr:uid="{00000000-0005-0000-0000-0000FE360000}"/>
    <cellStyle name="Notas 2 4 7 2 2 2 2 2" xfId="11784" xr:uid="{00000000-0005-0000-0000-0000FF360000}"/>
    <cellStyle name="Notas 2 4 7 2 2 2 2 2 2" xfId="20413" xr:uid="{00000000-0005-0000-0000-000000370000}"/>
    <cellStyle name="Notas 2 4 7 2 2 2 2 3" xfId="16123" xr:uid="{00000000-0005-0000-0000-000001370000}"/>
    <cellStyle name="Notas 2 4 7 2 2 2 3" xfId="9639" xr:uid="{00000000-0005-0000-0000-000002370000}"/>
    <cellStyle name="Notas 2 4 7 2 2 2 3 2" xfId="18268" xr:uid="{00000000-0005-0000-0000-000003370000}"/>
    <cellStyle name="Notas 2 4 7 2 2 2 4" xfId="13977" xr:uid="{00000000-0005-0000-0000-000004370000}"/>
    <cellStyle name="Notas 2 4 7 2 2 3" xfId="6436" xr:uid="{00000000-0005-0000-0000-000005370000}"/>
    <cellStyle name="Notas 2 4 7 2 2 3 2" xfId="10732" xr:uid="{00000000-0005-0000-0000-000006370000}"/>
    <cellStyle name="Notas 2 4 7 2 2 3 2 2" xfId="19361" xr:uid="{00000000-0005-0000-0000-000007370000}"/>
    <cellStyle name="Notas 2 4 7 2 2 3 3" xfId="15071" xr:uid="{00000000-0005-0000-0000-000008370000}"/>
    <cellStyle name="Notas 2 4 7 2 2 4" xfId="8587" xr:uid="{00000000-0005-0000-0000-000009370000}"/>
    <cellStyle name="Notas 2 4 7 2 2 4 2" xfId="17216" xr:uid="{00000000-0005-0000-0000-00000A370000}"/>
    <cellStyle name="Notas 2 4 7 2 2 5" xfId="12903" xr:uid="{00000000-0005-0000-0000-00000B370000}"/>
    <cellStyle name="Notas 2 4 7 3" xfId="3798" xr:uid="{00000000-0005-0000-0000-00000C370000}"/>
    <cellStyle name="Notas 2 4 7 3 2" xfId="6553" xr:uid="{00000000-0005-0000-0000-00000D370000}"/>
    <cellStyle name="Notas 2 4 7 3 2 2" xfId="10849" xr:uid="{00000000-0005-0000-0000-00000E370000}"/>
    <cellStyle name="Notas 2 4 7 3 2 2 2" xfId="19478" xr:uid="{00000000-0005-0000-0000-00000F370000}"/>
    <cellStyle name="Notas 2 4 7 3 2 3" xfId="15188" xr:uid="{00000000-0005-0000-0000-000010370000}"/>
    <cellStyle name="Notas 2 4 7 3 3" xfId="8704" xr:uid="{00000000-0005-0000-0000-000011370000}"/>
    <cellStyle name="Notas 2 4 7 3 3 2" xfId="17333" xr:uid="{00000000-0005-0000-0000-000012370000}"/>
    <cellStyle name="Notas 2 4 7 3 4" xfId="13022" xr:uid="{00000000-0005-0000-0000-000013370000}"/>
    <cellStyle name="Notas 2 4 7 4" xfId="5498" xr:uid="{00000000-0005-0000-0000-000014370000}"/>
    <cellStyle name="Notas 2 4 7 4 2" xfId="9794" xr:uid="{00000000-0005-0000-0000-000015370000}"/>
    <cellStyle name="Notas 2 4 7 4 2 2" xfId="18423" xr:uid="{00000000-0005-0000-0000-000016370000}"/>
    <cellStyle name="Notas 2 4 7 4 3" xfId="14133" xr:uid="{00000000-0005-0000-0000-000017370000}"/>
    <cellStyle name="Notas 2 4 7 5" xfId="7949" xr:uid="{00000000-0005-0000-0000-000018370000}"/>
    <cellStyle name="Notas 2 4 7 5 2" xfId="16582" xr:uid="{00000000-0005-0000-0000-000019370000}"/>
    <cellStyle name="Notas 2 4 7 6" xfId="11942" xr:uid="{00000000-0005-0000-0000-00001A370000}"/>
    <cellStyle name="Notas 2 4 8" xfId="22998" xr:uid="{00000000-0005-0000-0000-00001B370000}"/>
    <cellStyle name="Notas 2 5" xfId="502" xr:uid="{00000000-0005-0000-0000-00001C370000}"/>
    <cellStyle name="Notas 2 5 2" xfId="634" xr:uid="{00000000-0005-0000-0000-00001D370000}"/>
    <cellStyle name="Notas 2 5 2 2" xfId="2072" xr:uid="{00000000-0005-0000-0000-00001E370000}"/>
    <cellStyle name="Notas 2 5 2 2 2" xfId="3429" xr:uid="{00000000-0005-0000-0000-00001F370000}"/>
    <cellStyle name="Notas 2 5 2 2 2 2" xfId="4566" xr:uid="{00000000-0005-0000-0000-000020370000}"/>
    <cellStyle name="Notas 2 5 2 2 2 2 2" xfId="7301" xr:uid="{00000000-0005-0000-0000-000021370000}"/>
    <cellStyle name="Notas 2 5 2 2 2 2 2 2" xfId="11597" xr:uid="{00000000-0005-0000-0000-000022370000}"/>
    <cellStyle name="Notas 2 5 2 2 2 2 2 2 2" xfId="20226" xr:uid="{00000000-0005-0000-0000-000023370000}"/>
    <cellStyle name="Notas 2 5 2 2 2 2 2 3" xfId="15936" xr:uid="{00000000-0005-0000-0000-000024370000}"/>
    <cellStyle name="Notas 2 5 2 2 2 2 3" xfId="9452" xr:uid="{00000000-0005-0000-0000-000025370000}"/>
    <cellStyle name="Notas 2 5 2 2 2 2 3 2" xfId="18081" xr:uid="{00000000-0005-0000-0000-000026370000}"/>
    <cellStyle name="Notas 2 5 2 2 2 2 4" xfId="13790" xr:uid="{00000000-0005-0000-0000-000027370000}"/>
    <cellStyle name="Notas 2 5 2 2 2 3" xfId="6249" xr:uid="{00000000-0005-0000-0000-000028370000}"/>
    <cellStyle name="Notas 2 5 2 2 2 3 2" xfId="10545" xr:uid="{00000000-0005-0000-0000-000029370000}"/>
    <cellStyle name="Notas 2 5 2 2 2 3 2 2" xfId="19174" xr:uid="{00000000-0005-0000-0000-00002A370000}"/>
    <cellStyle name="Notas 2 5 2 2 2 3 3" xfId="14884" xr:uid="{00000000-0005-0000-0000-00002B370000}"/>
    <cellStyle name="Notas 2 5 2 2 2 4" xfId="8400" xr:uid="{00000000-0005-0000-0000-00002C370000}"/>
    <cellStyle name="Notas 2 5 2 2 2 4 2" xfId="17029" xr:uid="{00000000-0005-0000-0000-00002D370000}"/>
    <cellStyle name="Notas 2 5 2 2 2 5" xfId="12716" xr:uid="{00000000-0005-0000-0000-00002E370000}"/>
    <cellStyle name="Notas 2 5 2 3" xfId="3107" xr:uid="{00000000-0005-0000-0000-00002F370000}"/>
    <cellStyle name="Notas 2 5 2 3 2" xfId="4276" xr:uid="{00000000-0005-0000-0000-000030370000}"/>
    <cellStyle name="Notas 2 5 2 3 2 2" xfId="7011" xr:uid="{00000000-0005-0000-0000-000031370000}"/>
    <cellStyle name="Notas 2 5 2 3 2 2 2" xfId="11307" xr:uid="{00000000-0005-0000-0000-000032370000}"/>
    <cellStyle name="Notas 2 5 2 3 2 2 2 2" xfId="19936" xr:uid="{00000000-0005-0000-0000-000033370000}"/>
    <cellStyle name="Notas 2 5 2 3 2 2 3" xfId="15646" xr:uid="{00000000-0005-0000-0000-000034370000}"/>
    <cellStyle name="Notas 2 5 2 3 2 3" xfId="9162" xr:uid="{00000000-0005-0000-0000-000035370000}"/>
    <cellStyle name="Notas 2 5 2 3 2 3 2" xfId="17791" xr:uid="{00000000-0005-0000-0000-000036370000}"/>
    <cellStyle name="Notas 2 5 2 3 2 4" xfId="13500" xr:uid="{00000000-0005-0000-0000-000037370000}"/>
    <cellStyle name="Notas 2 5 2 3 3" xfId="5958" xr:uid="{00000000-0005-0000-0000-000038370000}"/>
    <cellStyle name="Notas 2 5 2 3 3 2" xfId="10254" xr:uid="{00000000-0005-0000-0000-000039370000}"/>
    <cellStyle name="Notas 2 5 2 3 3 2 2" xfId="18883" xr:uid="{00000000-0005-0000-0000-00003A370000}"/>
    <cellStyle name="Notas 2 5 2 3 3 3" xfId="14593" xr:uid="{00000000-0005-0000-0000-00003B370000}"/>
    <cellStyle name="Notas 2 5 2 3 4" xfId="7730" xr:uid="{00000000-0005-0000-0000-00003C370000}"/>
    <cellStyle name="Notas 2 5 2 3 4 2" xfId="16364" xr:uid="{00000000-0005-0000-0000-00003D370000}"/>
    <cellStyle name="Notas 2 5 2 3 5" xfId="12424" xr:uid="{00000000-0005-0000-0000-00003E370000}"/>
    <cellStyle name="Notas 2 5 2 4" xfId="22995" xr:uid="{00000000-0005-0000-0000-00003F370000}"/>
    <cellStyle name="Notas 2 5 3" xfId="747" xr:uid="{00000000-0005-0000-0000-000040370000}"/>
    <cellStyle name="Notas 2 5 3 2" xfId="2183" xr:uid="{00000000-0005-0000-0000-000041370000}"/>
    <cellStyle name="Notas 2 5 3 2 2" xfId="3524" xr:uid="{00000000-0005-0000-0000-000042370000}"/>
    <cellStyle name="Notas 2 5 3 2 2 2" xfId="4660" xr:uid="{00000000-0005-0000-0000-000043370000}"/>
    <cellStyle name="Notas 2 5 3 2 2 2 2" xfId="7395" xr:uid="{00000000-0005-0000-0000-000044370000}"/>
    <cellStyle name="Notas 2 5 3 2 2 2 2 2" xfId="11691" xr:uid="{00000000-0005-0000-0000-000045370000}"/>
    <cellStyle name="Notas 2 5 3 2 2 2 2 2 2" xfId="20320" xr:uid="{00000000-0005-0000-0000-000046370000}"/>
    <cellStyle name="Notas 2 5 3 2 2 2 2 3" xfId="16030" xr:uid="{00000000-0005-0000-0000-000047370000}"/>
    <cellStyle name="Notas 2 5 3 2 2 2 3" xfId="9546" xr:uid="{00000000-0005-0000-0000-000048370000}"/>
    <cellStyle name="Notas 2 5 3 2 2 2 3 2" xfId="18175" xr:uid="{00000000-0005-0000-0000-000049370000}"/>
    <cellStyle name="Notas 2 5 3 2 2 2 4" xfId="13884" xr:uid="{00000000-0005-0000-0000-00004A370000}"/>
    <cellStyle name="Notas 2 5 3 2 2 3" xfId="6343" xr:uid="{00000000-0005-0000-0000-00004B370000}"/>
    <cellStyle name="Notas 2 5 3 2 2 3 2" xfId="10639" xr:uid="{00000000-0005-0000-0000-00004C370000}"/>
    <cellStyle name="Notas 2 5 3 2 2 3 2 2" xfId="19268" xr:uid="{00000000-0005-0000-0000-00004D370000}"/>
    <cellStyle name="Notas 2 5 3 2 2 3 3" xfId="14978" xr:uid="{00000000-0005-0000-0000-00004E370000}"/>
    <cellStyle name="Notas 2 5 3 2 2 4" xfId="8494" xr:uid="{00000000-0005-0000-0000-00004F370000}"/>
    <cellStyle name="Notas 2 5 3 2 2 4 2" xfId="17123" xr:uid="{00000000-0005-0000-0000-000050370000}"/>
    <cellStyle name="Notas 2 5 3 2 2 5" xfId="12810" xr:uid="{00000000-0005-0000-0000-000051370000}"/>
    <cellStyle name="Notas 2 5 3 3" xfId="3201" xr:uid="{00000000-0005-0000-0000-000052370000}"/>
    <cellStyle name="Notas 2 5 3 3 2" xfId="4370" xr:uid="{00000000-0005-0000-0000-000053370000}"/>
    <cellStyle name="Notas 2 5 3 3 2 2" xfId="7105" xr:uid="{00000000-0005-0000-0000-000054370000}"/>
    <cellStyle name="Notas 2 5 3 3 2 2 2" xfId="11401" xr:uid="{00000000-0005-0000-0000-000055370000}"/>
    <cellStyle name="Notas 2 5 3 3 2 2 2 2" xfId="20030" xr:uid="{00000000-0005-0000-0000-000056370000}"/>
    <cellStyle name="Notas 2 5 3 3 2 2 3" xfId="15740" xr:uid="{00000000-0005-0000-0000-000057370000}"/>
    <cellStyle name="Notas 2 5 3 3 2 3" xfId="9256" xr:uid="{00000000-0005-0000-0000-000058370000}"/>
    <cellStyle name="Notas 2 5 3 3 2 3 2" xfId="17885" xr:uid="{00000000-0005-0000-0000-000059370000}"/>
    <cellStyle name="Notas 2 5 3 3 2 4" xfId="13594" xr:uid="{00000000-0005-0000-0000-00005A370000}"/>
    <cellStyle name="Notas 2 5 3 3 3" xfId="6052" xr:uid="{00000000-0005-0000-0000-00005B370000}"/>
    <cellStyle name="Notas 2 5 3 3 3 2" xfId="10348" xr:uid="{00000000-0005-0000-0000-00005C370000}"/>
    <cellStyle name="Notas 2 5 3 3 3 2 2" xfId="18977" xr:uid="{00000000-0005-0000-0000-00005D370000}"/>
    <cellStyle name="Notas 2 5 3 3 3 3" xfId="14687" xr:uid="{00000000-0005-0000-0000-00005E370000}"/>
    <cellStyle name="Notas 2 5 3 3 4" xfId="7810" xr:uid="{00000000-0005-0000-0000-00005F370000}"/>
    <cellStyle name="Notas 2 5 3 3 4 2" xfId="16444" xr:uid="{00000000-0005-0000-0000-000060370000}"/>
    <cellStyle name="Notas 2 5 3 3 5" xfId="12518" xr:uid="{00000000-0005-0000-0000-000061370000}"/>
    <cellStyle name="Notas 2 5 4" xfId="945" xr:uid="{00000000-0005-0000-0000-000062370000}"/>
    <cellStyle name="Notas 2 5 4 2" xfId="3297" xr:uid="{00000000-0005-0000-0000-000063370000}"/>
    <cellStyle name="Notas 2 5 4 2 2" xfId="4466" xr:uid="{00000000-0005-0000-0000-000064370000}"/>
    <cellStyle name="Notas 2 5 4 2 2 2" xfId="7201" xr:uid="{00000000-0005-0000-0000-000065370000}"/>
    <cellStyle name="Notas 2 5 4 2 2 2 2" xfId="11497" xr:uid="{00000000-0005-0000-0000-000066370000}"/>
    <cellStyle name="Notas 2 5 4 2 2 2 2 2" xfId="20126" xr:uid="{00000000-0005-0000-0000-000067370000}"/>
    <cellStyle name="Notas 2 5 4 2 2 2 3" xfId="15836" xr:uid="{00000000-0005-0000-0000-000068370000}"/>
    <cellStyle name="Notas 2 5 4 2 2 3" xfId="9352" xr:uid="{00000000-0005-0000-0000-000069370000}"/>
    <cellStyle name="Notas 2 5 4 2 2 3 2" xfId="17981" xr:uid="{00000000-0005-0000-0000-00006A370000}"/>
    <cellStyle name="Notas 2 5 4 2 2 4" xfId="13690" xr:uid="{00000000-0005-0000-0000-00006B370000}"/>
    <cellStyle name="Notas 2 5 4 2 3" xfId="6148" xr:uid="{00000000-0005-0000-0000-00006C370000}"/>
    <cellStyle name="Notas 2 5 4 2 3 2" xfId="10444" xr:uid="{00000000-0005-0000-0000-00006D370000}"/>
    <cellStyle name="Notas 2 5 4 2 3 2 2" xfId="19073" xr:uid="{00000000-0005-0000-0000-00006E370000}"/>
    <cellStyle name="Notas 2 5 4 2 3 3" xfId="14783" xr:uid="{00000000-0005-0000-0000-00006F370000}"/>
    <cellStyle name="Notas 2 5 4 2 4" xfId="7852" xr:uid="{00000000-0005-0000-0000-000070370000}"/>
    <cellStyle name="Notas 2 5 4 2 4 2" xfId="16485" xr:uid="{00000000-0005-0000-0000-000071370000}"/>
    <cellStyle name="Notas 2 5 4 2 5" xfId="12614" xr:uid="{00000000-0005-0000-0000-000072370000}"/>
    <cellStyle name="Notas 2 5 5" xfId="1109" xr:uid="{00000000-0005-0000-0000-000073370000}"/>
    <cellStyle name="Notas 2 5 5 2" xfId="2387" xr:uid="{00000000-0005-0000-0000-000074370000}"/>
    <cellStyle name="Notas 2 5 5 2 2" xfId="3621" xr:uid="{00000000-0005-0000-0000-000075370000}"/>
    <cellStyle name="Notas 2 5 5 2 2 2" xfId="4756" xr:uid="{00000000-0005-0000-0000-000076370000}"/>
    <cellStyle name="Notas 2 5 5 2 2 2 2" xfId="7491" xr:uid="{00000000-0005-0000-0000-000077370000}"/>
    <cellStyle name="Notas 2 5 5 2 2 2 2 2" xfId="11787" xr:uid="{00000000-0005-0000-0000-000078370000}"/>
    <cellStyle name="Notas 2 5 5 2 2 2 2 2 2" xfId="20416" xr:uid="{00000000-0005-0000-0000-000079370000}"/>
    <cellStyle name="Notas 2 5 5 2 2 2 2 3" xfId="16126" xr:uid="{00000000-0005-0000-0000-00007A370000}"/>
    <cellStyle name="Notas 2 5 5 2 2 2 3" xfId="9642" xr:uid="{00000000-0005-0000-0000-00007B370000}"/>
    <cellStyle name="Notas 2 5 5 2 2 2 3 2" xfId="18271" xr:uid="{00000000-0005-0000-0000-00007C370000}"/>
    <cellStyle name="Notas 2 5 5 2 2 2 4" xfId="13980" xr:uid="{00000000-0005-0000-0000-00007D370000}"/>
    <cellStyle name="Notas 2 5 5 2 2 3" xfId="6439" xr:uid="{00000000-0005-0000-0000-00007E370000}"/>
    <cellStyle name="Notas 2 5 5 2 2 3 2" xfId="10735" xr:uid="{00000000-0005-0000-0000-00007F370000}"/>
    <cellStyle name="Notas 2 5 5 2 2 3 2 2" xfId="19364" xr:uid="{00000000-0005-0000-0000-000080370000}"/>
    <cellStyle name="Notas 2 5 5 2 2 3 3" xfId="15074" xr:uid="{00000000-0005-0000-0000-000081370000}"/>
    <cellStyle name="Notas 2 5 5 2 2 4" xfId="8590" xr:uid="{00000000-0005-0000-0000-000082370000}"/>
    <cellStyle name="Notas 2 5 5 2 2 4 2" xfId="17219" xr:uid="{00000000-0005-0000-0000-000083370000}"/>
    <cellStyle name="Notas 2 5 5 2 2 5" xfId="12906" xr:uid="{00000000-0005-0000-0000-000084370000}"/>
    <cellStyle name="Notas 2 5 5 3" xfId="3801" xr:uid="{00000000-0005-0000-0000-000085370000}"/>
    <cellStyle name="Notas 2 5 5 3 2" xfId="6556" xr:uid="{00000000-0005-0000-0000-000086370000}"/>
    <cellStyle name="Notas 2 5 5 3 2 2" xfId="10852" xr:uid="{00000000-0005-0000-0000-000087370000}"/>
    <cellStyle name="Notas 2 5 5 3 2 2 2" xfId="19481" xr:uid="{00000000-0005-0000-0000-000088370000}"/>
    <cellStyle name="Notas 2 5 5 3 2 3" xfId="15191" xr:uid="{00000000-0005-0000-0000-000089370000}"/>
    <cellStyle name="Notas 2 5 5 3 3" xfId="8707" xr:uid="{00000000-0005-0000-0000-00008A370000}"/>
    <cellStyle name="Notas 2 5 5 3 3 2" xfId="17336" xr:uid="{00000000-0005-0000-0000-00008B370000}"/>
    <cellStyle name="Notas 2 5 5 3 4" xfId="13025" xr:uid="{00000000-0005-0000-0000-00008C370000}"/>
    <cellStyle name="Notas 2 5 5 4" xfId="5501" xr:uid="{00000000-0005-0000-0000-00008D370000}"/>
    <cellStyle name="Notas 2 5 5 4 2" xfId="9797" xr:uid="{00000000-0005-0000-0000-00008E370000}"/>
    <cellStyle name="Notas 2 5 5 4 2 2" xfId="18426" xr:uid="{00000000-0005-0000-0000-00008F370000}"/>
    <cellStyle name="Notas 2 5 5 4 3" xfId="14136" xr:uid="{00000000-0005-0000-0000-000090370000}"/>
    <cellStyle name="Notas 2 5 5 5" xfId="8101" xr:uid="{00000000-0005-0000-0000-000091370000}"/>
    <cellStyle name="Notas 2 5 5 5 2" xfId="16733" xr:uid="{00000000-0005-0000-0000-000092370000}"/>
    <cellStyle name="Notas 2 5 5 6" xfId="11945" xr:uid="{00000000-0005-0000-0000-000093370000}"/>
    <cellStyle name="Notas 2 5 6" xfId="22216" xr:uid="{00000000-0005-0000-0000-000094370000}"/>
    <cellStyle name="Notas 2 6" xfId="503" xr:uid="{00000000-0005-0000-0000-000095370000}"/>
    <cellStyle name="Notas 2 6 2" xfId="635" xr:uid="{00000000-0005-0000-0000-000096370000}"/>
    <cellStyle name="Notas 2 6 2 2" xfId="2073" xr:uid="{00000000-0005-0000-0000-000097370000}"/>
    <cellStyle name="Notas 2 6 2 2 2" xfId="3430" xr:uid="{00000000-0005-0000-0000-000098370000}"/>
    <cellStyle name="Notas 2 6 2 2 2 2" xfId="4567" xr:uid="{00000000-0005-0000-0000-000099370000}"/>
    <cellStyle name="Notas 2 6 2 2 2 2 2" xfId="7302" xr:uid="{00000000-0005-0000-0000-00009A370000}"/>
    <cellStyle name="Notas 2 6 2 2 2 2 2 2" xfId="11598" xr:uid="{00000000-0005-0000-0000-00009B370000}"/>
    <cellStyle name="Notas 2 6 2 2 2 2 2 2 2" xfId="20227" xr:uid="{00000000-0005-0000-0000-00009C370000}"/>
    <cellStyle name="Notas 2 6 2 2 2 2 2 3" xfId="15937" xr:uid="{00000000-0005-0000-0000-00009D370000}"/>
    <cellStyle name="Notas 2 6 2 2 2 2 3" xfId="9453" xr:uid="{00000000-0005-0000-0000-00009E370000}"/>
    <cellStyle name="Notas 2 6 2 2 2 2 3 2" xfId="18082" xr:uid="{00000000-0005-0000-0000-00009F370000}"/>
    <cellStyle name="Notas 2 6 2 2 2 2 4" xfId="13791" xr:uid="{00000000-0005-0000-0000-0000A0370000}"/>
    <cellStyle name="Notas 2 6 2 2 2 3" xfId="6250" xr:uid="{00000000-0005-0000-0000-0000A1370000}"/>
    <cellStyle name="Notas 2 6 2 2 2 3 2" xfId="10546" xr:uid="{00000000-0005-0000-0000-0000A2370000}"/>
    <cellStyle name="Notas 2 6 2 2 2 3 2 2" xfId="19175" xr:uid="{00000000-0005-0000-0000-0000A3370000}"/>
    <cellStyle name="Notas 2 6 2 2 2 3 3" xfId="14885" xr:uid="{00000000-0005-0000-0000-0000A4370000}"/>
    <cellStyle name="Notas 2 6 2 2 2 4" xfId="8401" xr:uid="{00000000-0005-0000-0000-0000A5370000}"/>
    <cellStyle name="Notas 2 6 2 2 2 4 2" xfId="17030" xr:uid="{00000000-0005-0000-0000-0000A6370000}"/>
    <cellStyle name="Notas 2 6 2 2 2 5" xfId="12717" xr:uid="{00000000-0005-0000-0000-0000A7370000}"/>
    <cellStyle name="Notas 2 6 2 3" xfId="3108" xr:uid="{00000000-0005-0000-0000-0000A8370000}"/>
    <cellStyle name="Notas 2 6 2 3 2" xfId="4277" xr:uid="{00000000-0005-0000-0000-0000A9370000}"/>
    <cellStyle name="Notas 2 6 2 3 2 2" xfId="7012" xr:uid="{00000000-0005-0000-0000-0000AA370000}"/>
    <cellStyle name="Notas 2 6 2 3 2 2 2" xfId="11308" xr:uid="{00000000-0005-0000-0000-0000AB370000}"/>
    <cellStyle name="Notas 2 6 2 3 2 2 2 2" xfId="19937" xr:uid="{00000000-0005-0000-0000-0000AC370000}"/>
    <cellStyle name="Notas 2 6 2 3 2 2 3" xfId="15647" xr:uid="{00000000-0005-0000-0000-0000AD370000}"/>
    <cellStyle name="Notas 2 6 2 3 2 3" xfId="9163" xr:uid="{00000000-0005-0000-0000-0000AE370000}"/>
    <cellStyle name="Notas 2 6 2 3 2 3 2" xfId="17792" xr:uid="{00000000-0005-0000-0000-0000AF370000}"/>
    <cellStyle name="Notas 2 6 2 3 2 4" xfId="13501" xr:uid="{00000000-0005-0000-0000-0000B0370000}"/>
    <cellStyle name="Notas 2 6 2 3 3" xfId="5959" xr:uid="{00000000-0005-0000-0000-0000B1370000}"/>
    <cellStyle name="Notas 2 6 2 3 3 2" xfId="10255" xr:uid="{00000000-0005-0000-0000-0000B2370000}"/>
    <cellStyle name="Notas 2 6 2 3 3 2 2" xfId="18884" xr:uid="{00000000-0005-0000-0000-0000B3370000}"/>
    <cellStyle name="Notas 2 6 2 3 3 3" xfId="14594" xr:uid="{00000000-0005-0000-0000-0000B4370000}"/>
    <cellStyle name="Notas 2 6 2 3 4" xfId="7729" xr:uid="{00000000-0005-0000-0000-0000B5370000}"/>
    <cellStyle name="Notas 2 6 2 3 4 2" xfId="16363" xr:uid="{00000000-0005-0000-0000-0000B6370000}"/>
    <cellStyle name="Notas 2 6 2 3 5" xfId="12425" xr:uid="{00000000-0005-0000-0000-0000B7370000}"/>
    <cellStyle name="Notas 2 6 2 4" xfId="22215" xr:uid="{00000000-0005-0000-0000-0000B8370000}"/>
    <cellStyle name="Notas 2 6 3" xfId="748" xr:uid="{00000000-0005-0000-0000-0000B9370000}"/>
    <cellStyle name="Notas 2 6 3 2" xfId="2184" xr:uid="{00000000-0005-0000-0000-0000BA370000}"/>
    <cellStyle name="Notas 2 6 3 2 2" xfId="3525" xr:uid="{00000000-0005-0000-0000-0000BB370000}"/>
    <cellStyle name="Notas 2 6 3 2 2 2" xfId="4661" xr:uid="{00000000-0005-0000-0000-0000BC370000}"/>
    <cellStyle name="Notas 2 6 3 2 2 2 2" xfId="7396" xr:uid="{00000000-0005-0000-0000-0000BD370000}"/>
    <cellStyle name="Notas 2 6 3 2 2 2 2 2" xfId="11692" xr:uid="{00000000-0005-0000-0000-0000BE370000}"/>
    <cellStyle name="Notas 2 6 3 2 2 2 2 2 2" xfId="20321" xr:uid="{00000000-0005-0000-0000-0000BF370000}"/>
    <cellStyle name="Notas 2 6 3 2 2 2 2 3" xfId="16031" xr:uid="{00000000-0005-0000-0000-0000C0370000}"/>
    <cellStyle name="Notas 2 6 3 2 2 2 3" xfId="9547" xr:uid="{00000000-0005-0000-0000-0000C1370000}"/>
    <cellStyle name="Notas 2 6 3 2 2 2 3 2" xfId="18176" xr:uid="{00000000-0005-0000-0000-0000C2370000}"/>
    <cellStyle name="Notas 2 6 3 2 2 2 4" xfId="13885" xr:uid="{00000000-0005-0000-0000-0000C3370000}"/>
    <cellStyle name="Notas 2 6 3 2 2 3" xfId="6344" xr:uid="{00000000-0005-0000-0000-0000C4370000}"/>
    <cellStyle name="Notas 2 6 3 2 2 3 2" xfId="10640" xr:uid="{00000000-0005-0000-0000-0000C5370000}"/>
    <cellStyle name="Notas 2 6 3 2 2 3 2 2" xfId="19269" xr:uid="{00000000-0005-0000-0000-0000C6370000}"/>
    <cellStyle name="Notas 2 6 3 2 2 3 3" xfId="14979" xr:uid="{00000000-0005-0000-0000-0000C7370000}"/>
    <cellStyle name="Notas 2 6 3 2 2 4" xfId="8495" xr:uid="{00000000-0005-0000-0000-0000C8370000}"/>
    <cellStyle name="Notas 2 6 3 2 2 4 2" xfId="17124" xr:uid="{00000000-0005-0000-0000-0000C9370000}"/>
    <cellStyle name="Notas 2 6 3 2 2 5" xfId="12811" xr:uid="{00000000-0005-0000-0000-0000CA370000}"/>
    <cellStyle name="Notas 2 6 3 3" xfId="3202" xr:uid="{00000000-0005-0000-0000-0000CB370000}"/>
    <cellStyle name="Notas 2 6 3 3 2" xfId="4371" xr:uid="{00000000-0005-0000-0000-0000CC370000}"/>
    <cellStyle name="Notas 2 6 3 3 2 2" xfId="7106" xr:uid="{00000000-0005-0000-0000-0000CD370000}"/>
    <cellStyle name="Notas 2 6 3 3 2 2 2" xfId="11402" xr:uid="{00000000-0005-0000-0000-0000CE370000}"/>
    <cellStyle name="Notas 2 6 3 3 2 2 2 2" xfId="20031" xr:uid="{00000000-0005-0000-0000-0000CF370000}"/>
    <cellStyle name="Notas 2 6 3 3 2 2 3" xfId="15741" xr:uid="{00000000-0005-0000-0000-0000D0370000}"/>
    <cellStyle name="Notas 2 6 3 3 2 3" xfId="9257" xr:uid="{00000000-0005-0000-0000-0000D1370000}"/>
    <cellStyle name="Notas 2 6 3 3 2 3 2" xfId="17886" xr:uid="{00000000-0005-0000-0000-0000D2370000}"/>
    <cellStyle name="Notas 2 6 3 3 2 4" xfId="13595" xr:uid="{00000000-0005-0000-0000-0000D3370000}"/>
    <cellStyle name="Notas 2 6 3 3 3" xfId="6053" xr:uid="{00000000-0005-0000-0000-0000D4370000}"/>
    <cellStyle name="Notas 2 6 3 3 3 2" xfId="10349" xr:uid="{00000000-0005-0000-0000-0000D5370000}"/>
    <cellStyle name="Notas 2 6 3 3 3 2 2" xfId="18978" xr:uid="{00000000-0005-0000-0000-0000D6370000}"/>
    <cellStyle name="Notas 2 6 3 3 3 3" xfId="14688" xr:uid="{00000000-0005-0000-0000-0000D7370000}"/>
    <cellStyle name="Notas 2 6 3 3 4" xfId="7809" xr:uid="{00000000-0005-0000-0000-0000D8370000}"/>
    <cellStyle name="Notas 2 6 3 3 4 2" xfId="16443" xr:uid="{00000000-0005-0000-0000-0000D9370000}"/>
    <cellStyle name="Notas 2 6 3 3 5" xfId="12519" xr:uid="{00000000-0005-0000-0000-0000DA370000}"/>
    <cellStyle name="Notas 2 6 4" xfId="946" xr:uid="{00000000-0005-0000-0000-0000DB370000}"/>
    <cellStyle name="Notas 2 6 4 2" xfId="3298" xr:uid="{00000000-0005-0000-0000-0000DC370000}"/>
    <cellStyle name="Notas 2 6 4 2 2" xfId="4467" xr:uid="{00000000-0005-0000-0000-0000DD370000}"/>
    <cellStyle name="Notas 2 6 4 2 2 2" xfId="7202" xr:uid="{00000000-0005-0000-0000-0000DE370000}"/>
    <cellStyle name="Notas 2 6 4 2 2 2 2" xfId="11498" xr:uid="{00000000-0005-0000-0000-0000DF370000}"/>
    <cellStyle name="Notas 2 6 4 2 2 2 2 2" xfId="20127" xr:uid="{00000000-0005-0000-0000-0000E0370000}"/>
    <cellStyle name="Notas 2 6 4 2 2 2 3" xfId="15837" xr:uid="{00000000-0005-0000-0000-0000E1370000}"/>
    <cellStyle name="Notas 2 6 4 2 2 3" xfId="9353" xr:uid="{00000000-0005-0000-0000-0000E2370000}"/>
    <cellStyle name="Notas 2 6 4 2 2 3 2" xfId="17982" xr:uid="{00000000-0005-0000-0000-0000E3370000}"/>
    <cellStyle name="Notas 2 6 4 2 2 4" xfId="13691" xr:uid="{00000000-0005-0000-0000-0000E4370000}"/>
    <cellStyle name="Notas 2 6 4 2 3" xfId="6149" xr:uid="{00000000-0005-0000-0000-0000E5370000}"/>
    <cellStyle name="Notas 2 6 4 2 3 2" xfId="10445" xr:uid="{00000000-0005-0000-0000-0000E6370000}"/>
    <cellStyle name="Notas 2 6 4 2 3 2 2" xfId="19074" xr:uid="{00000000-0005-0000-0000-0000E7370000}"/>
    <cellStyle name="Notas 2 6 4 2 3 3" xfId="14784" xr:uid="{00000000-0005-0000-0000-0000E8370000}"/>
    <cellStyle name="Notas 2 6 4 2 4" xfId="8047" xr:uid="{00000000-0005-0000-0000-0000E9370000}"/>
    <cellStyle name="Notas 2 6 4 2 4 2" xfId="16679" xr:uid="{00000000-0005-0000-0000-0000EA370000}"/>
    <cellStyle name="Notas 2 6 4 2 5" xfId="12615" xr:uid="{00000000-0005-0000-0000-0000EB370000}"/>
    <cellStyle name="Notas 2 6 5" xfId="1110" xr:uid="{00000000-0005-0000-0000-0000EC370000}"/>
    <cellStyle name="Notas 2 6 5 2" xfId="2388" xr:uid="{00000000-0005-0000-0000-0000ED370000}"/>
    <cellStyle name="Notas 2 6 5 2 2" xfId="3622" xr:uid="{00000000-0005-0000-0000-0000EE370000}"/>
    <cellStyle name="Notas 2 6 5 2 2 2" xfId="4757" xr:uid="{00000000-0005-0000-0000-0000EF370000}"/>
    <cellStyle name="Notas 2 6 5 2 2 2 2" xfId="7492" xr:uid="{00000000-0005-0000-0000-0000F0370000}"/>
    <cellStyle name="Notas 2 6 5 2 2 2 2 2" xfId="11788" xr:uid="{00000000-0005-0000-0000-0000F1370000}"/>
    <cellStyle name="Notas 2 6 5 2 2 2 2 2 2" xfId="20417" xr:uid="{00000000-0005-0000-0000-0000F2370000}"/>
    <cellStyle name="Notas 2 6 5 2 2 2 2 3" xfId="16127" xr:uid="{00000000-0005-0000-0000-0000F3370000}"/>
    <cellStyle name="Notas 2 6 5 2 2 2 3" xfId="9643" xr:uid="{00000000-0005-0000-0000-0000F4370000}"/>
    <cellStyle name="Notas 2 6 5 2 2 2 3 2" xfId="18272" xr:uid="{00000000-0005-0000-0000-0000F5370000}"/>
    <cellStyle name="Notas 2 6 5 2 2 2 4" xfId="13981" xr:uid="{00000000-0005-0000-0000-0000F6370000}"/>
    <cellStyle name="Notas 2 6 5 2 2 3" xfId="6440" xr:uid="{00000000-0005-0000-0000-0000F7370000}"/>
    <cellStyle name="Notas 2 6 5 2 2 3 2" xfId="10736" xr:uid="{00000000-0005-0000-0000-0000F8370000}"/>
    <cellStyle name="Notas 2 6 5 2 2 3 2 2" xfId="19365" xr:uid="{00000000-0005-0000-0000-0000F9370000}"/>
    <cellStyle name="Notas 2 6 5 2 2 3 3" xfId="15075" xr:uid="{00000000-0005-0000-0000-0000FA370000}"/>
    <cellStyle name="Notas 2 6 5 2 2 4" xfId="8591" xr:uid="{00000000-0005-0000-0000-0000FB370000}"/>
    <cellStyle name="Notas 2 6 5 2 2 4 2" xfId="17220" xr:uid="{00000000-0005-0000-0000-0000FC370000}"/>
    <cellStyle name="Notas 2 6 5 2 2 5" xfId="12907" xr:uid="{00000000-0005-0000-0000-0000FD370000}"/>
    <cellStyle name="Notas 2 6 5 3" xfId="3802" xr:uid="{00000000-0005-0000-0000-0000FE370000}"/>
    <cellStyle name="Notas 2 6 5 3 2" xfId="6557" xr:uid="{00000000-0005-0000-0000-0000FF370000}"/>
    <cellStyle name="Notas 2 6 5 3 2 2" xfId="10853" xr:uid="{00000000-0005-0000-0000-000000380000}"/>
    <cellStyle name="Notas 2 6 5 3 2 2 2" xfId="19482" xr:uid="{00000000-0005-0000-0000-000001380000}"/>
    <cellStyle name="Notas 2 6 5 3 2 3" xfId="15192" xr:uid="{00000000-0005-0000-0000-000002380000}"/>
    <cellStyle name="Notas 2 6 5 3 3" xfId="8708" xr:uid="{00000000-0005-0000-0000-000003380000}"/>
    <cellStyle name="Notas 2 6 5 3 3 2" xfId="17337" xr:uid="{00000000-0005-0000-0000-000004380000}"/>
    <cellStyle name="Notas 2 6 5 3 4" xfId="13026" xr:uid="{00000000-0005-0000-0000-000005380000}"/>
    <cellStyle name="Notas 2 6 5 4" xfId="5502" xr:uid="{00000000-0005-0000-0000-000006380000}"/>
    <cellStyle name="Notas 2 6 5 4 2" xfId="9798" xr:uid="{00000000-0005-0000-0000-000007380000}"/>
    <cellStyle name="Notas 2 6 5 4 2 2" xfId="18427" xr:uid="{00000000-0005-0000-0000-000008380000}"/>
    <cellStyle name="Notas 2 6 5 4 3" xfId="14137" xr:uid="{00000000-0005-0000-0000-000009380000}"/>
    <cellStyle name="Notas 2 6 5 5" xfId="7947" xr:uid="{00000000-0005-0000-0000-00000A380000}"/>
    <cellStyle name="Notas 2 6 5 5 2" xfId="16580" xr:uid="{00000000-0005-0000-0000-00000B380000}"/>
    <cellStyle name="Notas 2 6 5 6" xfId="11946" xr:uid="{00000000-0005-0000-0000-00000C380000}"/>
    <cellStyle name="Notas 2 6 6" xfId="22994" xr:uid="{00000000-0005-0000-0000-00000D380000}"/>
    <cellStyle name="Notas 2 7" xfId="504" xr:uid="{00000000-0005-0000-0000-00000E380000}"/>
    <cellStyle name="Notas 2 7 2" xfId="636" xr:uid="{00000000-0005-0000-0000-00000F380000}"/>
    <cellStyle name="Notas 2 7 2 2" xfId="2074" xr:uid="{00000000-0005-0000-0000-000010380000}"/>
    <cellStyle name="Notas 2 7 2 2 2" xfId="3431" xr:uid="{00000000-0005-0000-0000-000011380000}"/>
    <cellStyle name="Notas 2 7 2 2 2 2" xfId="4568" xr:uid="{00000000-0005-0000-0000-000012380000}"/>
    <cellStyle name="Notas 2 7 2 2 2 2 2" xfId="7303" xr:uid="{00000000-0005-0000-0000-000013380000}"/>
    <cellStyle name="Notas 2 7 2 2 2 2 2 2" xfId="11599" xr:uid="{00000000-0005-0000-0000-000014380000}"/>
    <cellStyle name="Notas 2 7 2 2 2 2 2 2 2" xfId="20228" xr:uid="{00000000-0005-0000-0000-000015380000}"/>
    <cellStyle name="Notas 2 7 2 2 2 2 2 3" xfId="15938" xr:uid="{00000000-0005-0000-0000-000016380000}"/>
    <cellStyle name="Notas 2 7 2 2 2 2 3" xfId="9454" xr:uid="{00000000-0005-0000-0000-000017380000}"/>
    <cellStyle name="Notas 2 7 2 2 2 2 3 2" xfId="18083" xr:uid="{00000000-0005-0000-0000-000018380000}"/>
    <cellStyle name="Notas 2 7 2 2 2 2 4" xfId="13792" xr:uid="{00000000-0005-0000-0000-000019380000}"/>
    <cellStyle name="Notas 2 7 2 2 2 3" xfId="6251" xr:uid="{00000000-0005-0000-0000-00001A380000}"/>
    <cellStyle name="Notas 2 7 2 2 2 3 2" xfId="10547" xr:uid="{00000000-0005-0000-0000-00001B380000}"/>
    <cellStyle name="Notas 2 7 2 2 2 3 2 2" xfId="19176" xr:uid="{00000000-0005-0000-0000-00001C380000}"/>
    <cellStyle name="Notas 2 7 2 2 2 3 3" xfId="14886" xr:uid="{00000000-0005-0000-0000-00001D380000}"/>
    <cellStyle name="Notas 2 7 2 2 2 4" xfId="8402" xr:uid="{00000000-0005-0000-0000-00001E380000}"/>
    <cellStyle name="Notas 2 7 2 2 2 4 2" xfId="17031" xr:uid="{00000000-0005-0000-0000-00001F380000}"/>
    <cellStyle name="Notas 2 7 2 2 2 5" xfId="12718" xr:uid="{00000000-0005-0000-0000-000020380000}"/>
    <cellStyle name="Notas 2 7 2 3" xfId="3109" xr:uid="{00000000-0005-0000-0000-000021380000}"/>
    <cellStyle name="Notas 2 7 2 3 2" xfId="4278" xr:uid="{00000000-0005-0000-0000-000022380000}"/>
    <cellStyle name="Notas 2 7 2 3 2 2" xfId="7013" xr:uid="{00000000-0005-0000-0000-000023380000}"/>
    <cellStyle name="Notas 2 7 2 3 2 2 2" xfId="11309" xr:uid="{00000000-0005-0000-0000-000024380000}"/>
    <cellStyle name="Notas 2 7 2 3 2 2 2 2" xfId="19938" xr:uid="{00000000-0005-0000-0000-000025380000}"/>
    <cellStyle name="Notas 2 7 2 3 2 2 3" xfId="15648" xr:uid="{00000000-0005-0000-0000-000026380000}"/>
    <cellStyle name="Notas 2 7 2 3 2 3" xfId="9164" xr:uid="{00000000-0005-0000-0000-000027380000}"/>
    <cellStyle name="Notas 2 7 2 3 2 3 2" xfId="17793" xr:uid="{00000000-0005-0000-0000-000028380000}"/>
    <cellStyle name="Notas 2 7 2 3 2 4" xfId="13502" xr:uid="{00000000-0005-0000-0000-000029380000}"/>
    <cellStyle name="Notas 2 7 2 3 3" xfId="5960" xr:uid="{00000000-0005-0000-0000-00002A380000}"/>
    <cellStyle name="Notas 2 7 2 3 3 2" xfId="10256" xr:uid="{00000000-0005-0000-0000-00002B380000}"/>
    <cellStyle name="Notas 2 7 2 3 3 2 2" xfId="18885" xr:uid="{00000000-0005-0000-0000-00002C380000}"/>
    <cellStyle name="Notas 2 7 2 3 3 3" xfId="14595" xr:uid="{00000000-0005-0000-0000-00002D380000}"/>
    <cellStyle name="Notas 2 7 2 3 4" xfId="8018" xr:uid="{00000000-0005-0000-0000-00002E380000}"/>
    <cellStyle name="Notas 2 7 2 3 4 2" xfId="16651" xr:uid="{00000000-0005-0000-0000-00002F380000}"/>
    <cellStyle name="Notas 2 7 2 3 5" xfId="12426" xr:uid="{00000000-0005-0000-0000-000030380000}"/>
    <cellStyle name="Notas 2 7 2 4" xfId="22213" xr:uid="{00000000-0005-0000-0000-000031380000}"/>
    <cellStyle name="Notas 2 7 3" xfId="749" xr:uid="{00000000-0005-0000-0000-000032380000}"/>
    <cellStyle name="Notas 2 7 3 2" xfId="2185" xr:uid="{00000000-0005-0000-0000-000033380000}"/>
    <cellStyle name="Notas 2 7 3 2 2" xfId="3526" xr:uid="{00000000-0005-0000-0000-000034380000}"/>
    <cellStyle name="Notas 2 7 3 2 2 2" xfId="4662" xr:uid="{00000000-0005-0000-0000-000035380000}"/>
    <cellStyle name="Notas 2 7 3 2 2 2 2" xfId="7397" xr:uid="{00000000-0005-0000-0000-000036380000}"/>
    <cellStyle name="Notas 2 7 3 2 2 2 2 2" xfId="11693" xr:uid="{00000000-0005-0000-0000-000037380000}"/>
    <cellStyle name="Notas 2 7 3 2 2 2 2 2 2" xfId="20322" xr:uid="{00000000-0005-0000-0000-000038380000}"/>
    <cellStyle name="Notas 2 7 3 2 2 2 2 3" xfId="16032" xr:uid="{00000000-0005-0000-0000-000039380000}"/>
    <cellStyle name="Notas 2 7 3 2 2 2 3" xfId="9548" xr:uid="{00000000-0005-0000-0000-00003A380000}"/>
    <cellStyle name="Notas 2 7 3 2 2 2 3 2" xfId="18177" xr:uid="{00000000-0005-0000-0000-00003B380000}"/>
    <cellStyle name="Notas 2 7 3 2 2 2 4" xfId="13886" xr:uid="{00000000-0005-0000-0000-00003C380000}"/>
    <cellStyle name="Notas 2 7 3 2 2 3" xfId="6345" xr:uid="{00000000-0005-0000-0000-00003D380000}"/>
    <cellStyle name="Notas 2 7 3 2 2 3 2" xfId="10641" xr:uid="{00000000-0005-0000-0000-00003E380000}"/>
    <cellStyle name="Notas 2 7 3 2 2 3 2 2" xfId="19270" xr:uid="{00000000-0005-0000-0000-00003F380000}"/>
    <cellStyle name="Notas 2 7 3 2 2 3 3" xfId="14980" xr:uid="{00000000-0005-0000-0000-000040380000}"/>
    <cellStyle name="Notas 2 7 3 2 2 4" xfId="8496" xr:uid="{00000000-0005-0000-0000-000041380000}"/>
    <cellStyle name="Notas 2 7 3 2 2 4 2" xfId="17125" xr:uid="{00000000-0005-0000-0000-000042380000}"/>
    <cellStyle name="Notas 2 7 3 2 2 5" xfId="12812" xr:uid="{00000000-0005-0000-0000-000043380000}"/>
    <cellStyle name="Notas 2 7 3 3" xfId="3203" xr:uid="{00000000-0005-0000-0000-000044380000}"/>
    <cellStyle name="Notas 2 7 3 3 2" xfId="4372" xr:uid="{00000000-0005-0000-0000-000045380000}"/>
    <cellStyle name="Notas 2 7 3 3 2 2" xfId="7107" xr:uid="{00000000-0005-0000-0000-000046380000}"/>
    <cellStyle name="Notas 2 7 3 3 2 2 2" xfId="11403" xr:uid="{00000000-0005-0000-0000-000047380000}"/>
    <cellStyle name="Notas 2 7 3 3 2 2 2 2" xfId="20032" xr:uid="{00000000-0005-0000-0000-000048380000}"/>
    <cellStyle name="Notas 2 7 3 3 2 2 3" xfId="15742" xr:uid="{00000000-0005-0000-0000-000049380000}"/>
    <cellStyle name="Notas 2 7 3 3 2 3" xfId="9258" xr:uid="{00000000-0005-0000-0000-00004A380000}"/>
    <cellStyle name="Notas 2 7 3 3 2 3 2" xfId="17887" xr:uid="{00000000-0005-0000-0000-00004B380000}"/>
    <cellStyle name="Notas 2 7 3 3 2 4" xfId="13596" xr:uid="{00000000-0005-0000-0000-00004C380000}"/>
    <cellStyle name="Notas 2 7 3 3 3" xfId="6054" xr:uid="{00000000-0005-0000-0000-00004D380000}"/>
    <cellStyle name="Notas 2 7 3 3 3 2" xfId="10350" xr:uid="{00000000-0005-0000-0000-00004E380000}"/>
    <cellStyle name="Notas 2 7 3 3 3 2 2" xfId="18979" xr:uid="{00000000-0005-0000-0000-00004F380000}"/>
    <cellStyle name="Notas 2 7 3 3 3 3" xfId="14689" xr:uid="{00000000-0005-0000-0000-000050380000}"/>
    <cellStyle name="Notas 2 7 3 3 4" xfId="7808" xr:uid="{00000000-0005-0000-0000-000051380000}"/>
    <cellStyle name="Notas 2 7 3 3 4 2" xfId="16442" xr:uid="{00000000-0005-0000-0000-000052380000}"/>
    <cellStyle name="Notas 2 7 3 3 5" xfId="12520" xr:uid="{00000000-0005-0000-0000-000053380000}"/>
    <cellStyle name="Notas 2 7 4" xfId="947" xr:uid="{00000000-0005-0000-0000-000054380000}"/>
    <cellStyle name="Notas 2 7 4 2" xfId="3299" xr:uid="{00000000-0005-0000-0000-000055380000}"/>
    <cellStyle name="Notas 2 7 4 2 2" xfId="4468" xr:uid="{00000000-0005-0000-0000-000056380000}"/>
    <cellStyle name="Notas 2 7 4 2 2 2" xfId="7203" xr:uid="{00000000-0005-0000-0000-000057380000}"/>
    <cellStyle name="Notas 2 7 4 2 2 2 2" xfId="11499" xr:uid="{00000000-0005-0000-0000-000058380000}"/>
    <cellStyle name="Notas 2 7 4 2 2 2 2 2" xfId="20128" xr:uid="{00000000-0005-0000-0000-000059380000}"/>
    <cellStyle name="Notas 2 7 4 2 2 2 3" xfId="15838" xr:uid="{00000000-0005-0000-0000-00005A380000}"/>
    <cellStyle name="Notas 2 7 4 2 2 3" xfId="9354" xr:uid="{00000000-0005-0000-0000-00005B380000}"/>
    <cellStyle name="Notas 2 7 4 2 2 3 2" xfId="17983" xr:uid="{00000000-0005-0000-0000-00005C380000}"/>
    <cellStyle name="Notas 2 7 4 2 2 4" xfId="13692" xr:uid="{00000000-0005-0000-0000-00005D380000}"/>
    <cellStyle name="Notas 2 7 4 2 3" xfId="6150" xr:uid="{00000000-0005-0000-0000-00005E380000}"/>
    <cellStyle name="Notas 2 7 4 2 3 2" xfId="10446" xr:uid="{00000000-0005-0000-0000-00005F380000}"/>
    <cellStyle name="Notas 2 7 4 2 3 2 2" xfId="19075" xr:uid="{00000000-0005-0000-0000-000060380000}"/>
    <cellStyle name="Notas 2 7 4 2 3 3" xfId="14785" xr:uid="{00000000-0005-0000-0000-000061380000}"/>
    <cellStyle name="Notas 2 7 4 2 4" xfId="7778" xr:uid="{00000000-0005-0000-0000-000062380000}"/>
    <cellStyle name="Notas 2 7 4 2 4 2" xfId="16412" xr:uid="{00000000-0005-0000-0000-000063380000}"/>
    <cellStyle name="Notas 2 7 4 2 5" xfId="12616" xr:uid="{00000000-0005-0000-0000-000064380000}"/>
    <cellStyle name="Notas 2 7 5" xfId="1111" xr:uid="{00000000-0005-0000-0000-000065380000}"/>
    <cellStyle name="Notas 2 7 5 2" xfId="2389" xr:uid="{00000000-0005-0000-0000-000066380000}"/>
    <cellStyle name="Notas 2 7 5 2 2" xfId="3623" xr:uid="{00000000-0005-0000-0000-000067380000}"/>
    <cellStyle name="Notas 2 7 5 2 2 2" xfId="4758" xr:uid="{00000000-0005-0000-0000-000068380000}"/>
    <cellStyle name="Notas 2 7 5 2 2 2 2" xfId="7493" xr:uid="{00000000-0005-0000-0000-000069380000}"/>
    <cellStyle name="Notas 2 7 5 2 2 2 2 2" xfId="11789" xr:uid="{00000000-0005-0000-0000-00006A380000}"/>
    <cellStyle name="Notas 2 7 5 2 2 2 2 2 2" xfId="20418" xr:uid="{00000000-0005-0000-0000-00006B380000}"/>
    <cellStyle name="Notas 2 7 5 2 2 2 2 3" xfId="16128" xr:uid="{00000000-0005-0000-0000-00006C380000}"/>
    <cellStyle name="Notas 2 7 5 2 2 2 3" xfId="9644" xr:uid="{00000000-0005-0000-0000-00006D380000}"/>
    <cellStyle name="Notas 2 7 5 2 2 2 3 2" xfId="18273" xr:uid="{00000000-0005-0000-0000-00006E380000}"/>
    <cellStyle name="Notas 2 7 5 2 2 2 4" xfId="13982" xr:uid="{00000000-0005-0000-0000-00006F380000}"/>
    <cellStyle name="Notas 2 7 5 2 2 3" xfId="6441" xr:uid="{00000000-0005-0000-0000-000070380000}"/>
    <cellStyle name="Notas 2 7 5 2 2 3 2" xfId="10737" xr:uid="{00000000-0005-0000-0000-000071380000}"/>
    <cellStyle name="Notas 2 7 5 2 2 3 2 2" xfId="19366" xr:uid="{00000000-0005-0000-0000-000072380000}"/>
    <cellStyle name="Notas 2 7 5 2 2 3 3" xfId="15076" xr:uid="{00000000-0005-0000-0000-000073380000}"/>
    <cellStyle name="Notas 2 7 5 2 2 4" xfId="8592" xr:uid="{00000000-0005-0000-0000-000074380000}"/>
    <cellStyle name="Notas 2 7 5 2 2 4 2" xfId="17221" xr:uid="{00000000-0005-0000-0000-000075380000}"/>
    <cellStyle name="Notas 2 7 5 2 2 5" xfId="12908" xr:uid="{00000000-0005-0000-0000-000076380000}"/>
    <cellStyle name="Notas 2 7 5 3" xfId="3803" xr:uid="{00000000-0005-0000-0000-000077380000}"/>
    <cellStyle name="Notas 2 7 5 3 2" xfId="6558" xr:uid="{00000000-0005-0000-0000-000078380000}"/>
    <cellStyle name="Notas 2 7 5 3 2 2" xfId="10854" xr:uid="{00000000-0005-0000-0000-000079380000}"/>
    <cellStyle name="Notas 2 7 5 3 2 2 2" xfId="19483" xr:uid="{00000000-0005-0000-0000-00007A380000}"/>
    <cellStyle name="Notas 2 7 5 3 2 3" xfId="15193" xr:uid="{00000000-0005-0000-0000-00007B380000}"/>
    <cellStyle name="Notas 2 7 5 3 3" xfId="8709" xr:uid="{00000000-0005-0000-0000-00007C380000}"/>
    <cellStyle name="Notas 2 7 5 3 3 2" xfId="17338" xr:uid="{00000000-0005-0000-0000-00007D380000}"/>
    <cellStyle name="Notas 2 7 5 3 4" xfId="13027" xr:uid="{00000000-0005-0000-0000-00007E380000}"/>
    <cellStyle name="Notas 2 7 5 4" xfId="5503" xr:uid="{00000000-0005-0000-0000-00007F380000}"/>
    <cellStyle name="Notas 2 7 5 4 2" xfId="9799" xr:uid="{00000000-0005-0000-0000-000080380000}"/>
    <cellStyle name="Notas 2 7 5 4 2 2" xfId="18428" xr:uid="{00000000-0005-0000-0000-000081380000}"/>
    <cellStyle name="Notas 2 7 5 4 3" xfId="14138" xr:uid="{00000000-0005-0000-0000-000082380000}"/>
    <cellStyle name="Notas 2 7 5 5" xfId="8100" xr:uid="{00000000-0005-0000-0000-000083380000}"/>
    <cellStyle name="Notas 2 7 5 5 2" xfId="16732" xr:uid="{00000000-0005-0000-0000-000084380000}"/>
    <cellStyle name="Notas 2 7 5 6" xfId="11947" xr:uid="{00000000-0005-0000-0000-000085380000}"/>
    <cellStyle name="Notas 2 7 6" xfId="22214" xr:uid="{00000000-0005-0000-0000-000086380000}"/>
    <cellStyle name="Notas 2 8" xfId="492" xr:uid="{00000000-0005-0000-0000-000087380000}"/>
    <cellStyle name="Notas 2 8 2" xfId="2037" xr:uid="{00000000-0005-0000-0000-000088380000}"/>
    <cellStyle name="Notas 2 8 2 2" xfId="3403" xr:uid="{00000000-0005-0000-0000-000089380000}"/>
    <cellStyle name="Notas 2 8 2 2 2" xfId="4540" xr:uid="{00000000-0005-0000-0000-00008A380000}"/>
    <cellStyle name="Notas 2 8 2 2 2 2" xfId="7275" xr:uid="{00000000-0005-0000-0000-00008B380000}"/>
    <cellStyle name="Notas 2 8 2 2 2 2 2" xfId="11571" xr:uid="{00000000-0005-0000-0000-00008C380000}"/>
    <cellStyle name="Notas 2 8 2 2 2 2 2 2" xfId="20200" xr:uid="{00000000-0005-0000-0000-00008D380000}"/>
    <cellStyle name="Notas 2 8 2 2 2 2 3" xfId="15910" xr:uid="{00000000-0005-0000-0000-00008E380000}"/>
    <cellStyle name="Notas 2 8 2 2 2 3" xfId="9426" xr:uid="{00000000-0005-0000-0000-00008F380000}"/>
    <cellStyle name="Notas 2 8 2 2 2 3 2" xfId="18055" xr:uid="{00000000-0005-0000-0000-000090380000}"/>
    <cellStyle name="Notas 2 8 2 2 2 4" xfId="13764" xr:uid="{00000000-0005-0000-0000-000091380000}"/>
    <cellStyle name="Notas 2 8 2 2 3" xfId="6223" xr:uid="{00000000-0005-0000-0000-000092380000}"/>
    <cellStyle name="Notas 2 8 2 2 3 2" xfId="10519" xr:uid="{00000000-0005-0000-0000-000093380000}"/>
    <cellStyle name="Notas 2 8 2 2 3 2 2" xfId="19148" xr:uid="{00000000-0005-0000-0000-000094380000}"/>
    <cellStyle name="Notas 2 8 2 2 3 3" xfId="14858" xr:uid="{00000000-0005-0000-0000-000095380000}"/>
    <cellStyle name="Notas 2 8 2 2 4" xfId="8374" xr:uid="{00000000-0005-0000-0000-000096380000}"/>
    <cellStyle name="Notas 2 8 2 2 4 2" xfId="17003" xr:uid="{00000000-0005-0000-0000-000097380000}"/>
    <cellStyle name="Notas 2 8 2 2 5" xfId="12690" xr:uid="{00000000-0005-0000-0000-000098380000}"/>
    <cellStyle name="Notas 2 8 3" xfId="3081" xr:uid="{00000000-0005-0000-0000-000099380000}"/>
    <cellStyle name="Notas 2 8 3 2" xfId="4250" xr:uid="{00000000-0005-0000-0000-00009A380000}"/>
    <cellStyle name="Notas 2 8 3 2 2" xfId="6985" xr:uid="{00000000-0005-0000-0000-00009B380000}"/>
    <cellStyle name="Notas 2 8 3 2 2 2" xfId="11281" xr:uid="{00000000-0005-0000-0000-00009C380000}"/>
    <cellStyle name="Notas 2 8 3 2 2 2 2" xfId="19910" xr:uid="{00000000-0005-0000-0000-00009D380000}"/>
    <cellStyle name="Notas 2 8 3 2 2 3" xfId="15620" xr:uid="{00000000-0005-0000-0000-00009E380000}"/>
    <cellStyle name="Notas 2 8 3 2 3" xfId="9136" xr:uid="{00000000-0005-0000-0000-00009F380000}"/>
    <cellStyle name="Notas 2 8 3 2 3 2" xfId="17765" xr:uid="{00000000-0005-0000-0000-0000A0380000}"/>
    <cellStyle name="Notas 2 8 3 2 4" xfId="13474" xr:uid="{00000000-0005-0000-0000-0000A1380000}"/>
    <cellStyle name="Notas 2 8 3 3" xfId="5932" xr:uid="{00000000-0005-0000-0000-0000A2380000}"/>
    <cellStyle name="Notas 2 8 3 3 2" xfId="10228" xr:uid="{00000000-0005-0000-0000-0000A3380000}"/>
    <cellStyle name="Notas 2 8 3 3 2 2" xfId="18857" xr:uid="{00000000-0005-0000-0000-0000A4380000}"/>
    <cellStyle name="Notas 2 8 3 3 3" xfId="14567" xr:uid="{00000000-0005-0000-0000-0000A5380000}"/>
    <cellStyle name="Notas 2 8 3 4" xfId="8220" xr:uid="{00000000-0005-0000-0000-0000A6380000}"/>
    <cellStyle name="Notas 2 8 3 4 2" xfId="16849" xr:uid="{00000000-0005-0000-0000-0000A7380000}"/>
    <cellStyle name="Notas 2 8 3 5" xfId="12398" xr:uid="{00000000-0005-0000-0000-0000A8380000}"/>
    <cellStyle name="Notas 2 9" xfId="737" xr:uid="{00000000-0005-0000-0000-0000A9380000}"/>
    <cellStyle name="Notas 2 9 2" xfId="2173" xr:uid="{00000000-0005-0000-0000-0000AA380000}"/>
    <cellStyle name="Notas 2 9 2 2" xfId="3514" xr:uid="{00000000-0005-0000-0000-0000AB380000}"/>
    <cellStyle name="Notas 2 9 2 2 2" xfId="4650" xr:uid="{00000000-0005-0000-0000-0000AC380000}"/>
    <cellStyle name="Notas 2 9 2 2 2 2" xfId="7385" xr:uid="{00000000-0005-0000-0000-0000AD380000}"/>
    <cellStyle name="Notas 2 9 2 2 2 2 2" xfId="11681" xr:uid="{00000000-0005-0000-0000-0000AE380000}"/>
    <cellStyle name="Notas 2 9 2 2 2 2 2 2" xfId="20310" xr:uid="{00000000-0005-0000-0000-0000AF380000}"/>
    <cellStyle name="Notas 2 9 2 2 2 2 3" xfId="16020" xr:uid="{00000000-0005-0000-0000-0000B0380000}"/>
    <cellStyle name="Notas 2 9 2 2 2 3" xfId="9536" xr:uid="{00000000-0005-0000-0000-0000B1380000}"/>
    <cellStyle name="Notas 2 9 2 2 2 3 2" xfId="18165" xr:uid="{00000000-0005-0000-0000-0000B2380000}"/>
    <cellStyle name="Notas 2 9 2 2 2 4" xfId="13874" xr:uid="{00000000-0005-0000-0000-0000B3380000}"/>
    <cellStyle name="Notas 2 9 2 2 3" xfId="6333" xr:uid="{00000000-0005-0000-0000-0000B4380000}"/>
    <cellStyle name="Notas 2 9 2 2 3 2" xfId="10629" xr:uid="{00000000-0005-0000-0000-0000B5380000}"/>
    <cellStyle name="Notas 2 9 2 2 3 2 2" xfId="19258" xr:uid="{00000000-0005-0000-0000-0000B6380000}"/>
    <cellStyle name="Notas 2 9 2 2 3 3" xfId="14968" xr:uid="{00000000-0005-0000-0000-0000B7380000}"/>
    <cellStyle name="Notas 2 9 2 2 4" xfId="8484" xr:uid="{00000000-0005-0000-0000-0000B8380000}"/>
    <cellStyle name="Notas 2 9 2 2 4 2" xfId="17113" xr:uid="{00000000-0005-0000-0000-0000B9380000}"/>
    <cellStyle name="Notas 2 9 2 2 5" xfId="12800" xr:uid="{00000000-0005-0000-0000-0000BA380000}"/>
    <cellStyle name="Notas 2 9 3" xfId="3191" xr:uid="{00000000-0005-0000-0000-0000BB380000}"/>
    <cellStyle name="Notas 2 9 3 2" xfId="4360" xr:uid="{00000000-0005-0000-0000-0000BC380000}"/>
    <cellStyle name="Notas 2 9 3 2 2" xfId="7095" xr:uid="{00000000-0005-0000-0000-0000BD380000}"/>
    <cellStyle name="Notas 2 9 3 2 2 2" xfId="11391" xr:uid="{00000000-0005-0000-0000-0000BE380000}"/>
    <cellStyle name="Notas 2 9 3 2 2 2 2" xfId="20020" xr:uid="{00000000-0005-0000-0000-0000BF380000}"/>
    <cellStyle name="Notas 2 9 3 2 2 3" xfId="15730" xr:uid="{00000000-0005-0000-0000-0000C0380000}"/>
    <cellStyle name="Notas 2 9 3 2 3" xfId="9246" xr:uid="{00000000-0005-0000-0000-0000C1380000}"/>
    <cellStyle name="Notas 2 9 3 2 3 2" xfId="17875" xr:uid="{00000000-0005-0000-0000-0000C2380000}"/>
    <cellStyle name="Notas 2 9 3 2 4" xfId="13584" xr:uid="{00000000-0005-0000-0000-0000C3380000}"/>
    <cellStyle name="Notas 2 9 3 3" xfId="6042" xr:uid="{00000000-0005-0000-0000-0000C4380000}"/>
    <cellStyle name="Notas 2 9 3 3 2" xfId="10338" xr:uid="{00000000-0005-0000-0000-0000C5380000}"/>
    <cellStyle name="Notas 2 9 3 3 2 2" xfId="18967" xr:uid="{00000000-0005-0000-0000-0000C6380000}"/>
    <cellStyle name="Notas 2 9 3 3 3" xfId="14677" xr:uid="{00000000-0005-0000-0000-0000C7380000}"/>
    <cellStyle name="Notas 2 9 3 4" xfId="7820" xr:uid="{00000000-0005-0000-0000-0000C8380000}"/>
    <cellStyle name="Notas 2 9 3 4 2" xfId="16454" xr:uid="{00000000-0005-0000-0000-0000C9380000}"/>
    <cellStyle name="Notas 2 9 3 5" xfId="12508" xr:uid="{00000000-0005-0000-0000-0000CA380000}"/>
    <cellStyle name="Notas 3" xfId="179" xr:uid="{00000000-0005-0000-0000-0000CB380000}"/>
    <cellStyle name="Notas 3 10" xfId="1112" xr:uid="{00000000-0005-0000-0000-0000CC380000}"/>
    <cellStyle name="Notas 3 10 2" xfId="2390" xr:uid="{00000000-0005-0000-0000-0000CD380000}"/>
    <cellStyle name="Notas 3 10 2 2" xfId="3624" xr:uid="{00000000-0005-0000-0000-0000CE380000}"/>
    <cellStyle name="Notas 3 10 2 2 2" xfId="4759" xr:uid="{00000000-0005-0000-0000-0000CF380000}"/>
    <cellStyle name="Notas 3 10 2 2 2 2" xfId="7494" xr:uid="{00000000-0005-0000-0000-0000D0380000}"/>
    <cellStyle name="Notas 3 10 2 2 2 2 2" xfId="11790" xr:uid="{00000000-0005-0000-0000-0000D1380000}"/>
    <cellStyle name="Notas 3 10 2 2 2 2 2 2" xfId="20419" xr:uid="{00000000-0005-0000-0000-0000D2380000}"/>
    <cellStyle name="Notas 3 10 2 2 2 2 3" xfId="16129" xr:uid="{00000000-0005-0000-0000-0000D3380000}"/>
    <cellStyle name="Notas 3 10 2 2 2 3" xfId="9645" xr:uid="{00000000-0005-0000-0000-0000D4380000}"/>
    <cellStyle name="Notas 3 10 2 2 2 3 2" xfId="18274" xr:uid="{00000000-0005-0000-0000-0000D5380000}"/>
    <cellStyle name="Notas 3 10 2 2 2 4" xfId="13983" xr:uid="{00000000-0005-0000-0000-0000D6380000}"/>
    <cellStyle name="Notas 3 10 2 2 3" xfId="6442" xr:uid="{00000000-0005-0000-0000-0000D7380000}"/>
    <cellStyle name="Notas 3 10 2 2 3 2" xfId="10738" xr:uid="{00000000-0005-0000-0000-0000D8380000}"/>
    <cellStyle name="Notas 3 10 2 2 3 2 2" xfId="19367" xr:uid="{00000000-0005-0000-0000-0000D9380000}"/>
    <cellStyle name="Notas 3 10 2 2 3 3" xfId="15077" xr:uid="{00000000-0005-0000-0000-0000DA380000}"/>
    <cellStyle name="Notas 3 10 2 2 4" xfId="8593" xr:uid="{00000000-0005-0000-0000-0000DB380000}"/>
    <cellStyle name="Notas 3 10 2 2 4 2" xfId="17222" xr:uid="{00000000-0005-0000-0000-0000DC380000}"/>
    <cellStyle name="Notas 3 10 2 2 5" xfId="12909" xr:uid="{00000000-0005-0000-0000-0000DD380000}"/>
    <cellStyle name="Notas 3 10 3" xfId="3804" xr:uid="{00000000-0005-0000-0000-0000DE380000}"/>
    <cellStyle name="Notas 3 10 3 2" xfId="6559" xr:uid="{00000000-0005-0000-0000-0000DF380000}"/>
    <cellStyle name="Notas 3 10 3 2 2" xfId="10855" xr:uid="{00000000-0005-0000-0000-0000E0380000}"/>
    <cellStyle name="Notas 3 10 3 2 2 2" xfId="19484" xr:uid="{00000000-0005-0000-0000-0000E1380000}"/>
    <cellStyle name="Notas 3 10 3 2 3" xfId="15194" xr:uid="{00000000-0005-0000-0000-0000E2380000}"/>
    <cellStyle name="Notas 3 10 3 3" xfId="8710" xr:uid="{00000000-0005-0000-0000-0000E3380000}"/>
    <cellStyle name="Notas 3 10 3 3 2" xfId="17339" xr:uid="{00000000-0005-0000-0000-0000E4380000}"/>
    <cellStyle name="Notas 3 10 3 4" xfId="13028" xr:uid="{00000000-0005-0000-0000-0000E5380000}"/>
    <cellStyle name="Notas 3 10 4" xfId="5504" xr:uid="{00000000-0005-0000-0000-0000E6380000}"/>
    <cellStyle name="Notas 3 10 4 2" xfId="9800" xr:uid="{00000000-0005-0000-0000-0000E7380000}"/>
    <cellStyle name="Notas 3 10 4 2 2" xfId="18429" xr:uid="{00000000-0005-0000-0000-0000E8380000}"/>
    <cellStyle name="Notas 3 10 4 3" xfId="14139" xr:uid="{00000000-0005-0000-0000-0000E9380000}"/>
    <cellStyle name="Notas 3 10 5" xfId="7946" xr:uid="{00000000-0005-0000-0000-0000EA380000}"/>
    <cellStyle name="Notas 3 10 5 2" xfId="16579" xr:uid="{00000000-0005-0000-0000-0000EB380000}"/>
    <cellStyle name="Notas 3 10 6" xfId="11948" xr:uid="{00000000-0005-0000-0000-0000EC380000}"/>
    <cellStyle name="Notas 3 11" xfId="22993" xr:uid="{00000000-0005-0000-0000-0000ED380000}"/>
    <cellStyle name="Notas 3 2" xfId="225" xr:uid="{00000000-0005-0000-0000-0000EE380000}"/>
    <cellStyle name="Notas 3 2 2" xfId="507" xr:uid="{00000000-0005-0000-0000-0000EF380000}"/>
    <cellStyle name="Notas 3 2 2 2" xfId="637" xr:uid="{00000000-0005-0000-0000-0000F0380000}"/>
    <cellStyle name="Notas 3 2 2 2 2" xfId="2075" xr:uid="{00000000-0005-0000-0000-0000F1380000}"/>
    <cellStyle name="Notas 3 2 2 2 2 2" xfId="3432" xr:uid="{00000000-0005-0000-0000-0000F2380000}"/>
    <cellStyle name="Notas 3 2 2 2 2 2 2" xfId="4569" xr:uid="{00000000-0005-0000-0000-0000F3380000}"/>
    <cellStyle name="Notas 3 2 2 2 2 2 2 2" xfId="7304" xr:uid="{00000000-0005-0000-0000-0000F4380000}"/>
    <cellStyle name="Notas 3 2 2 2 2 2 2 2 2" xfId="11600" xr:uid="{00000000-0005-0000-0000-0000F5380000}"/>
    <cellStyle name="Notas 3 2 2 2 2 2 2 2 2 2" xfId="20229" xr:uid="{00000000-0005-0000-0000-0000F6380000}"/>
    <cellStyle name="Notas 3 2 2 2 2 2 2 2 3" xfId="15939" xr:uid="{00000000-0005-0000-0000-0000F7380000}"/>
    <cellStyle name="Notas 3 2 2 2 2 2 2 3" xfId="9455" xr:uid="{00000000-0005-0000-0000-0000F8380000}"/>
    <cellStyle name="Notas 3 2 2 2 2 2 2 3 2" xfId="18084" xr:uid="{00000000-0005-0000-0000-0000F9380000}"/>
    <cellStyle name="Notas 3 2 2 2 2 2 2 4" xfId="13793" xr:uid="{00000000-0005-0000-0000-0000FA380000}"/>
    <cellStyle name="Notas 3 2 2 2 2 2 3" xfId="6252" xr:uid="{00000000-0005-0000-0000-0000FB380000}"/>
    <cellStyle name="Notas 3 2 2 2 2 2 3 2" xfId="10548" xr:uid="{00000000-0005-0000-0000-0000FC380000}"/>
    <cellStyle name="Notas 3 2 2 2 2 2 3 2 2" xfId="19177" xr:uid="{00000000-0005-0000-0000-0000FD380000}"/>
    <cellStyle name="Notas 3 2 2 2 2 2 3 3" xfId="14887" xr:uid="{00000000-0005-0000-0000-0000FE380000}"/>
    <cellStyle name="Notas 3 2 2 2 2 2 4" xfId="8403" xr:uid="{00000000-0005-0000-0000-0000FF380000}"/>
    <cellStyle name="Notas 3 2 2 2 2 2 4 2" xfId="17032" xr:uid="{00000000-0005-0000-0000-000000390000}"/>
    <cellStyle name="Notas 3 2 2 2 2 2 5" xfId="12719" xr:uid="{00000000-0005-0000-0000-000001390000}"/>
    <cellStyle name="Notas 3 2 2 2 3" xfId="3110" xr:uid="{00000000-0005-0000-0000-000002390000}"/>
    <cellStyle name="Notas 3 2 2 2 3 2" xfId="4279" xr:uid="{00000000-0005-0000-0000-000003390000}"/>
    <cellStyle name="Notas 3 2 2 2 3 2 2" xfId="7014" xr:uid="{00000000-0005-0000-0000-000004390000}"/>
    <cellStyle name="Notas 3 2 2 2 3 2 2 2" xfId="11310" xr:uid="{00000000-0005-0000-0000-000005390000}"/>
    <cellStyle name="Notas 3 2 2 2 3 2 2 2 2" xfId="19939" xr:uid="{00000000-0005-0000-0000-000006390000}"/>
    <cellStyle name="Notas 3 2 2 2 3 2 2 3" xfId="15649" xr:uid="{00000000-0005-0000-0000-000007390000}"/>
    <cellStyle name="Notas 3 2 2 2 3 2 3" xfId="9165" xr:uid="{00000000-0005-0000-0000-000008390000}"/>
    <cellStyle name="Notas 3 2 2 2 3 2 3 2" xfId="17794" xr:uid="{00000000-0005-0000-0000-000009390000}"/>
    <cellStyle name="Notas 3 2 2 2 3 2 4" xfId="13503" xr:uid="{00000000-0005-0000-0000-00000A390000}"/>
    <cellStyle name="Notas 3 2 2 2 3 3" xfId="5961" xr:uid="{00000000-0005-0000-0000-00000B390000}"/>
    <cellStyle name="Notas 3 2 2 2 3 3 2" xfId="10257" xr:uid="{00000000-0005-0000-0000-00000C390000}"/>
    <cellStyle name="Notas 3 2 2 2 3 3 2 2" xfId="18886" xr:uid="{00000000-0005-0000-0000-00000D390000}"/>
    <cellStyle name="Notas 3 2 2 2 3 3 3" xfId="14596" xr:uid="{00000000-0005-0000-0000-00000E390000}"/>
    <cellStyle name="Notas 3 2 2 2 3 4" xfId="7732" xr:uid="{00000000-0005-0000-0000-00000F390000}"/>
    <cellStyle name="Notas 3 2 2 2 3 4 2" xfId="16366" xr:uid="{00000000-0005-0000-0000-000010390000}"/>
    <cellStyle name="Notas 3 2 2 2 3 5" xfId="12427" xr:uid="{00000000-0005-0000-0000-000011390000}"/>
    <cellStyle name="Notas 3 2 2 2 4" xfId="22991" xr:uid="{00000000-0005-0000-0000-000012390000}"/>
    <cellStyle name="Notas 3 2 2 3" xfId="752" xr:uid="{00000000-0005-0000-0000-000013390000}"/>
    <cellStyle name="Notas 3 2 2 3 2" xfId="2188" xr:uid="{00000000-0005-0000-0000-000014390000}"/>
    <cellStyle name="Notas 3 2 2 3 2 2" xfId="3529" xr:uid="{00000000-0005-0000-0000-000015390000}"/>
    <cellStyle name="Notas 3 2 2 3 2 2 2" xfId="4665" xr:uid="{00000000-0005-0000-0000-000016390000}"/>
    <cellStyle name="Notas 3 2 2 3 2 2 2 2" xfId="7400" xr:uid="{00000000-0005-0000-0000-000017390000}"/>
    <cellStyle name="Notas 3 2 2 3 2 2 2 2 2" xfId="11696" xr:uid="{00000000-0005-0000-0000-000018390000}"/>
    <cellStyle name="Notas 3 2 2 3 2 2 2 2 2 2" xfId="20325" xr:uid="{00000000-0005-0000-0000-000019390000}"/>
    <cellStyle name="Notas 3 2 2 3 2 2 2 2 3" xfId="16035" xr:uid="{00000000-0005-0000-0000-00001A390000}"/>
    <cellStyle name="Notas 3 2 2 3 2 2 2 3" xfId="9551" xr:uid="{00000000-0005-0000-0000-00001B390000}"/>
    <cellStyle name="Notas 3 2 2 3 2 2 2 3 2" xfId="18180" xr:uid="{00000000-0005-0000-0000-00001C390000}"/>
    <cellStyle name="Notas 3 2 2 3 2 2 2 4" xfId="13889" xr:uid="{00000000-0005-0000-0000-00001D390000}"/>
    <cellStyle name="Notas 3 2 2 3 2 2 3" xfId="6348" xr:uid="{00000000-0005-0000-0000-00001E390000}"/>
    <cellStyle name="Notas 3 2 2 3 2 2 3 2" xfId="10644" xr:uid="{00000000-0005-0000-0000-00001F390000}"/>
    <cellStyle name="Notas 3 2 2 3 2 2 3 2 2" xfId="19273" xr:uid="{00000000-0005-0000-0000-000020390000}"/>
    <cellStyle name="Notas 3 2 2 3 2 2 3 3" xfId="14983" xr:uid="{00000000-0005-0000-0000-000021390000}"/>
    <cellStyle name="Notas 3 2 2 3 2 2 4" xfId="8499" xr:uid="{00000000-0005-0000-0000-000022390000}"/>
    <cellStyle name="Notas 3 2 2 3 2 2 4 2" xfId="17128" xr:uid="{00000000-0005-0000-0000-000023390000}"/>
    <cellStyle name="Notas 3 2 2 3 2 2 5" xfId="12815" xr:uid="{00000000-0005-0000-0000-000024390000}"/>
    <cellStyle name="Notas 3 2 2 3 3" xfId="3206" xr:uid="{00000000-0005-0000-0000-000025390000}"/>
    <cellStyle name="Notas 3 2 2 3 3 2" xfId="4375" xr:uid="{00000000-0005-0000-0000-000026390000}"/>
    <cellStyle name="Notas 3 2 2 3 3 2 2" xfId="7110" xr:uid="{00000000-0005-0000-0000-000027390000}"/>
    <cellStyle name="Notas 3 2 2 3 3 2 2 2" xfId="11406" xr:uid="{00000000-0005-0000-0000-000028390000}"/>
    <cellStyle name="Notas 3 2 2 3 3 2 2 2 2" xfId="20035" xr:uid="{00000000-0005-0000-0000-000029390000}"/>
    <cellStyle name="Notas 3 2 2 3 3 2 2 3" xfId="15745" xr:uid="{00000000-0005-0000-0000-00002A390000}"/>
    <cellStyle name="Notas 3 2 2 3 3 2 3" xfId="9261" xr:uid="{00000000-0005-0000-0000-00002B390000}"/>
    <cellStyle name="Notas 3 2 2 3 3 2 3 2" xfId="17890" xr:uid="{00000000-0005-0000-0000-00002C390000}"/>
    <cellStyle name="Notas 3 2 2 3 3 2 4" xfId="13599" xr:uid="{00000000-0005-0000-0000-00002D390000}"/>
    <cellStyle name="Notas 3 2 2 3 3 3" xfId="6057" xr:uid="{00000000-0005-0000-0000-00002E390000}"/>
    <cellStyle name="Notas 3 2 2 3 3 3 2" xfId="10353" xr:uid="{00000000-0005-0000-0000-00002F390000}"/>
    <cellStyle name="Notas 3 2 2 3 3 3 2 2" xfId="18982" xr:uid="{00000000-0005-0000-0000-000030390000}"/>
    <cellStyle name="Notas 3 2 2 3 3 3 3" xfId="14692" xr:uid="{00000000-0005-0000-0000-000031390000}"/>
    <cellStyle name="Notas 3 2 2 3 3 4" xfId="7805" xr:uid="{00000000-0005-0000-0000-000032390000}"/>
    <cellStyle name="Notas 3 2 2 3 3 4 2" xfId="16439" xr:uid="{00000000-0005-0000-0000-000033390000}"/>
    <cellStyle name="Notas 3 2 2 3 3 5" xfId="12523" xr:uid="{00000000-0005-0000-0000-000034390000}"/>
    <cellStyle name="Notas 3 2 2 4" xfId="950" xr:uid="{00000000-0005-0000-0000-000035390000}"/>
    <cellStyle name="Notas 3 2 2 4 2" xfId="3302" xr:uid="{00000000-0005-0000-0000-000036390000}"/>
    <cellStyle name="Notas 3 2 2 4 2 2" xfId="4471" xr:uid="{00000000-0005-0000-0000-000037390000}"/>
    <cellStyle name="Notas 3 2 2 4 2 2 2" xfId="7206" xr:uid="{00000000-0005-0000-0000-000038390000}"/>
    <cellStyle name="Notas 3 2 2 4 2 2 2 2" xfId="11502" xr:uid="{00000000-0005-0000-0000-000039390000}"/>
    <cellStyle name="Notas 3 2 2 4 2 2 2 2 2" xfId="20131" xr:uid="{00000000-0005-0000-0000-00003A390000}"/>
    <cellStyle name="Notas 3 2 2 4 2 2 2 3" xfId="15841" xr:uid="{00000000-0005-0000-0000-00003B390000}"/>
    <cellStyle name="Notas 3 2 2 4 2 2 3" xfId="9357" xr:uid="{00000000-0005-0000-0000-00003C390000}"/>
    <cellStyle name="Notas 3 2 2 4 2 2 3 2" xfId="17986" xr:uid="{00000000-0005-0000-0000-00003D390000}"/>
    <cellStyle name="Notas 3 2 2 4 2 2 4" xfId="13695" xr:uid="{00000000-0005-0000-0000-00003E390000}"/>
    <cellStyle name="Notas 3 2 2 4 2 3" xfId="6153" xr:uid="{00000000-0005-0000-0000-00003F390000}"/>
    <cellStyle name="Notas 3 2 2 4 2 3 2" xfId="10449" xr:uid="{00000000-0005-0000-0000-000040390000}"/>
    <cellStyle name="Notas 3 2 2 4 2 3 2 2" xfId="19078" xr:uid="{00000000-0005-0000-0000-000041390000}"/>
    <cellStyle name="Notas 3 2 2 4 2 3 3" xfId="14788" xr:uid="{00000000-0005-0000-0000-000042390000}"/>
    <cellStyle name="Notas 3 2 2 4 2 4" xfId="7766" xr:uid="{00000000-0005-0000-0000-000043390000}"/>
    <cellStyle name="Notas 3 2 2 4 2 4 2" xfId="16400" xr:uid="{00000000-0005-0000-0000-000044390000}"/>
    <cellStyle name="Notas 3 2 2 4 2 5" xfId="12619" xr:uid="{00000000-0005-0000-0000-000045390000}"/>
    <cellStyle name="Notas 3 2 2 5" xfId="1114" xr:uid="{00000000-0005-0000-0000-000046390000}"/>
    <cellStyle name="Notas 3 2 2 5 2" xfId="2392" xr:uid="{00000000-0005-0000-0000-000047390000}"/>
    <cellStyle name="Notas 3 2 2 5 2 2" xfId="3626" xr:uid="{00000000-0005-0000-0000-000048390000}"/>
    <cellStyle name="Notas 3 2 2 5 2 2 2" xfId="4761" xr:uid="{00000000-0005-0000-0000-000049390000}"/>
    <cellStyle name="Notas 3 2 2 5 2 2 2 2" xfId="7496" xr:uid="{00000000-0005-0000-0000-00004A390000}"/>
    <cellStyle name="Notas 3 2 2 5 2 2 2 2 2" xfId="11792" xr:uid="{00000000-0005-0000-0000-00004B390000}"/>
    <cellStyle name="Notas 3 2 2 5 2 2 2 2 2 2" xfId="20421" xr:uid="{00000000-0005-0000-0000-00004C390000}"/>
    <cellStyle name="Notas 3 2 2 5 2 2 2 2 3" xfId="16131" xr:uid="{00000000-0005-0000-0000-00004D390000}"/>
    <cellStyle name="Notas 3 2 2 5 2 2 2 3" xfId="9647" xr:uid="{00000000-0005-0000-0000-00004E390000}"/>
    <cellStyle name="Notas 3 2 2 5 2 2 2 3 2" xfId="18276" xr:uid="{00000000-0005-0000-0000-00004F390000}"/>
    <cellStyle name="Notas 3 2 2 5 2 2 2 4" xfId="13985" xr:uid="{00000000-0005-0000-0000-000050390000}"/>
    <cellStyle name="Notas 3 2 2 5 2 2 3" xfId="6444" xr:uid="{00000000-0005-0000-0000-000051390000}"/>
    <cellStyle name="Notas 3 2 2 5 2 2 3 2" xfId="10740" xr:uid="{00000000-0005-0000-0000-000052390000}"/>
    <cellStyle name="Notas 3 2 2 5 2 2 3 2 2" xfId="19369" xr:uid="{00000000-0005-0000-0000-000053390000}"/>
    <cellStyle name="Notas 3 2 2 5 2 2 3 3" xfId="15079" xr:uid="{00000000-0005-0000-0000-000054390000}"/>
    <cellStyle name="Notas 3 2 2 5 2 2 4" xfId="8595" xr:uid="{00000000-0005-0000-0000-000055390000}"/>
    <cellStyle name="Notas 3 2 2 5 2 2 4 2" xfId="17224" xr:uid="{00000000-0005-0000-0000-000056390000}"/>
    <cellStyle name="Notas 3 2 2 5 2 2 5" xfId="12911" xr:uid="{00000000-0005-0000-0000-000057390000}"/>
    <cellStyle name="Notas 3 2 2 5 3" xfId="3806" xr:uid="{00000000-0005-0000-0000-000058390000}"/>
    <cellStyle name="Notas 3 2 2 5 3 2" xfId="6561" xr:uid="{00000000-0005-0000-0000-000059390000}"/>
    <cellStyle name="Notas 3 2 2 5 3 2 2" xfId="10857" xr:uid="{00000000-0005-0000-0000-00005A390000}"/>
    <cellStyle name="Notas 3 2 2 5 3 2 2 2" xfId="19486" xr:uid="{00000000-0005-0000-0000-00005B390000}"/>
    <cellStyle name="Notas 3 2 2 5 3 2 3" xfId="15196" xr:uid="{00000000-0005-0000-0000-00005C390000}"/>
    <cellStyle name="Notas 3 2 2 5 3 3" xfId="8712" xr:uid="{00000000-0005-0000-0000-00005D390000}"/>
    <cellStyle name="Notas 3 2 2 5 3 3 2" xfId="17341" xr:uid="{00000000-0005-0000-0000-00005E390000}"/>
    <cellStyle name="Notas 3 2 2 5 3 4" xfId="13030" xr:uid="{00000000-0005-0000-0000-00005F390000}"/>
    <cellStyle name="Notas 3 2 2 5 4" xfId="5506" xr:uid="{00000000-0005-0000-0000-000060390000}"/>
    <cellStyle name="Notas 3 2 2 5 4 2" xfId="9802" xr:uid="{00000000-0005-0000-0000-000061390000}"/>
    <cellStyle name="Notas 3 2 2 5 4 2 2" xfId="18431" xr:uid="{00000000-0005-0000-0000-000062390000}"/>
    <cellStyle name="Notas 3 2 2 5 4 3" xfId="14141" xr:uid="{00000000-0005-0000-0000-000063390000}"/>
    <cellStyle name="Notas 3 2 2 5 5" xfId="7945" xr:uid="{00000000-0005-0000-0000-000064390000}"/>
    <cellStyle name="Notas 3 2 2 5 5 2" xfId="16578" xr:uid="{00000000-0005-0000-0000-000065390000}"/>
    <cellStyle name="Notas 3 2 2 5 6" xfId="11950" xr:uid="{00000000-0005-0000-0000-000066390000}"/>
    <cellStyle name="Notas 3 2 2 6" xfId="22212" xr:uid="{00000000-0005-0000-0000-000067390000}"/>
    <cellStyle name="Notas 3 2 3" xfId="508" xr:uid="{00000000-0005-0000-0000-000068390000}"/>
    <cellStyle name="Notas 3 2 3 2" xfId="638" xr:uid="{00000000-0005-0000-0000-000069390000}"/>
    <cellStyle name="Notas 3 2 3 2 2" xfId="2076" xr:uid="{00000000-0005-0000-0000-00006A390000}"/>
    <cellStyle name="Notas 3 2 3 2 2 2" xfId="3433" xr:uid="{00000000-0005-0000-0000-00006B390000}"/>
    <cellStyle name="Notas 3 2 3 2 2 2 2" xfId="4570" xr:uid="{00000000-0005-0000-0000-00006C390000}"/>
    <cellStyle name="Notas 3 2 3 2 2 2 2 2" xfId="7305" xr:uid="{00000000-0005-0000-0000-00006D390000}"/>
    <cellStyle name="Notas 3 2 3 2 2 2 2 2 2" xfId="11601" xr:uid="{00000000-0005-0000-0000-00006E390000}"/>
    <cellStyle name="Notas 3 2 3 2 2 2 2 2 2 2" xfId="20230" xr:uid="{00000000-0005-0000-0000-00006F390000}"/>
    <cellStyle name="Notas 3 2 3 2 2 2 2 2 3" xfId="15940" xr:uid="{00000000-0005-0000-0000-000070390000}"/>
    <cellStyle name="Notas 3 2 3 2 2 2 2 3" xfId="9456" xr:uid="{00000000-0005-0000-0000-000071390000}"/>
    <cellStyle name="Notas 3 2 3 2 2 2 2 3 2" xfId="18085" xr:uid="{00000000-0005-0000-0000-000072390000}"/>
    <cellStyle name="Notas 3 2 3 2 2 2 2 4" xfId="13794" xr:uid="{00000000-0005-0000-0000-000073390000}"/>
    <cellStyle name="Notas 3 2 3 2 2 2 3" xfId="6253" xr:uid="{00000000-0005-0000-0000-000074390000}"/>
    <cellStyle name="Notas 3 2 3 2 2 2 3 2" xfId="10549" xr:uid="{00000000-0005-0000-0000-000075390000}"/>
    <cellStyle name="Notas 3 2 3 2 2 2 3 2 2" xfId="19178" xr:uid="{00000000-0005-0000-0000-000076390000}"/>
    <cellStyle name="Notas 3 2 3 2 2 2 3 3" xfId="14888" xr:uid="{00000000-0005-0000-0000-000077390000}"/>
    <cellStyle name="Notas 3 2 3 2 2 2 4" xfId="8404" xr:uid="{00000000-0005-0000-0000-000078390000}"/>
    <cellStyle name="Notas 3 2 3 2 2 2 4 2" xfId="17033" xr:uid="{00000000-0005-0000-0000-000079390000}"/>
    <cellStyle name="Notas 3 2 3 2 2 2 5" xfId="12720" xr:uid="{00000000-0005-0000-0000-00007A390000}"/>
    <cellStyle name="Notas 3 2 3 2 3" xfId="3111" xr:uid="{00000000-0005-0000-0000-00007B390000}"/>
    <cellStyle name="Notas 3 2 3 2 3 2" xfId="4280" xr:uid="{00000000-0005-0000-0000-00007C390000}"/>
    <cellStyle name="Notas 3 2 3 2 3 2 2" xfId="7015" xr:uid="{00000000-0005-0000-0000-00007D390000}"/>
    <cellStyle name="Notas 3 2 3 2 3 2 2 2" xfId="11311" xr:uid="{00000000-0005-0000-0000-00007E390000}"/>
    <cellStyle name="Notas 3 2 3 2 3 2 2 2 2" xfId="19940" xr:uid="{00000000-0005-0000-0000-00007F390000}"/>
    <cellStyle name="Notas 3 2 3 2 3 2 2 3" xfId="15650" xr:uid="{00000000-0005-0000-0000-000080390000}"/>
    <cellStyle name="Notas 3 2 3 2 3 2 3" xfId="9166" xr:uid="{00000000-0005-0000-0000-000081390000}"/>
    <cellStyle name="Notas 3 2 3 2 3 2 3 2" xfId="17795" xr:uid="{00000000-0005-0000-0000-000082390000}"/>
    <cellStyle name="Notas 3 2 3 2 3 2 4" xfId="13504" xr:uid="{00000000-0005-0000-0000-000083390000}"/>
    <cellStyle name="Notas 3 2 3 2 3 3" xfId="5962" xr:uid="{00000000-0005-0000-0000-000084390000}"/>
    <cellStyle name="Notas 3 2 3 2 3 3 2" xfId="10258" xr:uid="{00000000-0005-0000-0000-000085390000}"/>
    <cellStyle name="Notas 3 2 3 2 3 3 2 2" xfId="18887" xr:uid="{00000000-0005-0000-0000-000086390000}"/>
    <cellStyle name="Notas 3 2 3 2 3 3 3" xfId="14597" xr:uid="{00000000-0005-0000-0000-000087390000}"/>
    <cellStyle name="Notas 3 2 3 2 3 4" xfId="7731" xr:uid="{00000000-0005-0000-0000-000088390000}"/>
    <cellStyle name="Notas 3 2 3 2 3 4 2" xfId="16365" xr:uid="{00000000-0005-0000-0000-000089390000}"/>
    <cellStyle name="Notas 3 2 3 2 3 5" xfId="12428" xr:uid="{00000000-0005-0000-0000-00008A390000}"/>
    <cellStyle name="Notas 3 2 3 2 4" xfId="22990" xr:uid="{00000000-0005-0000-0000-00008B390000}"/>
    <cellStyle name="Notas 3 2 3 3" xfId="753" xr:uid="{00000000-0005-0000-0000-00008C390000}"/>
    <cellStyle name="Notas 3 2 3 3 2" xfId="2189" xr:uid="{00000000-0005-0000-0000-00008D390000}"/>
    <cellStyle name="Notas 3 2 3 3 2 2" xfId="3530" xr:uid="{00000000-0005-0000-0000-00008E390000}"/>
    <cellStyle name="Notas 3 2 3 3 2 2 2" xfId="4666" xr:uid="{00000000-0005-0000-0000-00008F390000}"/>
    <cellStyle name="Notas 3 2 3 3 2 2 2 2" xfId="7401" xr:uid="{00000000-0005-0000-0000-000090390000}"/>
    <cellStyle name="Notas 3 2 3 3 2 2 2 2 2" xfId="11697" xr:uid="{00000000-0005-0000-0000-000091390000}"/>
    <cellStyle name="Notas 3 2 3 3 2 2 2 2 2 2" xfId="20326" xr:uid="{00000000-0005-0000-0000-000092390000}"/>
    <cellStyle name="Notas 3 2 3 3 2 2 2 2 3" xfId="16036" xr:uid="{00000000-0005-0000-0000-000093390000}"/>
    <cellStyle name="Notas 3 2 3 3 2 2 2 3" xfId="9552" xr:uid="{00000000-0005-0000-0000-000094390000}"/>
    <cellStyle name="Notas 3 2 3 3 2 2 2 3 2" xfId="18181" xr:uid="{00000000-0005-0000-0000-000095390000}"/>
    <cellStyle name="Notas 3 2 3 3 2 2 2 4" xfId="13890" xr:uid="{00000000-0005-0000-0000-000096390000}"/>
    <cellStyle name="Notas 3 2 3 3 2 2 3" xfId="6349" xr:uid="{00000000-0005-0000-0000-000097390000}"/>
    <cellStyle name="Notas 3 2 3 3 2 2 3 2" xfId="10645" xr:uid="{00000000-0005-0000-0000-000098390000}"/>
    <cellStyle name="Notas 3 2 3 3 2 2 3 2 2" xfId="19274" xr:uid="{00000000-0005-0000-0000-000099390000}"/>
    <cellStyle name="Notas 3 2 3 3 2 2 3 3" xfId="14984" xr:uid="{00000000-0005-0000-0000-00009A390000}"/>
    <cellStyle name="Notas 3 2 3 3 2 2 4" xfId="8500" xr:uid="{00000000-0005-0000-0000-00009B390000}"/>
    <cellStyle name="Notas 3 2 3 3 2 2 4 2" xfId="17129" xr:uid="{00000000-0005-0000-0000-00009C390000}"/>
    <cellStyle name="Notas 3 2 3 3 2 2 5" xfId="12816" xr:uid="{00000000-0005-0000-0000-00009D390000}"/>
    <cellStyle name="Notas 3 2 3 3 3" xfId="3207" xr:uid="{00000000-0005-0000-0000-00009E390000}"/>
    <cellStyle name="Notas 3 2 3 3 3 2" xfId="4376" xr:uid="{00000000-0005-0000-0000-00009F390000}"/>
    <cellStyle name="Notas 3 2 3 3 3 2 2" xfId="7111" xr:uid="{00000000-0005-0000-0000-0000A0390000}"/>
    <cellStyle name="Notas 3 2 3 3 3 2 2 2" xfId="11407" xr:uid="{00000000-0005-0000-0000-0000A1390000}"/>
    <cellStyle name="Notas 3 2 3 3 3 2 2 2 2" xfId="20036" xr:uid="{00000000-0005-0000-0000-0000A2390000}"/>
    <cellStyle name="Notas 3 2 3 3 3 2 2 3" xfId="15746" xr:uid="{00000000-0005-0000-0000-0000A3390000}"/>
    <cellStyle name="Notas 3 2 3 3 3 2 3" xfId="9262" xr:uid="{00000000-0005-0000-0000-0000A4390000}"/>
    <cellStyle name="Notas 3 2 3 3 3 2 3 2" xfId="17891" xr:uid="{00000000-0005-0000-0000-0000A5390000}"/>
    <cellStyle name="Notas 3 2 3 3 3 2 4" xfId="13600" xr:uid="{00000000-0005-0000-0000-0000A6390000}"/>
    <cellStyle name="Notas 3 2 3 3 3 3" xfId="6058" xr:uid="{00000000-0005-0000-0000-0000A7390000}"/>
    <cellStyle name="Notas 3 2 3 3 3 3 2" xfId="10354" xr:uid="{00000000-0005-0000-0000-0000A8390000}"/>
    <cellStyle name="Notas 3 2 3 3 3 3 2 2" xfId="18983" xr:uid="{00000000-0005-0000-0000-0000A9390000}"/>
    <cellStyle name="Notas 3 2 3 3 3 3 3" xfId="14693" xr:uid="{00000000-0005-0000-0000-0000AA390000}"/>
    <cellStyle name="Notas 3 2 3 3 3 4" xfId="7804" xr:uid="{00000000-0005-0000-0000-0000AB390000}"/>
    <cellStyle name="Notas 3 2 3 3 3 4 2" xfId="16438" xr:uid="{00000000-0005-0000-0000-0000AC390000}"/>
    <cellStyle name="Notas 3 2 3 3 3 5" xfId="12524" xr:uid="{00000000-0005-0000-0000-0000AD390000}"/>
    <cellStyle name="Notas 3 2 3 4" xfId="951" xr:uid="{00000000-0005-0000-0000-0000AE390000}"/>
    <cellStyle name="Notas 3 2 3 4 2" xfId="3303" xr:uid="{00000000-0005-0000-0000-0000AF390000}"/>
    <cellStyle name="Notas 3 2 3 4 2 2" xfId="4472" xr:uid="{00000000-0005-0000-0000-0000B0390000}"/>
    <cellStyle name="Notas 3 2 3 4 2 2 2" xfId="7207" xr:uid="{00000000-0005-0000-0000-0000B1390000}"/>
    <cellStyle name="Notas 3 2 3 4 2 2 2 2" xfId="11503" xr:uid="{00000000-0005-0000-0000-0000B2390000}"/>
    <cellStyle name="Notas 3 2 3 4 2 2 2 2 2" xfId="20132" xr:uid="{00000000-0005-0000-0000-0000B3390000}"/>
    <cellStyle name="Notas 3 2 3 4 2 2 2 3" xfId="15842" xr:uid="{00000000-0005-0000-0000-0000B4390000}"/>
    <cellStyle name="Notas 3 2 3 4 2 2 3" xfId="9358" xr:uid="{00000000-0005-0000-0000-0000B5390000}"/>
    <cellStyle name="Notas 3 2 3 4 2 2 3 2" xfId="17987" xr:uid="{00000000-0005-0000-0000-0000B6390000}"/>
    <cellStyle name="Notas 3 2 3 4 2 2 4" xfId="13696" xr:uid="{00000000-0005-0000-0000-0000B7390000}"/>
    <cellStyle name="Notas 3 2 3 4 2 3" xfId="6154" xr:uid="{00000000-0005-0000-0000-0000B8390000}"/>
    <cellStyle name="Notas 3 2 3 4 2 3 2" xfId="10450" xr:uid="{00000000-0005-0000-0000-0000B9390000}"/>
    <cellStyle name="Notas 3 2 3 4 2 3 2 2" xfId="19079" xr:uid="{00000000-0005-0000-0000-0000BA390000}"/>
    <cellStyle name="Notas 3 2 3 4 2 3 3" xfId="14789" xr:uid="{00000000-0005-0000-0000-0000BB390000}"/>
    <cellStyle name="Notas 3 2 3 4 2 4" xfId="7767" xr:uid="{00000000-0005-0000-0000-0000BC390000}"/>
    <cellStyle name="Notas 3 2 3 4 2 4 2" xfId="16401" xr:uid="{00000000-0005-0000-0000-0000BD390000}"/>
    <cellStyle name="Notas 3 2 3 4 2 5" xfId="12620" xr:uid="{00000000-0005-0000-0000-0000BE390000}"/>
    <cellStyle name="Notas 3 2 3 5" xfId="1115" xr:uid="{00000000-0005-0000-0000-0000BF390000}"/>
    <cellStyle name="Notas 3 2 3 5 2" xfId="2393" xr:uid="{00000000-0005-0000-0000-0000C0390000}"/>
    <cellStyle name="Notas 3 2 3 5 2 2" xfId="3627" xr:uid="{00000000-0005-0000-0000-0000C1390000}"/>
    <cellStyle name="Notas 3 2 3 5 2 2 2" xfId="4762" xr:uid="{00000000-0005-0000-0000-0000C2390000}"/>
    <cellStyle name="Notas 3 2 3 5 2 2 2 2" xfId="7497" xr:uid="{00000000-0005-0000-0000-0000C3390000}"/>
    <cellStyle name="Notas 3 2 3 5 2 2 2 2 2" xfId="11793" xr:uid="{00000000-0005-0000-0000-0000C4390000}"/>
    <cellStyle name="Notas 3 2 3 5 2 2 2 2 2 2" xfId="20422" xr:uid="{00000000-0005-0000-0000-0000C5390000}"/>
    <cellStyle name="Notas 3 2 3 5 2 2 2 2 3" xfId="16132" xr:uid="{00000000-0005-0000-0000-0000C6390000}"/>
    <cellStyle name="Notas 3 2 3 5 2 2 2 3" xfId="9648" xr:uid="{00000000-0005-0000-0000-0000C7390000}"/>
    <cellStyle name="Notas 3 2 3 5 2 2 2 3 2" xfId="18277" xr:uid="{00000000-0005-0000-0000-0000C8390000}"/>
    <cellStyle name="Notas 3 2 3 5 2 2 2 4" xfId="13986" xr:uid="{00000000-0005-0000-0000-0000C9390000}"/>
    <cellStyle name="Notas 3 2 3 5 2 2 3" xfId="6445" xr:uid="{00000000-0005-0000-0000-0000CA390000}"/>
    <cellStyle name="Notas 3 2 3 5 2 2 3 2" xfId="10741" xr:uid="{00000000-0005-0000-0000-0000CB390000}"/>
    <cellStyle name="Notas 3 2 3 5 2 2 3 2 2" xfId="19370" xr:uid="{00000000-0005-0000-0000-0000CC390000}"/>
    <cellStyle name="Notas 3 2 3 5 2 2 3 3" xfId="15080" xr:uid="{00000000-0005-0000-0000-0000CD390000}"/>
    <cellStyle name="Notas 3 2 3 5 2 2 4" xfId="8596" xr:uid="{00000000-0005-0000-0000-0000CE390000}"/>
    <cellStyle name="Notas 3 2 3 5 2 2 4 2" xfId="17225" xr:uid="{00000000-0005-0000-0000-0000CF390000}"/>
    <cellStyle name="Notas 3 2 3 5 2 2 5" xfId="12912" xr:uid="{00000000-0005-0000-0000-0000D0390000}"/>
    <cellStyle name="Notas 3 2 3 5 3" xfId="3807" xr:uid="{00000000-0005-0000-0000-0000D1390000}"/>
    <cellStyle name="Notas 3 2 3 5 3 2" xfId="6562" xr:uid="{00000000-0005-0000-0000-0000D2390000}"/>
    <cellStyle name="Notas 3 2 3 5 3 2 2" xfId="10858" xr:uid="{00000000-0005-0000-0000-0000D3390000}"/>
    <cellStyle name="Notas 3 2 3 5 3 2 2 2" xfId="19487" xr:uid="{00000000-0005-0000-0000-0000D4390000}"/>
    <cellStyle name="Notas 3 2 3 5 3 2 3" xfId="15197" xr:uid="{00000000-0005-0000-0000-0000D5390000}"/>
    <cellStyle name="Notas 3 2 3 5 3 3" xfId="8713" xr:uid="{00000000-0005-0000-0000-0000D6390000}"/>
    <cellStyle name="Notas 3 2 3 5 3 3 2" xfId="17342" xr:uid="{00000000-0005-0000-0000-0000D7390000}"/>
    <cellStyle name="Notas 3 2 3 5 3 4" xfId="13031" xr:uid="{00000000-0005-0000-0000-0000D8390000}"/>
    <cellStyle name="Notas 3 2 3 5 4" xfId="5507" xr:uid="{00000000-0005-0000-0000-0000D9390000}"/>
    <cellStyle name="Notas 3 2 3 5 4 2" xfId="9803" xr:uid="{00000000-0005-0000-0000-0000DA390000}"/>
    <cellStyle name="Notas 3 2 3 5 4 2 2" xfId="18432" xr:uid="{00000000-0005-0000-0000-0000DB390000}"/>
    <cellStyle name="Notas 3 2 3 5 4 3" xfId="14142" xr:uid="{00000000-0005-0000-0000-0000DC390000}"/>
    <cellStyle name="Notas 3 2 3 5 5" xfId="8098" xr:uid="{00000000-0005-0000-0000-0000DD390000}"/>
    <cellStyle name="Notas 3 2 3 5 5 2" xfId="16730" xr:uid="{00000000-0005-0000-0000-0000DE390000}"/>
    <cellStyle name="Notas 3 2 3 5 6" xfId="11951" xr:uid="{00000000-0005-0000-0000-0000DF390000}"/>
    <cellStyle name="Notas 3 2 3 6" xfId="22031" xr:uid="{00000000-0005-0000-0000-0000E0390000}"/>
    <cellStyle name="Notas 3 2 4" xfId="506" xr:uid="{00000000-0005-0000-0000-0000E1390000}"/>
    <cellStyle name="Notas 3 2 4 2" xfId="2040" xr:uid="{00000000-0005-0000-0000-0000E2390000}"/>
    <cellStyle name="Notas 3 2 4 2 2" xfId="3406" xr:uid="{00000000-0005-0000-0000-0000E3390000}"/>
    <cellStyle name="Notas 3 2 4 2 2 2" xfId="4543" xr:uid="{00000000-0005-0000-0000-0000E4390000}"/>
    <cellStyle name="Notas 3 2 4 2 2 2 2" xfId="7278" xr:uid="{00000000-0005-0000-0000-0000E5390000}"/>
    <cellStyle name="Notas 3 2 4 2 2 2 2 2" xfId="11574" xr:uid="{00000000-0005-0000-0000-0000E6390000}"/>
    <cellStyle name="Notas 3 2 4 2 2 2 2 2 2" xfId="20203" xr:uid="{00000000-0005-0000-0000-0000E7390000}"/>
    <cellStyle name="Notas 3 2 4 2 2 2 2 3" xfId="15913" xr:uid="{00000000-0005-0000-0000-0000E8390000}"/>
    <cellStyle name="Notas 3 2 4 2 2 2 3" xfId="9429" xr:uid="{00000000-0005-0000-0000-0000E9390000}"/>
    <cellStyle name="Notas 3 2 4 2 2 2 3 2" xfId="18058" xr:uid="{00000000-0005-0000-0000-0000EA390000}"/>
    <cellStyle name="Notas 3 2 4 2 2 2 4" xfId="13767" xr:uid="{00000000-0005-0000-0000-0000EB390000}"/>
    <cellStyle name="Notas 3 2 4 2 2 3" xfId="6226" xr:uid="{00000000-0005-0000-0000-0000EC390000}"/>
    <cellStyle name="Notas 3 2 4 2 2 3 2" xfId="10522" xr:uid="{00000000-0005-0000-0000-0000ED390000}"/>
    <cellStyle name="Notas 3 2 4 2 2 3 2 2" xfId="19151" xr:uid="{00000000-0005-0000-0000-0000EE390000}"/>
    <cellStyle name="Notas 3 2 4 2 2 3 3" xfId="14861" xr:uid="{00000000-0005-0000-0000-0000EF390000}"/>
    <cellStyle name="Notas 3 2 4 2 2 4" xfId="8377" xr:uid="{00000000-0005-0000-0000-0000F0390000}"/>
    <cellStyle name="Notas 3 2 4 2 2 4 2" xfId="17006" xr:uid="{00000000-0005-0000-0000-0000F1390000}"/>
    <cellStyle name="Notas 3 2 4 2 2 5" xfId="12693" xr:uid="{00000000-0005-0000-0000-0000F2390000}"/>
    <cellStyle name="Notas 3 2 4 3" xfId="3084" xr:uid="{00000000-0005-0000-0000-0000F3390000}"/>
    <cellStyle name="Notas 3 2 4 3 2" xfId="4253" xr:uid="{00000000-0005-0000-0000-0000F4390000}"/>
    <cellStyle name="Notas 3 2 4 3 2 2" xfId="6988" xr:uid="{00000000-0005-0000-0000-0000F5390000}"/>
    <cellStyle name="Notas 3 2 4 3 2 2 2" xfId="11284" xr:uid="{00000000-0005-0000-0000-0000F6390000}"/>
    <cellStyle name="Notas 3 2 4 3 2 2 2 2" xfId="19913" xr:uid="{00000000-0005-0000-0000-0000F7390000}"/>
    <cellStyle name="Notas 3 2 4 3 2 2 3" xfId="15623" xr:uid="{00000000-0005-0000-0000-0000F8390000}"/>
    <cellStyle name="Notas 3 2 4 3 2 3" xfId="9139" xr:uid="{00000000-0005-0000-0000-0000F9390000}"/>
    <cellStyle name="Notas 3 2 4 3 2 3 2" xfId="17768" xr:uid="{00000000-0005-0000-0000-0000FA390000}"/>
    <cellStyle name="Notas 3 2 4 3 2 4" xfId="13477" xr:uid="{00000000-0005-0000-0000-0000FB390000}"/>
    <cellStyle name="Notas 3 2 4 3 3" xfId="5935" xr:uid="{00000000-0005-0000-0000-0000FC390000}"/>
    <cellStyle name="Notas 3 2 4 3 3 2" xfId="10231" xr:uid="{00000000-0005-0000-0000-0000FD390000}"/>
    <cellStyle name="Notas 3 2 4 3 3 2 2" xfId="18860" xr:uid="{00000000-0005-0000-0000-0000FE390000}"/>
    <cellStyle name="Notas 3 2 4 3 3 3" xfId="14570" xr:uid="{00000000-0005-0000-0000-0000FF390000}"/>
    <cellStyle name="Notas 3 2 4 3 4" xfId="7671" xr:uid="{00000000-0005-0000-0000-0000003A0000}"/>
    <cellStyle name="Notas 3 2 4 3 4 2" xfId="16305" xr:uid="{00000000-0005-0000-0000-0000013A0000}"/>
    <cellStyle name="Notas 3 2 4 3 5" xfId="12401" xr:uid="{00000000-0005-0000-0000-0000023A0000}"/>
    <cellStyle name="Notas 3 2 4 4" xfId="22032" xr:uid="{00000000-0005-0000-0000-0000033A0000}"/>
    <cellStyle name="Notas 3 2 5" xfId="751" xr:uid="{00000000-0005-0000-0000-0000043A0000}"/>
    <cellStyle name="Notas 3 2 5 2" xfId="2187" xr:uid="{00000000-0005-0000-0000-0000053A0000}"/>
    <cellStyle name="Notas 3 2 5 2 2" xfId="3528" xr:uid="{00000000-0005-0000-0000-0000063A0000}"/>
    <cellStyle name="Notas 3 2 5 2 2 2" xfId="4664" xr:uid="{00000000-0005-0000-0000-0000073A0000}"/>
    <cellStyle name="Notas 3 2 5 2 2 2 2" xfId="7399" xr:uid="{00000000-0005-0000-0000-0000083A0000}"/>
    <cellStyle name="Notas 3 2 5 2 2 2 2 2" xfId="11695" xr:uid="{00000000-0005-0000-0000-0000093A0000}"/>
    <cellStyle name="Notas 3 2 5 2 2 2 2 2 2" xfId="20324" xr:uid="{00000000-0005-0000-0000-00000A3A0000}"/>
    <cellStyle name="Notas 3 2 5 2 2 2 2 3" xfId="16034" xr:uid="{00000000-0005-0000-0000-00000B3A0000}"/>
    <cellStyle name="Notas 3 2 5 2 2 2 3" xfId="9550" xr:uid="{00000000-0005-0000-0000-00000C3A0000}"/>
    <cellStyle name="Notas 3 2 5 2 2 2 3 2" xfId="18179" xr:uid="{00000000-0005-0000-0000-00000D3A0000}"/>
    <cellStyle name="Notas 3 2 5 2 2 2 4" xfId="13888" xr:uid="{00000000-0005-0000-0000-00000E3A0000}"/>
    <cellStyle name="Notas 3 2 5 2 2 3" xfId="6347" xr:uid="{00000000-0005-0000-0000-00000F3A0000}"/>
    <cellStyle name="Notas 3 2 5 2 2 3 2" xfId="10643" xr:uid="{00000000-0005-0000-0000-0000103A0000}"/>
    <cellStyle name="Notas 3 2 5 2 2 3 2 2" xfId="19272" xr:uid="{00000000-0005-0000-0000-0000113A0000}"/>
    <cellStyle name="Notas 3 2 5 2 2 3 3" xfId="14982" xr:uid="{00000000-0005-0000-0000-0000123A0000}"/>
    <cellStyle name="Notas 3 2 5 2 2 4" xfId="8498" xr:uid="{00000000-0005-0000-0000-0000133A0000}"/>
    <cellStyle name="Notas 3 2 5 2 2 4 2" xfId="17127" xr:uid="{00000000-0005-0000-0000-0000143A0000}"/>
    <cellStyle name="Notas 3 2 5 2 2 5" xfId="12814" xr:uid="{00000000-0005-0000-0000-0000153A0000}"/>
    <cellStyle name="Notas 3 2 5 3" xfId="3205" xr:uid="{00000000-0005-0000-0000-0000163A0000}"/>
    <cellStyle name="Notas 3 2 5 3 2" xfId="4374" xr:uid="{00000000-0005-0000-0000-0000173A0000}"/>
    <cellStyle name="Notas 3 2 5 3 2 2" xfId="7109" xr:uid="{00000000-0005-0000-0000-0000183A0000}"/>
    <cellStyle name="Notas 3 2 5 3 2 2 2" xfId="11405" xr:uid="{00000000-0005-0000-0000-0000193A0000}"/>
    <cellStyle name="Notas 3 2 5 3 2 2 2 2" xfId="20034" xr:uid="{00000000-0005-0000-0000-00001A3A0000}"/>
    <cellStyle name="Notas 3 2 5 3 2 2 3" xfId="15744" xr:uid="{00000000-0005-0000-0000-00001B3A0000}"/>
    <cellStyle name="Notas 3 2 5 3 2 3" xfId="9260" xr:uid="{00000000-0005-0000-0000-00001C3A0000}"/>
    <cellStyle name="Notas 3 2 5 3 2 3 2" xfId="17889" xr:uid="{00000000-0005-0000-0000-00001D3A0000}"/>
    <cellStyle name="Notas 3 2 5 3 2 4" xfId="13598" xr:uid="{00000000-0005-0000-0000-00001E3A0000}"/>
    <cellStyle name="Notas 3 2 5 3 3" xfId="6056" xr:uid="{00000000-0005-0000-0000-00001F3A0000}"/>
    <cellStyle name="Notas 3 2 5 3 3 2" xfId="10352" xr:uid="{00000000-0005-0000-0000-0000203A0000}"/>
    <cellStyle name="Notas 3 2 5 3 3 2 2" xfId="18981" xr:uid="{00000000-0005-0000-0000-0000213A0000}"/>
    <cellStyle name="Notas 3 2 5 3 3 3" xfId="14691" xr:uid="{00000000-0005-0000-0000-0000223A0000}"/>
    <cellStyle name="Notas 3 2 5 3 4" xfId="7806" xr:uid="{00000000-0005-0000-0000-0000233A0000}"/>
    <cellStyle name="Notas 3 2 5 3 4 2" xfId="16440" xr:uid="{00000000-0005-0000-0000-0000243A0000}"/>
    <cellStyle name="Notas 3 2 5 3 5" xfId="12522" xr:uid="{00000000-0005-0000-0000-0000253A0000}"/>
    <cellStyle name="Notas 3 2 6" xfId="949" xr:uid="{00000000-0005-0000-0000-0000263A0000}"/>
    <cellStyle name="Notas 3 2 6 2" xfId="3301" xr:uid="{00000000-0005-0000-0000-0000273A0000}"/>
    <cellStyle name="Notas 3 2 6 2 2" xfId="4470" xr:uid="{00000000-0005-0000-0000-0000283A0000}"/>
    <cellStyle name="Notas 3 2 6 2 2 2" xfId="7205" xr:uid="{00000000-0005-0000-0000-0000293A0000}"/>
    <cellStyle name="Notas 3 2 6 2 2 2 2" xfId="11501" xr:uid="{00000000-0005-0000-0000-00002A3A0000}"/>
    <cellStyle name="Notas 3 2 6 2 2 2 2 2" xfId="20130" xr:uid="{00000000-0005-0000-0000-00002B3A0000}"/>
    <cellStyle name="Notas 3 2 6 2 2 2 3" xfId="15840" xr:uid="{00000000-0005-0000-0000-00002C3A0000}"/>
    <cellStyle name="Notas 3 2 6 2 2 3" xfId="9356" xr:uid="{00000000-0005-0000-0000-00002D3A0000}"/>
    <cellStyle name="Notas 3 2 6 2 2 3 2" xfId="17985" xr:uid="{00000000-0005-0000-0000-00002E3A0000}"/>
    <cellStyle name="Notas 3 2 6 2 2 4" xfId="13694" xr:uid="{00000000-0005-0000-0000-00002F3A0000}"/>
    <cellStyle name="Notas 3 2 6 2 3" xfId="6152" xr:uid="{00000000-0005-0000-0000-0000303A0000}"/>
    <cellStyle name="Notas 3 2 6 2 3 2" xfId="10448" xr:uid="{00000000-0005-0000-0000-0000313A0000}"/>
    <cellStyle name="Notas 3 2 6 2 3 2 2" xfId="19077" xr:uid="{00000000-0005-0000-0000-0000323A0000}"/>
    <cellStyle name="Notas 3 2 6 2 3 3" xfId="14787" xr:uid="{00000000-0005-0000-0000-0000333A0000}"/>
    <cellStyle name="Notas 3 2 6 2 4" xfId="7690" xr:uid="{00000000-0005-0000-0000-0000343A0000}"/>
    <cellStyle name="Notas 3 2 6 2 4 2" xfId="16324" xr:uid="{00000000-0005-0000-0000-0000353A0000}"/>
    <cellStyle name="Notas 3 2 6 2 5" xfId="12618" xr:uid="{00000000-0005-0000-0000-0000363A0000}"/>
    <cellStyle name="Notas 3 2 7" xfId="1113" xr:uid="{00000000-0005-0000-0000-0000373A0000}"/>
    <cellStyle name="Notas 3 2 7 2" xfId="2391" xr:uid="{00000000-0005-0000-0000-0000383A0000}"/>
    <cellStyle name="Notas 3 2 7 2 2" xfId="3625" xr:uid="{00000000-0005-0000-0000-0000393A0000}"/>
    <cellStyle name="Notas 3 2 7 2 2 2" xfId="4760" xr:uid="{00000000-0005-0000-0000-00003A3A0000}"/>
    <cellStyle name="Notas 3 2 7 2 2 2 2" xfId="7495" xr:uid="{00000000-0005-0000-0000-00003B3A0000}"/>
    <cellStyle name="Notas 3 2 7 2 2 2 2 2" xfId="11791" xr:uid="{00000000-0005-0000-0000-00003C3A0000}"/>
    <cellStyle name="Notas 3 2 7 2 2 2 2 2 2" xfId="20420" xr:uid="{00000000-0005-0000-0000-00003D3A0000}"/>
    <cellStyle name="Notas 3 2 7 2 2 2 2 3" xfId="16130" xr:uid="{00000000-0005-0000-0000-00003E3A0000}"/>
    <cellStyle name="Notas 3 2 7 2 2 2 3" xfId="9646" xr:uid="{00000000-0005-0000-0000-00003F3A0000}"/>
    <cellStyle name="Notas 3 2 7 2 2 2 3 2" xfId="18275" xr:uid="{00000000-0005-0000-0000-0000403A0000}"/>
    <cellStyle name="Notas 3 2 7 2 2 2 4" xfId="13984" xr:uid="{00000000-0005-0000-0000-0000413A0000}"/>
    <cellStyle name="Notas 3 2 7 2 2 3" xfId="6443" xr:uid="{00000000-0005-0000-0000-0000423A0000}"/>
    <cellStyle name="Notas 3 2 7 2 2 3 2" xfId="10739" xr:uid="{00000000-0005-0000-0000-0000433A0000}"/>
    <cellStyle name="Notas 3 2 7 2 2 3 2 2" xfId="19368" xr:uid="{00000000-0005-0000-0000-0000443A0000}"/>
    <cellStyle name="Notas 3 2 7 2 2 3 3" xfId="15078" xr:uid="{00000000-0005-0000-0000-0000453A0000}"/>
    <cellStyle name="Notas 3 2 7 2 2 4" xfId="8594" xr:uid="{00000000-0005-0000-0000-0000463A0000}"/>
    <cellStyle name="Notas 3 2 7 2 2 4 2" xfId="17223" xr:uid="{00000000-0005-0000-0000-0000473A0000}"/>
    <cellStyle name="Notas 3 2 7 2 2 5" xfId="12910" xr:uid="{00000000-0005-0000-0000-0000483A0000}"/>
    <cellStyle name="Notas 3 2 7 3" xfId="3805" xr:uid="{00000000-0005-0000-0000-0000493A0000}"/>
    <cellStyle name="Notas 3 2 7 3 2" xfId="6560" xr:uid="{00000000-0005-0000-0000-00004A3A0000}"/>
    <cellStyle name="Notas 3 2 7 3 2 2" xfId="10856" xr:uid="{00000000-0005-0000-0000-00004B3A0000}"/>
    <cellStyle name="Notas 3 2 7 3 2 2 2" xfId="19485" xr:uid="{00000000-0005-0000-0000-00004C3A0000}"/>
    <cellStyle name="Notas 3 2 7 3 2 3" xfId="15195" xr:uid="{00000000-0005-0000-0000-00004D3A0000}"/>
    <cellStyle name="Notas 3 2 7 3 3" xfId="8711" xr:uid="{00000000-0005-0000-0000-00004E3A0000}"/>
    <cellStyle name="Notas 3 2 7 3 3 2" xfId="17340" xr:uid="{00000000-0005-0000-0000-00004F3A0000}"/>
    <cellStyle name="Notas 3 2 7 3 4" xfId="13029" xr:uid="{00000000-0005-0000-0000-0000503A0000}"/>
    <cellStyle name="Notas 3 2 7 4" xfId="5505" xr:uid="{00000000-0005-0000-0000-0000513A0000}"/>
    <cellStyle name="Notas 3 2 7 4 2" xfId="9801" xr:uid="{00000000-0005-0000-0000-0000523A0000}"/>
    <cellStyle name="Notas 3 2 7 4 2 2" xfId="18430" xr:uid="{00000000-0005-0000-0000-0000533A0000}"/>
    <cellStyle name="Notas 3 2 7 4 3" xfId="14140" xr:uid="{00000000-0005-0000-0000-0000543A0000}"/>
    <cellStyle name="Notas 3 2 7 5" xfId="8099" xr:uid="{00000000-0005-0000-0000-0000553A0000}"/>
    <cellStyle name="Notas 3 2 7 5 2" xfId="16731" xr:uid="{00000000-0005-0000-0000-0000563A0000}"/>
    <cellStyle name="Notas 3 2 7 6" xfId="11949" xr:uid="{00000000-0005-0000-0000-0000573A0000}"/>
    <cellStyle name="Notas 3 2 8" xfId="22992" xr:uid="{00000000-0005-0000-0000-0000583A0000}"/>
    <cellStyle name="Notas 3 3" xfId="509" xr:uid="{00000000-0005-0000-0000-0000593A0000}"/>
    <cellStyle name="Notas 3 3 2" xfId="510" xr:uid="{00000000-0005-0000-0000-00005A3A0000}"/>
    <cellStyle name="Notas 3 3 2 2" xfId="640" xr:uid="{00000000-0005-0000-0000-00005B3A0000}"/>
    <cellStyle name="Notas 3 3 2 2 2" xfId="2078" xr:uid="{00000000-0005-0000-0000-00005C3A0000}"/>
    <cellStyle name="Notas 3 3 2 2 2 2" xfId="3435" xr:uid="{00000000-0005-0000-0000-00005D3A0000}"/>
    <cellStyle name="Notas 3 3 2 2 2 2 2" xfId="4572" xr:uid="{00000000-0005-0000-0000-00005E3A0000}"/>
    <cellStyle name="Notas 3 3 2 2 2 2 2 2" xfId="7307" xr:uid="{00000000-0005-0000-0000-00005F3A0000}"/>
    <cellStyle name="Notas 3 3 2 2 2 2 2 2 2" xfId="11603" xr:uid="{00000000-0005-0000-0000-0000603A0000}"/>
    <cellStyle name="Notas 3 3 2 2 2 2 2 2 2 2" xfId="20232" xr:uid="{00000000-0005-0000-0000-0000613A0000}"/>
    <cellStyle name="Notas 3 3 2 2 2 2 2 2 3" xfId="15942" xr:uid="{00000000-0005-0000-0000-0000623A0000}"/>
    <cellStyle name="Notas 3 3 2 2 2 2 2 3" xfId="9458" xr:uid="{00000000-0005-0000-0000-0000633A0000}"/>
    <cellStyle name="Notas 3 3 2 2 2 2 2 3 2" xfId="18087" xr:uid="{00000000-0005-0000-0000-0000643A0000}"/>
    <cellStyle name="Notas 3 3 2 2 2 2 2 4" xfId="13796" xr:uid="{00000000-0005-0000-0000-0000653A0000}"/>
    <cellStyle name="Notas 3 3 2 2 2 2 3" xfId="6255" xr:uid="{00000000-0005-0000-0000-0000663A0000}"/>
    <cellStyle name="Notas 3 3 2 2 2 2 3 2" xfId="10551" xr:uid="{00000000-0005-0000-0000-0000673A0000}"/>
    <cellStyle name="Notas 3 3 2 2 2 2 3 2 2" xfId="19180" xr:uid="{00000000-0005-0000-0000-0000683A0000}"/>
    <cellStyle name="Notas 3 3 2 2 2 2 3 3" xfId="14890" xr:uid="{00000000-0005-0000-0000-0000693A0000}"/>
    <cellStyle name="Notas 3 3 2 2 2 2 4" xfId="8406" xr:uid="{00000000-0005-0000-0000-00006A3A0000}"/>
    <cellStyle name="Notas 3 3 2 2 2 2 4 2" xfId="17035" xr:uid="{00000000-0005-0000-0000-00006B3A0000}"/>
    <cellStyle name="Notas 3 3 2 2 2 2 5" xfId="12722" xr:uid="{00000000-0005-0000-0000-00006C3A0000}"/>
    <cellStyle name="Notas 3 3 2 2 3" xfId="3113" xr:uid="{00000000-0005-0000-0000-00006D3A0000}"/>
    <cellStyle name="Notas 3 3 2 2 3 2" xfId="4282" xr:uid="{00000000-0005-0000-0000-00006E3A0000}"/>
    <cellStyle name="Notas 3 3 2 2 3 2 2" xfId="7017" xr:uid="{00000000-0005-0000-0000-00006F3A0000}"/>
    <cellStyle name="Notas 3 3 2 2 3 2 2 2" xfId="11313" xr:uid="{00000000-0005-0000-0000-0000703A0000}"/>
    <cellStyle name="Notas 3 3 2 2 3 2 2 2 2" xfId="19942" xr:uid="{00000000-0005-0000-0000-0000713A0000}"/>
    <cellStyle name="Notas 3 3 2 2 3 2 2 3" xfId="15652" xr:uid="{00000000-0005-0000-0000-0000723A0000}"/>
    <cellStyle name="Notas 3 3 2 2 3 2 3" xfId="9168" xr:uid="{00000000-0005-0000-0000-0000733A0000}"/>
    <cellStyle name="Notas 3 3 2 2 3 2 3 2" xfId="17797" xr:uid="{00000000-0005-0000-0000-0000743A0000}"/>
    <cellStyle name="Notas 3 3 2 2 3 2 4" xfId="13506" xr:uid="{00000000-0005-0000-0000-0000753A0000}"/>
    <cellStyle name="Notas 3 3 2 2 3 3" xfId="5964" xr:uid="{00000000-0005-0000-0000-0000763A0000}"/>
    <cellStyle name="Notas 3 3 2 2 3 3 2" xfId="10260" xr:uid="{00000000-0005-0000-0000-0000773A0000}"/>
    <cellStyle name="Notas 3 3 2 2 3 3 2 2" xfId="18889" xr:uid="{00000000-0005-0000-0000-0000783A0000}"/>
    <cellStyle name="Notas 3 3 2 2 3 3 3" xfId="14599" xr:uid="{00000000-0005-0000-0000-0000793A0000}"/>
    <cellStyle name="Notas 3 3 2 2 3 4" xfId="8224" xr:uid="{00000000-0005-0000-0000-00007A3A0000}"/>
    <cellStyle name="Notas 3 3 2 2 3 4 2" xfId="16853" xr:uid="{00000000-0005-0000-0000-00007B3A0000}"/>
    <cellStyle name="Notas 3 3 2 2 3 5" xfId="12430" xr:uid="{00000000-0005-0000-0000-00007C3A0000}"/>
    <cellStyle name="Notas 3 3 2 2 4" xfId="22035" xr:uid="{00000000-0005-0000-0000-00007D3A0000}"/>
    <cellStyle name="Notas 3 3 2 3" xfId="755" xr:uid="{00000000-0005-0000-0000-00007E3A0000}"/>
    <cellStyle name="Notas 3 3 2 3 2" xfId="2191" xr:uid="{00000000-0005-0000-0000-00007F3A0000}"/>
    <cellStyle name="Notas 3 3 2 3 2 2" xfId="3532" xr:uid="{00000000-0005-0000-0000-0000803A0000}"/>
    <cellStyle name="Notas 3 3 2 3 2 2 2" xfId="4668" xr:uid="{00000000-0005-0000-0000-0000813A0000}"/>
    <cellStyle name="Notas 3 3 2 3 2 2 2 2" xfId="7403" xr:uid="{00000000-0005-0000-0000-0000823A0000}"/>
    <cellStyle name="Notas 3 3 2 3 2 2 2 2 2" xfId="11699" xr:uid="{00000000-0005-0000-0000-0000833A0000}"/>
    <cellStyle name="Notas 3 3 2 3 2 2 2 2 2 2" xfId="20328" xr:uid="{00000000-0005-0000-0000-0000843A0000}"/>
    <cellStyle name="Notas 3 3 2 3 2 2 2 2 3" xfId="16038" xr:uid="{00000000-0005-0000-0000-0000853A0000}"/>
    <cellStyle name="Notas 3 3 2 3 2 2 2 3" xfId="9554" xr:uid="{00000000-0005-0000-0000-0000863A0000}"/>
    <cellStyle name="Notas 3 3 2 3 2 2 2 3 2" xfId="18183" xr:uid="{00000000-0005-0000-0000-0000873A0000}"/>
    <cellStyle name="Notas 3 3 2 3 2 2 2 4" xfId="13892" xr:uid="{00000000-0005-0000-0000-0000883A0000}"/>
    <cellStyle name="Notas 3 3 2 3 2 2 3" xfId="6351" xr:uid="{00000000-0005-0000-0000-0000893A0000}"/>
    <cellStyle name="Notas 3 3 2 3 2 2 3 2" xfId="10647" xr:uid="{00000000-0005-0000-0000-00008A3A0000}"/>
    <cellStyle name="Notas 3 3 2 3 2 2 3 2 2" xfId="19276" xr:uid="{00000000-0005-0000-0000-00008B3A0000}"/>
    <cellStyle name="Notas 3 3 2 3 2 2 3 3" xfId="14986" xr:uid="{00000000-0005-0000-0000-00008C3A0000}"/>
    <cellStyle name="Notas 3 3 2 3 2 2 4" xfId="8502" xr:uid="{00000000-0005-0000-0000-00008D3A0000}"/>
    <cellStyle name="Notas 3 3 2 3 2 2 4 2" xfId="17131" xr:uid="{00000000-0005-0000-0000-00008E3A0000}"/>
    <cellStyle name="Notas 3 3 2 3 2 2 5" xfId="12818" xr:uid="{00000000-0005-0000-0000-00008F3A0000}"/>
    <cellStyle name="Notas 3 3 2 3 3" xfId="3209" xr:uid="{00000000-0005-0000-0000-0000903A0000}"/>
    <cellStyle name="Notas 3 3 2 3 3 2" xfId="4378" xr:uid="{00000000-0005-0000-0000-0000913A0000}"/>
    <cellStyle name="Notas 3 3 2 3 3 2 2" xfId="7113" xr:uid="{00000000-0005-0000-0000-0000923A0000}"/>
    <cellStyle name="Notas 3 3 2 3 3 2 2 2" xfId="11409" xr:uid="{00000000-0005-0000-0000-0000933A0000}"/>
    <cellStyle name="Notas 3 3 2 3 3 2 2 2 2" xfId="20038" xr:uid="{00000000-0005-0000-0000-0000943A0000}"/>
    <cellStyle name="Notas 3 3 2 3 3 2 2 3" xfId="15748" xr:uid="{00000000-0005-0000-0000-0000953A0000}"/>
    <cellStyle name="Notas 3 3 2 3 3 2 3" xfId="9264" xr:uid="{00000000-0005-0000-0000-0000963A0000}"/>
    <cellStyle name="Notas 3 3 2 3 3 2 3 2" xfId="17893" xr:uid="{00000000-0005-0000-0000-0000973A0000}"/>
    <cellStyle name="Notas 3 3 2 3 3 2 4" xfId="13602" xr:uid="{00000000-0005-0000-0000-0000983A0000}"/>
    <cellStyle name="Notas 3 3 2 3 3 3" xfId="6060" xr:uid="{00000000-0005-0000-0000-0000993A0000}"/>
    <cellStyle name="Notas 3 3 2 3 3 3 2" xfId="10356" xr:uid="{00000000-0005-0000-0000-00009A3A0000}"/>
    <cellStyle name="Notas 3 3 2 3 3 3 2 2" xfId="18985" xr:uid="{00000000-0005-0000-0000-00009B3A0000}"/>
    <cellStyle name="Notas 3 3 2 3 3 3 3" xfId="14695" xr:uid="{00000000-0005-0000-0000-00009C3A0000}"/>
    <cellStyle name="Notas 3 3 2 3 3 4" xfId="7802" xr:uid="{00000000-0005-0000-0000-00009D3A0000}"/>
    <cellStyle name="Notas 3 3 2 3 3 4 2" xfId="16436" xr:uid="{00000000-0005-0000-0000-00009E3A0000}"/>
    <cellStyle name="Notas 3 3 2 3 3 5" xfId="12526" xr:uid="{00000000-0005-0000-0000-00009F3A0000}"/>
    <cellStyle name="Notas 3 3 2 4" xfId="953" xr:uid="{00000000-0005-0000-0000-0000A03A0000}"/>
    <cellStyle name="Notas 3 3 2 4 2" xfId="3305" xr:uid="{00000000-0005-0000-0000-0000A13A0000}"/>
    <cellStyle name="Notas 3 3 2 4 2 2" xfId="4474" xr:uid="{00000000-0005-0000-0000-0000A23A0000}"/>
    <cellStyle name="Notas 3 3 2 4 2 2 2" xfId="7209" xr:uid="{00000000-0005-0000-0000-0000A33A0000}"/>
    <cellStyle name="Notas 3 3 2 4 2 2 2 2" xfId="11505" xr:uid="{00000000-0005-0000-0000-0000A43A0000}"/>
    <cellStyle name="Notas 3 3 2 4 2 2 2 2 2" xfId="20134" xr:uid="{00000000-0005-0000-0000-0000A53A0000}"/>
    <cellStyle name="Notas 3 3 2 4 2 2 2 3" xfId="15844" xr:uid="{00000000-0005-0000-0000-0000A63A0000}"/>
    <cellStyle name="Notas 3 3 2 4 2 2 3" xfId="9360" xr:uid="{00000000-0005-0000-0000-0000A73A0000}"/>
    <cellStyle name="Notas 3 3 2 4 2 2 3 2" xfId="17989" xr:uid="{00000000-0005-0000-0000-0000A83A0000}"/>
    <cellStyle name="Notas 3 3 2 4 2 2 4" xfId="13698" xr:uid="{00000000-0005-0000-0000-0000A93A0000}"/>
    <cellStyle name="Notas 3 3 2 4 2 3" xfId="6156" xr:uid="{00000000-0005-0000-0000-0000AA3A0000}"/>
    <cellStyle name="Notas 3 3 2 4 2 3 2" xfId="10452" xr:uid="{00000000-0005-0000-0000-0000AB3A0000}"/>
    <cellStyle name="Notas 3 3 2 4 2 3 2 2" xfId="19081" xr:uid="{00000000-0005-0000-0000-0000AC3A0000}"/>
    <cellStyle name="Notas 3 3 2 4 2 3 3" xfId="14791" xr:uid="{00000000-0005-0000-0000-0000AD3A0000}"/>
    <cellStyle name="Notas 3 3 2 4 2 4" xfId="8307" xr:uid="{00000000-0005-0000-0000-0000AE3A0000}"/>
    <cellStyle name="Notas 3 3 2 4 2 4 2" xfId="16936" xr:uid="{00000000-0005-0000-0000-0000AF3A0000}"/>
    <cellStyle name="Notas 3 3 2 4 2 5" xfId="12622" xr:uid="{00000000-0005-0000-0000-0000B03A0000}"/>
    <cellStyle name="Notas 3 3 2 5" xfId="1117" xr:uid="{00000000-0005-0000-0000-0000B13A0000}"/>
    <cellStyle name="Notas 3 3 2 5 2" xfId="2395" xr:uid="{00000000-0005-0000-0000-0000B23A0000}"/>
    <cellStyle name="Notas 3 3 2 5 2 2" xfId="3629" xr:uid="{00000000-0005-0000-0000-0000B33A0000}"/>
    <cellStyle name="Notas 3 3 2 5 2 2 2" xfId="4764" xr:uid="{00000000-0005-0000-0000-0000B43A0000}"/>
    <cellStyle name="Notas 3 3 2 5 2 2 2 2" xfId="7499" xr:uid="{00000000-0005-0000-0000-0000B53A0000}"/>
    <cellStyle name="Notas 3 3 2 5 2 2 2 2 2" xfId="11795" xr:uid="{00000000-0005-0000-0000-0000B63A0000}"/>
    <cellStyle name="Notas 3 3 2 5 2 2 2 2 2 2" xfId="20424" xr:uid="{00000000-0005-0000-0000-0000B73A0000}"/>
    <cellStyle name="Notas 3 3 2 5 2 2 2 2 3" xfId="16134" xr:uid="{00000000-0005-0000-0000-0000B83A0000}"/>
    <cellStyle name="Notas 3 3 2 5 2 2 2 3" xfId="9650" xr:uid="{00000000-0005-0000-0000-0000B93A0000}"/>
    <cellStyle name="Notas 3 3 2 5 2 2 2 3 2" xfId="18279" xr:uid="{00000000-0005-0000-0000-0000BA3A0000}"/>
    <cellStyle name="Notas 3 3 2 5 2 2 2 4" xfId="13988" xr:uid="{00000000-0005-0000-0000-0000BB3A0000}"/>
    <cellStyle name="Notas 3 3 2 5 2 2 3" xfId="6447" xr:uid="{00000000-0005-0000-0000-0000BC3A0000}"/>
    <cellStyle name="Notas 3 3 2 5 2 2 3 2" xfId="10743" xr:uid="{00000000-0005-0000-0000-0000BD3A0000}"/>
    <cellStyle name="Notas 3 3 2 5 2 2 3 2 2" xfId="19372" xr:uid="{00000000-0005-0000-0000-0000BE3A0000}"/>
    <cellStyle name="Notas 3 3 2 5 2 2 3 3" xfId="15082" xr:uid="{00000000-0005-0000-0000-0000BF3A0000}"/>
    <cellStyle name="Notas 3 3 2 5 2 2 4" xfId="8598" xr:uid="{00000000-0005-0000-0000-0000C03A0000}"/>
    <cellStyle name="Notas 3 3 2 5 2 2 4 2" xfId="17227" xr:uid="{00000000-0005-0000-0000-0000C13A0000}"/>
    <cellStyle name="Notas 3 3 2 5 2 2 5" xfId="12914" xr:uid="{00000000-0005-0000-0000-0000C23A0000}"/>
    <cellStyle name="Notas 3 3 2 5 3" xfId="3809" xr:uid="{00000000-0005-0000-0000-0000C33A0000}"/>
    <cellStyle name="Notas 3 3 2 5 3 2" xfId="6564" xr:uid="{00000000-0005-0000-0000-0000C43A0000}"/>
    <cellStyle name="Notas 3 3 2 5 3 2 2" xfId="10860" xr:uid="{00000000-0005-0000-0000-0000C53A0000}"/>
    <cellStyle name="Notas 3 3 2 5 3 2 2 2" xfId="19489" xr:uid="{00000000-0005-0000-0000-0000C63A0000}"/>
    <cellStyle name="Notas 3 3 2 5 3 2 3" xfId="15199" xr:uid="{00000000-0005-0000-0000-0000C73A0000}"/>
    <cellStyle name="Notas 3 3 2 5 3 3" xfId="8715" xr:uid="{00000000-0005-0000-0000-0000C83A0000}"/>
    <cellStyle name="Notas 3 3 2 5 3 3 2" xfId="17344" xr:uid="{00000000-0005-0000-0000-0000C93A0000}"/>
    <cellStyle name="Notas 3 3 2 5 3 4" xfId="13033" xr:uid="{00000000-0005-0000-0000-0000CA3A0000}"/>
    <cellStyle name="Notas 3 3 2 5 4" xfId="5509" xr:uid="{00000000-0005-0000-0000-0000CB3A0000}"/>
    <cellStyle name="Notas 3 3 2 5 4 2" xfId="9805" xr:uid="{00000000-0005-0000-0000-0000CC3A0000}"/>
    <cellStyle name="Notas 3 3 2 5 4 2 2" xfId="18434" xr:uid="{00000000-0005-0000-0000-0000CD3A0000}"/>
    <cellStyle name="Notas 3 3 2 5 4 3" xfId="14144" xr:uid="{00000000-0005-0000-0000-0000CE3A0000}"/>
    <cellStyle name="Notas 3 3 2 5 5" xfId="8097" xr:uid="{00000000-0005-0000-0000-0000CF3A0000}"/>
    <cellStyle name="Notas 3 3 2 5 5 2" xfId="16729" xr:uid="{00000000-0005-0000-0000-0000D03A0000}"/>
    <cellStyle name="Notas 3 3 2 5 6" xfId="11953" xr:uid="{00000000-0005-0000-0000-0000D13A0000}"/>
    <cellStyle name="Notas 3 3 2 6" xfId="22034" xr:uid="{00000000-0005-0000-0000-0000D23A0000}"/>
    <cellStyle name="Notas 3 3 3" xfId="511" xr:uid="{00000000-0005-0000-0000-0000D33A0000}"/>
    <cellStyle name="Notas 3 3 3 2" xfId="641" xr:uid="{00000000-0005-0000-0000-0000D43A0000}"/>
    <cellStyle name="Notas 3 3 3 2 2" xfId="2079" xr:uid="{00000000-0005-0000-0000-0000D53A0000}"/>
    <cellStyle name="Notas 3 3 3 2 2 2" xfId="3436" xr:uid="{00000000-0005-0000-0000-0000D63A0000}"/>
    <cellStyle name="Notas 3 3 3 2 2 2 2" xfId="4573" xr:uid="{00000000-0005-0000-0000-0000D73A0000}"/>
    <cellStyle name="Notas 3 3 3 2 2 2 2 2" xfId="7308" xr:uid="{00000000-0005-0000-0000-0000D83A0000}"/>
    <cellStyle name="Notas 3 3 3 2 2 2 2 2 2" xfId="11604" xr:uid="{00000000-0005-0000-0000-0000D93A0000}"/>
    <cellStyle name="Notas 3 3 3 2 2 2 2 2 2 2" xfId="20233" xr:uid="{00000000-0005-0000-0000-0000DA3A0000}"/>
    <cellStyle name="Notas 3 3 3 2 2 2 2 2 3" xfId="15943" xr:uid="{00000000-0005-0000-0000-0000DB3A0000}"/>
    <cellStyle name="Notas 3 3 3 2 2 2 2 3" xfId="9459" xr:uid="{00000000-0005-0000-0000-0000DC3A0000}"/>
    <cellStyle name="Notas 3 3 3 2 2 2 2 3 2" xfId="18088" xr:uid="{00000000-0005-0000-0000-0000DD3A0000}"/>
    <cellStyle name="Notas 3 3 3 2 2 2 2 4" xfId="13797" xr:uid="{00000000-0005-0000-0000-0000DE3A0000}"/>
    <cellStyle name="Notas 3 3 3 2 2 2 3" xfId="6256" xr:uid="{00000000-0005-0000-0000-0000DF3A0000}"/>
    <cellStyle name="Notas 3 3 3 2 2 2 3 2" xfId="10552" xr:uid="{00000000-0005-0000-0000-0000E03A0000}"/>
    <cellStyle name="Notas 3 3 3 2 2 2 3 2 2" xfId="19181" xr:uid="{00000000-0005-0000-0000-0000E13A0000}"/>
    <cellStyle name="Notas 3 3 3 2 2 2 3 3" xfId="14891" xr:uid="{00000000-0005-0000-0000-0000E23A0000}"/>
    <cellStyle name="Notas 3 3 3 2 2 2 4" xfId="8407" xr:uid="{00000000-0005-0000-0000-0000E33A0000}"/>
    <cellStyle name="Notas 3 3 3 2 2 2 4 2" xfId="17036" xr:uid="{00000000-0005-0000-0000-0000E43A0000}"/>
    <cellStyle name="Notas 3 3 3 2 2 2 5" xfId="12723" xr:uid="{00000000-0005-0000-0000-0000E53A0000}"/>
    <cellStyle name="Notas 3 3 3 2 3" xfId="3114" xr:uid="{00000000-0005-0000-0000-0000E63A0000}"/>
    <cellStyle name="Notas 3 3 3 2 3 2" xfId="4283" xr:uid="{00000000-0005-0000-0000-0000E73A0000}"/>
    <cellStyle name="Notas 3 3 3 2 3 2 2" xfId="7018" xr:uid="{00000000-0005-0000-0000-0000E83A0000}"/>
    <cellStyle name="Notas 3 3 3 2 3 2 2 2" xfId="11314" xr:uid="{00000000-0005-0000-0000-0000E93A0000}"/>
    <cellStyle name="Notas 3 3 3 2 3 2 2 2 2" xfId="19943" xr:uid="{00000000-0005-0000-0000-0000EA3A0000}"/>
    <cellStyle name="Notas 3 3 3 2 3 2 2 3" xfId="15653" xr:uid="{00000000-0005-0000-0000-0000EB3A0000}"/>
    <cellStyle name="Notas 3 3 3 2 3 2 3" xfId="9169" xr:uid="{00000000-0005-0000-0000-0000EC3A0000}"/>
    <cellStyle name="Notas 3 3 3 2 3 2 3 2" xfId="17798" xr:uid="{00000000-0005-0000-0000-0000ED3A0000}"/>
    <cellStyle name="Notas 3 3 3 2 3 2 4" xfId="13507" xr:uid="{00000000-0005-0000-0000-0000EE3A0000}"/>
    <cellStyle name="Notas 3 3 3 2 3 3" xfId="5965" xr:uid="{00000000-0005-0000-0000-0000EF3A0000}"/>
    <cellStyle name="Notas 3 3 3 2 3 3 2" xfId="10261" xr:uid="{00000000-0005-0000-0000-0000F03A0000}"/>
    <cellStyle name="Notas 3 3 3 2 3 3 2 2" xfId="18890" xr:uid="{00000000-0005-0000-0000-0000F13A0000}"/>
    <cellStyle name="Notas 3 3 3 2 3 3 3" xfId="14600" xr:uid="{00000000-0005-0000-0000-0000F23A0000}"/>
    <cellStyle name="Notas 3 3 3 2 3 4" xfId="8151" xr:uid="{00000000-0005-0000-0000-0000F33A0000}"/>
    <cellStyle name="Notas 3 3 3 2 3 4 2" xfId="16782" xr:uid="{00000000-0005-0000-0000-0000F43A0000}"/>
    <cellStyle name="Notas 3 3 3 2 3 5" xfId="12431" xr:uid="{00000000-0005-0000-0000-0000F53A0000}"/>
    <cellStyle name="Notas 3 3 3 2 4" xfId="22988" xr:uid="{00000000-0005-0000-0000-0000F63A0000}"/>
    <cellStyle name="Notas 3 3 3 3" xfId="756" xr:uid="{00000000-0005-0000-0000-0000F73A0000}"/>
    <cellStyle name="Notas 3 3 3 3 2" xfId="2192" xr:uid="{00000000-0005-0000-0000-0000F83A0000}"/>
    <cellStyle name="Notas 3 3 3 3 2 2" xfId="3533" xr:uid="{00000000-0005-0000-0000-0000F93A0000}"/>
    <cellStyle name="Notas 3 3 3 3 2 2 2" xfId="4669" xr:uid="{00000000-0005-0000-0000-0000FA3A0000}"/>
    <cellStyle name="Notas 3 3 3 3 2 2 2 2" xfId="7404" xr:uid="{00000000-0005-0000-0000-0000FB3A0000}"/>
    <cellStyle name="Notas 3 3 3 3 2 2 2 2 2" xfId="11700" xr:uid="{00000000-0005-0000-0000-0000FC3A0000}"/>
    <cellStyle name="Notas 3 3 3 3 2 2 2 2 2 2" xfId="20329" xr:uid="{00000000-0005-0000-0000-0000FD3A0000}"/>
    <cellStyle name="Notas 3 3 3 3 2 2 2 2 3" xfId="16039" xr:uid="{00000000-0005-0000-0000-0000FE3A0000}"/>
    <cellStyle name="Notas 3 3 3 3 2 2 2 3" xfId="9555" xr:uid="{00000000-0005-0000-0000-0000FF3A0000}"/>
    <cellStyle name="Notas 3 3 3 3 2 2 2 3 2" xfId="18184" xr:uid="{00000000-0005-0000-0000-0000003B0000}"/>
    <cellStyle name="Notas 3 3 3 3 2 2 2 4" xfId="13893" xr:uid="{00000000-0005-0000-0000-0000013B0000}"/>
    <cellStyle name="Notas 3 3 3 3 2 2 3" xfId="6352" xr:uid="{00000000-0005-0000-0000-0000023B0000}"/>
    <cellStyle name="Notas 3 3 3 3 2 2 3 2" xfId="10648" xr:uid="{00000000-0005-0000-0000-0000033B0000}"/>
    <cellStyle name="Notas 3 3 3 3 2 2 3 2 2" xfId="19277" xr:uid="{00000000-0005-0000-0000-0000043B0000}"/>
    <cellStyle name="Notas 3 3 3 3 2 2 3 3" xfId="14987" xr:uid="{00000000-0005-0000-0000-0000053B0000}"/>
    <cellStyle name="Notas 3 3 3 3 2 2 4" xfId="8503" xr:uid="{00000000-0005-0000-0000-0000063B0000}"/>
    <cellStyle name="Notas 3 3 3 3 2 2 4 2" xfId="17132" xr:uid="{00000000-0005-0000-0000-0000073B0000}"/>
    <cellStyle name="Notas 3 3 3 3 2 2 5" xfId="12819" xr:uid="{00000000-0005-0000-0000-0000083B0000}"/>
    <cellStyle name="Notas 3 3 3 3 3" xfId="3210" xr:uid="{00000000-0005-0000-0000-0000093B0000}"/>
    <cellStyle name="Notas 3 3 3 3 3 2" xfId="4379" xr:uid="{00000000-0005-0000-0000-00000A3B0000}"/>
    <cellStyle name="Notas 3 3 3 3 3 2 2" xfId="7114" xr:uid="{00000000-0005-0000-0000-00000B3B0000}"/>
    <cellStyle name="Notas 3 3 3 3 3 2 2 2" xfId="11410" xr:uid="{00000000-0005-0000-0000-00000C3B0000}"/>
    <cellStyle name="Notas 3 3 3 3 3 2 2 2 2" xfId="20039" xr:uid="{00000000-0005-0000-0000-00000D3B0000}"/>
    <cellStyle name="Notas 3 3 3 3 3 2 2 3" xfId="15749" xr:uid="{00000000-0005-0000-0000-00000E3B0000}"/>
    <cellStyle name="Notas 3 3 3 3 3 2 3" xfId="9265" xr:uid="{00000000-0005-0000-0000-00000F3B0000}"/>
    <cellStyle name="Notas 3 3 3 3 3 2 3 2" xfId="17894" xr:uid="{00000000-0005-0000-0000-0000103B0000}"/>
    <cellStyle name="Notas 3 3 3 3 3 2 4" xfId="13603" xr:uid="{00000000-0005-0000-0000-0000113B0000}"/>
    <cellStyle name="Notas 3 3 3 3 3 3" xfId="6061" xr:uid="{00000000-0005-0000-0000-0000123B0000}"/>
    <cellStyle name="Notas 3 3 3 3 3 3 2" xfId="10357" xr:uid="{00000000-0005-0000-0000-0000133B0000}"/>
    <cellStyle name="Notas 3 3 3 3 3 3 2 2" xfId="18986" xr:uid="{00000000-0005-0000-0000-0000143B0000}"/>
    <cellStyle name="Notas 3 3 3 3 3 3 3" xfId="14696" xr:uid="{00000000-0005-0000-0000-0000153B0000}"/>
    <cellStyle name="Notas 3 3 3 3 3 4" xfId="7801" xr:uid="{00000000-0005-0000-0000-0000163B0000}"/>
    <cellStyle name="Notas 3 3 3 3 3 4 2" xfId="16435" xr:uid="{00000000-0005-0000-0000-0000173B0000}"/>
    <cellStyle name="Notas 3 3 3 3 3 5" xfId="12527" xr:uid="{00000000-0005-0000-0000-0000183B0000}"/>
    <cellStyle name="Notas 3 3 3 4" xfId="954" xr:uid="{00000000-0005-0000-0000-0000193B0000}"/>
    <cellStyle name="Notas 3 3 3 4 2" xfId="3306" xr:uid="{00000000-0005-0000-0000-00001A3B0000}"/>
    <cellStyle name="Notas 3 3 3 4 2 2" xfId="4475" xr:uid="{00000000-0005-0000-0000-00001B3B0000}"/>
    <cellStyle name="Notas 3 3 3 4 2 2 2" xfId="7210" xr:uid="{00000000-0005-0000-0000-00001C3B0000}"/>
    <cellStyle name="Notas 3 3 3 4 2 2 2 2" xfId="11506" xr:uid="{00000000-0005-0000-0000-00001D3B0000}"/>
    <cellStyle name="Notas 3 3 3 4 2 2 2 2 2" xfId="20135" xr:uid="{00000000-0005-0000-0000-00001E3B0000}"/>
    <cellStyle name="Notas 3 3 3 4 2 2 2 3" xfId="15845" xr:uid="{00000000-0005-0000-0000-00001F3B0000}"/>
    <cellStyle name="Notas 3 3 3 4 2 2 3" xfId="9361" xr:uid="{00000000-0005-0000-0000-0000203B0000}"/>
    <cellStyle name="Notas 3 3 3 4 2 2 3 2" xfId="17990" xr:uid="{00000000-0005-0000-0000-0000213B0000}"/>
    <cellStyle name="Notas 3 3 3 4 2 2 4" xfId="13699" xr:uid="{00000000-0005-0000-0000-0000223B0000}"/>
    <cellStyle name="Notas 3 3 3 4 2 3" xfId="6157" xr:uid="{00000000-0005-0000-0000-0000233B0000}"/>
    <cellStyle name="Notas 3 3 3 4 2 3 2" xfId="10453" xr:uid="{00000000-0005-0000-0000-0000243B0000}"/>
    <cellStyle name="Notas 3 3 3 4 2 3 2 2" xfId="19082" xr:uid="{00000000-0005-0000-0000-0000253B0000}"/>
    <cellStyle name="Notas 3 3 3 4 2 3 3" xfId="14792" xr:uid="{00000000-0005-0000-0000-0000263B0000}"/>
    <cellStyle name="Notas 3 3 3 4 2 4" xfId="8308" xr:uid="{00000000-0005-0000-0000-0000273B0000}"/>
    <cellStyle name="Notas 3 3 3 4 2 4 2" xfId="16937" xr:uid="{00000000-0005-0000-0000-0000283B0000}"/>
    <cellStyle name="Notas 3 3 3 4 2 5" xfId="12623" xr:uid="{00000000-0005-0000-0000-0000293B0000}"/>
    <cellStyle name="Notas 3 3 3 5" xfId="1118" xr:uid="{00000000-0005-0000-0000-00002A3B0000}"/>
    <cellStyle name="Notas 3 3 3 5 2" xfId="2396" xr:uid="{00000000-0005-0000-0000-00002B3B0000}"/>
    <cellStyle name="Notas 3 3 3 5 2 2" xfId="3630" xr:uid="{00000000-0005-0000-0000-00002C3B0000}"/>
    <cellStyle name="Notas 3 3 3 5 2 2 2" xfId="4765" xr:uid="{00000000-0005-0000-0000-00002D3B0000}"/>
    <cellStyle name="Notas 3 3 3 5 2 2 2 2" xfId="7500" xr:uid="{00000000-0005-0000-0000-00002E3B0000}"/>
    <cellStyle name="Notas 3 3 3 5 2 2 2 2 2" xfId="11796" xr:uid="{00000000-0005-0000-0000-00002F3B0000}"/>
    <cellStyle name="Notas 3 3 3 5 2 2 2 2 2 2" xfId="20425" xr:uid="{00000000-0005-0000-0000-0000303B0000}"/>
    <cellStyle name="Notas 3 3 3 5 2 2 2 2 3" xfId="16135" xr:uid="{00000000-0005-0000-0000-0000313B0000}"/>
    <cellStyle name="Notas 3 3 3 5 2 2 2 3" xfId="9651" xr:uid="{00000000-0005-0000-0000-0000323B0000}"/>
    <cellStyle name="Notas 3 3 3 5 2 2 2 3 2" xfId="18280" xr:uid="{00000000-0005-0000-0000-0000333B0000}"/>
    <cellStyle name="Notas 3 3 3 5 2 2 2 4" xfId="13989" xr:uid="{00000000-0005-0000-0000-0000343B0000}"/>
    <cellStyle name="Notas 3 3 3 5 2 2 3" xfId="6448" xr:uid="{00000000-0005-0000-0000-0000353B0000}"/>
    <cellStyle name="Notas 3 3 3 5 2 2 3 2" xfId="10744" xr:uid="{00000000-0005-0000-0000-0000363B0000}"/>
    <cellStyle name="Notas 3 3 3 5 2 2 3 2 2" xfId="19373" xr:uid="{00000000-0005-0000-0000-0000373B0000}"/>
    <cellStyle name="Notas 3 3 3 5 2 2 3 3" xfId="15083" xr:uid="{00000000-0005-0000-0000-0000383B0000}"/>
    <cellStyle name="Notas 3 3 3 5 2 2 4" xfId="8599" xr:uid="{00000000-0005-0000-0000-0000393B0000}"/>
    <cellStyle name="Notas 3 3 3 5 2 2 4 2" xfId="17228" xr:uid="{00000000-0005-0000-0000-00003A3B0000}"/>
    <cellStyle name="Notas 3 3 3 5 2 2 5" xfId="12915" xr:uid="{00000000-0005-0000-0000-00003B3B0000}"/>
    <cellStyle name="Notas 3 3 3 5 3" xfId="3810" xr:uid="{00000000-0005-0000-0000-00003C3B0000}"/>
    <cellStyle name="Notas 3 3 3 5 3 2" xfId="6565" xr:uid="{00000000-0005-0000-0000-00003D3B0000}"/>
    <cellStyle name="Notas 3 3 3 5 3 2 2" xfId="10861" xr:uid="{00000000-0005-0000-0000-00003E3B0000}"/>
    <cellStyle name="Notas 3 3 3 5 3 2 2 2" xfId="19490" xr:uid="{00000000-0005-0000-0000-00003F3B0000}"/>
    <cellStyle name="Notas 3 3 3 5 3 2 3" xfId="15200" xr:uid="{00000000-0005-0000-0000-0000403B0000}"/>
    <cellStyle name="Notas 3 3 3 5 3 3" xfId="8716" xr:uid="{00000000-0005-0000-0000-0000413B0000}"/>
    <cellStyle name="Notas 3 3 3 5 3 3 2" xfId="17345" xr:uid="{00000000-0005-0000-0000-0000423B0000}"/>
    <cellStyle name="Notas 3 3 3 5 3 4" xfId="13034" xr:uid="{00000000-0005-0000-0000-0000433B0000}"/>
    <cellStyle name="Notas 3 3 3 5 4" xfId="5510" xr:uid="{00000000-0005-0000-0000-0000443B0000}"/>
    <cellStyle name="Notas 3 3 3 5 4 2" xfId="9806" xr:uid="{00000000-0005-0000-0000-0000453B0000}"/>
    <cellStyle name="Notas 3 3 3 5 4 2 2" xfId="18435" xr:uid="{00000000-0005-0000-0000-0000463B0000}"/>
    <cellStyle name="Notas 3 3 3 5 4 3" xfId="14145" xr:uid="{00000000-0005-0000-0000-0000473B0000}"/>
    <cellStyle name="Notas 3 3 3 5 5" xfId="7943" xr:uid="{00000000-0005-0000-0000-0000483B0000}"/>
    <cellStyle name="Notas 3 3 3 5 5 2" xfId="16576" xr:uid="{00000000-0005-0000-0000-0000493B0000}"/>
    <cellStyle name="Notas 3 3 3 5 6" xfId="11954" xr:uid="{00000000-0005-0000-0000-00004A3B0000}"/>
    <cellStyle name="Notas 3 3 3 6" xfId="22989" xr:uid="{00000000-0005-0000-0000-00004B3B0000}"/>
    <cellStyle name="Notas 3 3 4" xfId="639" xr:uid="{00000000-0005-0000-0000-00004C3B0000}"/>
    <cellStyle name="Notas 3 3 4 2" xfId="2077" xr:uid="{00000000-0005-0000-0000-00004D3B0000}"/>
    <cellStyle name="Notas 3 3 4 2 2" xfId="3434" xr:uid="{00000000-0005-0000-0000-00004E3B0000}"/>
    <cellStyle name="Notas 3 3 4 2 2 2" xfId="4571" xr:uid="{00000000-0005-0000-0000-00004F3B0000}"/>
    <cellStyle name="Notas 3 3 4 2 2 2 2" xfId="7306" xr:uid="{00000000-0005-0000-0000-0000503B0000}"/>
    <cellStyle name="Notas 3 3 4 2 2 2 2 2" xfId="11602" xr:uid="{00000000-0005-0000-0000-0000513B0000}"/>
    <cellStyle name="Notas 3 3 4 2 2 2 2 2 2" xfId="20231" xr:uid="{00000000-0005-0000-0000-0000523B0000}"/>
    <cellStyle name="Notas 3 3 4 2 2 2 2 3" xfId="15941" xr:uid="{00000000-0005-0000-0000-0000533B0000}"/>
    <cellStyle name="Notas 3 3 4 2 2 2 3" xfId="9457" xr:uid="{00000000-0005-0000-0000-0000543B0000}"/>
    <cellStyle name="Notas 3 3 4 2 2 2 3 2" xfId="18086" xr:uid="{00000000-0005-0000-0000-0000553B0000}"/>
    <cellStyle name="Notas 3 3 4 2 2 2 4" xfId="13795" xr:uid="{00000000-0005-0000-0000-0000563B0000}"/>
    <cellStyle name="Notas 3 3 4 2 2 3" xfId="6254" xr:uid="{00000000-0005-0000-0000-0000573B0000}"/>
    <cellStyle name="Notas 3 3 4 2 2 3 2" xfId="10550" xr:uid="{00000000-0005-0000-0000-0000583B0000}"/>
    <cellStyle name="Notas 3 3 4 2 2 3 2 2" xfId="19179" xr:uid="{00000000-0005-0000-0000-0000593B0000}"/>
    <cellStyle name="Notas 3 3 4 2 2 3 3" xfId="14889" xr:uid="{00000000-0005-0000-0000-00005A3B0000}"/>
    <cellStyle name="Notas 3 3 4 2 2 4" xfId="8405" xr:uid="{00000000-0005-0000-0000-00005B3B0000}"/>
    <cellStyle name="Notas 3 3 4 2 2 4 2" xfId="17034" xr:uid="{00000000-0005-0000-0000-00005C3B0000}"/>
    <cellStyle name="Notas 3 3 4 2 2 5" xfId="12721" xr:uid="{00000000-0005-0000-0000-00005D3B0000}"/>
    <cellStyle name="Notas 3 3 4 3" xfId="3112" xr:uid="{00000000-0005-0000-0000-00005E3B0000}"/>
    <cellStyle name="Notas 3 3 4 3 2" xfId="4281" xr:uid="{00000000-0005-0000-0000-00005F3B0000}"/>
    <cellStyle name="Notas 3 3 4 3 2 2" xfId="7016" xr:uid="{00000000-0005-0000-0000-0000603B0000}"/>
    <cellStyle name="Notas 3 3 4 3 2 2 2" xfId="11312" xr:uid="{00000000-0005-0000-0000-0000613B0000}"/>
    <cellStyle name="Notas 3 3 4 3 2 2 2 2" xfId="19941" xr:uid="{00000000-0005-0000-0000-0000623B0000}"/>
    <cellStyle name="Notas 3 3 4 3 2 2 3" xfId="15651" xr:uid="{00000000-0005-0000-0000-0000633B0000}"/>
    <cellStyle name="Notas 3 3 4 3 2 3" xfId="9167" xr:uid="{00000000-0005-0000-0000-0000643B0000}"/>
    <cellStyle name="Notas 3 3 4 3 2 3 2" xfId="17796" xr:uid="{00000000-0005-0000-0000-0000653B0000}"/>
    <cellStyle name="Notas 3 3 4 3 2 4" xfId="13505" xr:uid="{00000000-0005-0000-0000-0000663B0000}"/>
    <cellStyle name="Notas 3 3 4 3 3" xfId="5963" xr:uid="{00000000-0005-0000-0000-0000673B0000}"/>
    <cellStyle name="Notas 3 3 4 3 3 2" xfId="10259" xr:uid="{00000000-0005-0000-0000-0000683B0000}"/>
    <cellStyle name="Notas 3 3 4 3 3 2 2" xfId="18888" xr:uid="{00000000-0005-0000-0000-0000693B0000}"/>
    <cellStyle name="Notas 3 3 4 3 3 3" xfId="14598" xr:uid="{00000000-0005-0000-0000-00006A3B0000}"/>
    <cellStyle name="Notas 3 3 4 3 4" xfId="8019" xr:uid="{00000000-0005-0000-0000-00006B3B0000}"/>
    <cellStyle name="Notas 3 3 4 3 4 2" xfId="16652" xr:uid="{00000000-0005-0000-0000-00006C3B0000}"/>
    <cellStyle name="Notas 3 3 4 3 5" xfId="12429" xr:uid="{00000000-0005-0000-0000-00006D3B0000}"/>
    <cellStyle name="Notas 3 3 4 4" xfId="22036" xr:uid="{00000000-0005-0000-0000-00006E3B0000}"/>
    <cellStyle name="Notas 3 3 5" xfId="754" xr:uid="{00000000-0005-0000-0000-00006F3B0000}"/>
    <cellStyle name="Notas 3 3 5 2" xfId="2190" xr:uid="{00000000-0005-0000-0000-0000703B0000}"/>
    <cellStyle name="Notas 3 3 5 2 2" xfId="3531" xr:uid="{00000000-0005-0000-0000-0000713B0000}"/>
    <cellStyle name="Notas 3 3 5 2 2 2" xfId="4667" xr:uid="{00000000-0005-0000-0000-0000723B0000}"/>
    <cellStyle name="Notas 3 3 5 2 2 2 2" xfId="7402" xr:uid="{00000000-0005-0000-0000-0000733B0000}"/>
    <cellStyle name="Notas 3 3 5 2 2 2 2 2" xfId="11698" xr:uid="{00000000-0005-0000-0000-0000743B0000}"/>
    <cellStyle name="Notas 3 3 5 2 2 2 2 2 2" xfId="20327" xr:uid="{00000000-0005-0000-0000-0000753B0000}"/>
    <cellStyle name="Notas 3 3 5 2 2 2 2 3" xfId="16037" xr:uid="{00000000-0005-0000-0000-0000763B0000}"/>
    <cellStyle name="Notas 3 3 5 2 2 2 3" xfId="9553" xr:uid="{00000000-0005-0000-0000-0000773B0000}"/>
    <cellStyle name="Notas 3 3 5 2 2 2 3 2" xfId="18182" xr:uid="{00000000-0005-0000-0000-0000783B0000}"/>
    <cellStyle name="Notas 3 3 5 2 2 2 4" xfId="13891" xr:uid="{00000000-0005-0000-0000-0000793B0000}"/>
    <cellStyle name="Notas 3 3 5 2 2 3" xfId="6350" xr:uid="{00000000-0005-0000-0000-00007A3B0000}"/>
    <cellStyle name="Notas 3 3 5 2 2 3 2" xfId="10646" xr:uid="{00000000-0005-0000-0000-00007B3B0000}"/>
    <cellStyle name="Notas 3 3 5 2 2 3 2 2" xfId="19275" xr:uid="{00000000-0005-0000-0000-00007C3B0000}"/>
    <cellStyle name="Notas 3 3 5 2 2 3 3" xfId="14985" xr:uid="{00000000-0005-0000-0000-00007D3B0000}"/>
    <cellStyle name="Notas 3 3 5 2 2 4" xfId="8501" xr:uid="{00000000-0005-0000-0000-00007E3B0000}"/>
    <cellStyle name="Notas 3 3 5 2 2 4 2" xfId="17130" xr:uid="{00000000-0005-0000-0000-00007F3B0000}"/>
    <cellStyle name="Notas 3 3 5 2 2 5" xfId="12817" xr:uid="{00000000-0005-0000-0000-0000803B0000}"/>
    <cellStyle name="Notas 3 3 5 3" xfId="3208" xr:uid="{00000000-0005-0000-0000-0000813B0000}"/>
    <cellStyle name="Notas 3 3 5 3 2" xfId="4377" xr:uid="{00000000-0005-0000-0000-0000823B0000}"/>
    <cellStyle name="Notas 3 3 5 3 2 2" xfId="7112" xr:uid="{00000000-0005-0000-0000-0000833B0000}"/>
    <cellStyle name="Notas 3 3 5 3 2 2 2" xfId="11408" xr:uid="{00000000-0005-0000-0000-0000843B0000}"/>
    <cellStyle name="Notas 3 3 5 3 2 2 2 2" xfId="20037" xr:uid="{00000000-0005-0000-0000-0000853B0000}"/>
    <cellStyle name="Notas 3 3 5 3 2 2 3" xfId="15747" xr:uid="{00000000-0005-0000-0000-0000863B0000}"/>
    <cellStyle name="Notas 3 3 5 3 2 3" xfId="9263" xr:uid="{00000000-0005-0000-0000-0000873B0000}"/>
    <cellStyle name="Notas 3 3 5 3 2 3 2" xfId="17892" xr:uid="{00000000-0005-0000-0000-0000883B0000}"/>
    <cellStyle name="Notas 3 3 5 3 2 4" xfId="13601" xr:uid="{00000000-0005-0000-0000-0000893B0000}"/>
    <cellStyle name="Notas 3 3 5 3 3" xfId="6059" xr:uid="{00000000-0005-0000-0000-00008A3B0000}"/>
    <cellStyle name="Notas 3 3 5 3 3 2" xfId="10355" xr:uid="{00000000-0005-0000-0000-00008B3B0000}"/>
    <cellStyle name="Notas 3 3 5 3 3 2 2" xfId="18984" xr:uid="{00000000-0005-0000-0000-00008C3B0000}"/>
    <cellStyle name="Notas 3 3 5 3 3 3" xfId="14694" xr:uid="{00000000-0005-0000-0000-00008D3B0000}"/>
    <cellStyle name="Notas 3 3 5 3 4" xfId="7803" xr:uid="{00000000-0005-0000-0000-00008E3B0000}"/>
    <cellStyle name="Notas 3 3 5 3 4 2" xfId="16437" xr:uid="{00000000-0005-0000-0000-00008F3B0000}"/>
    <cellStyle name="Notas 3 3 5 3 5" xfId="12525" xr:uid="{00000000-0005-0000-0000-0000903B0000}"/>
    <cellStyle name="Notas 3 3 6" xfId="952" xr:uid="{00000000-0005-0000-0000-0000913B0000}"/>
    <cellStyle name="Notas 3 3 6 2" xfId="3304" xr:uid="{00000000-0005-0000-0000-0000923B0000}"/>
    <cellStyle name="Notas 3 3 6 2 2" xfId="4473" xr:uid="{00000000-0005-0000-0000-0000933B0000}"/>
    <cellStyle name="Notas 3 3 6 2 2 2" xfId="7208" xr:uid="{00000000-0005-0000-0000-0000943B0000}"/>
    <cellStyle name="Notas 3 3 6 2 2 2 2" xfId="11504" xr:uid="{00000000-0005-0000-0000-0000953B0000}"/>
    <cellStyle name="Notas 3 3 6 2 2 2 2 2" xfId="20133" xr:uid="{00000000-0005-0000-0000-0000963B0000}"/>
    <cellStyle name="Notas 3 3 6 2 2 2 3" xfId="15843" xr:uid="{00000000-0005-0000-0000-0000973B0000}"/>
    <cellStyle name="Notas 3 3 6 2 2 3" xfId="9359" xr:uid="{00000000-0005-0000-0000-0000983B0000}"/>
    <cellStyle name="Notas 3 3 6 2 2 3 2" xfId="17988" xr:uid="{00000000-0005-0000-0000-0000993B0000}"/>
    <cellStyle name="Notas 3 3 6 2 2 4" xfId="13697" xr:uid="{00000000-0005-0000-0000-00009A3B0000}"/>
    <cellStyle name="Notas 3 3 6 2 3" xfId="6155" xr:uid="{00000000-0005-0000-0000-00009B3B0000}"/>
    <cellStyle name="Notas 3 3 6 2 3 2" xfId="10451" xr:uid="{00000000-0005-0000-0000-00009C3B0000}"/>
    <cellStyle name="Notas 3 3 6 2 3 2 2" xfId="19080" xr:uid="{00000000-0005-0000-0000-00009D3B0000}"/>
    <cellStyle name="Notas 3 3 6 2 3 3" xfId="14790" xr:uid="{00000000-0005-0000-0000-00009E3B0000}"/>
    <cellStyle name="Notas 3 3 6 2 4" xfId="8306" xr:uid="{00000000-0005-0000-0000-00009F3B0000}"/>
    <cellStyle name="Notas 3 3 6 2 4 2" xfId="16935" xr:uid="{00000000-0005-0000-0000-0000A03B0000}"/>
    <cellStyle name="Notas 3 3 6 2 5" xfId="12621" xr:uid="{00000000-0005-0000-0000-0000A13B0000}"/>
    <cellStyle name="Notas 3 3 7" xfId="1116" xr:uid="{00000000-0005-0000-0000-0000A23B0000}"/>
    <cellStyle name="Notas 3 3 7 2" xfId="2394" xr:uid="{00000000-0005-0000-0000-0000A33B0000}"/>
    <cellStyle name="Notas 3 3 7 2 2" xfId="3628" xr:uid="{00000000-0005-0000-0000-0000A43B0000}"/>
    <cellStyle name="Notas 3 3 7 2 2 2" xfId="4763" xr:uid="{00000000-0005-0000-0000-0000A53B0000}"/>
    <cellStyle name="Notas 3 3 7 2 2 2 2" xfId="7498" xr:uid="{00000000-0005-0000-0000-0000A63B0000}"/>
    <cellStyle name="Notas 3 3 7 2 2 2 2 2" xfId="11794" xr:uid="{00000000-0005-0000-0000-0000A73B0000}"/>
    <cellStyle name="Notas 3 3 7 2 2 2 2 2 2" xfId="20423" xr:uid="{00000000-0005-0000-0000-0000A83B0000}"/>
    <cellStyle name="Notas 3 3 7 2 2 2 2 3" xfId="16133" xr:uid="{00000000-0005-0000-0000-0000A93B0000}"/>
    <cellStyle name="Notas 3 3 7 2 2 2 3" xfId="9649" xr:uid="{00000000-0005-0000-0000-0000AA3B0000}"/>
    <cellStyle name="Notas 3 3 7 2 2 2 3 2" xfId="18278" xr:uid="{00000000-0005-0000-0000-0000AB3B0000}"/>
    <cellStyle name="Notas 3 3 7 2 2 2 4" xfId="13987" xr:uid="{00000000-0005-0000-0000-0000AC3B0000}"/>
    <cellStyle name="Notas 3 3 7 2 2 3" xfId="6446" xr:uid="{00000000-0005-0000-0000-0000AD3B0000}"/>
    <cellStyle name="Notas 3 3 7 2 2 3 2" xfId="10742" xr:uid="{00000000-0005-0000-0000-0000AE3B0000}"/>
    <cellStyle name="Notas 3 3 7 2 2 3 2 2" xfId="19371" xr:uid="{00000000-0005-0000-0000-0000AF3B0000}"/>
    <cellStyle name="Notas 3 3 7 2 2 3 3" xfId="15081" xr:uid="{00000000-0005-0000-0000-0000B03B0000}"/>
    <cellStyle name="Notas 3 3 7 2 2 4" xfId="8597" xr:uid="{00000000-0005-0000-0000-0000B13B0000}"/>
    <cellStyle name="Notas 3 3 7 2 2 4 2" xfId="17226" xr:uid="{00000000-0005-0000-0000-0000B23B0000}"/>
    <cellStyle name="Notas 3 3 7 2 2 5" xfId="12913" xr:uid="{00000000-0005-0000-0000-0000B33B0000}"/>
    <cellStyle name="Notas 3 3 7 3" xfId="3808" xr:uid="{00000000-0005-0000-0000-0000B43B0000}"/>
    <cellStyle name="Notas 3 3 7 3 2" xfId="6563" xr:uid="{00000000-0005-0000-0000-0000B53B0000}"/>
    <cellStyle name="Notas 3 3 7 3 2 2" xfId="10859" xr:uid="{00000000-0005-0000-0000-0000B63B0000}"/>
    <cellStyle name="Notas 3 3 7 3 2 2 2" xfId="19488" xr:uid="{00000000-0005-0000-0000-0000B73B0000}"/>
    <cellStyle name="Notas 3 3 7 3 2 3" xfId="15198" xr:uid="{00000000-0005-0000-0000-0000B83B0000}"/>
    <cellStyle name="Notas 3 3 7 3 3" xfId="8714" xr:uid="{00000000-0005-0000-0000-0000B93B0000}"/>
    <cellStyle name="Notas 3 3 7 3 3 2" xfId="17343" xr:uid="{00000000-0005-0000-0000-0000BA3B0000}"/>
    <cellStyle name="Notas 3 3 7 3 4" xfId="13032" xr:uid="{00000000-0005-0000-0000-0000BB3B0000}"/>
    <cellStyle name="Notas 3 3 7 4" xfId="5508" xr:uid="{00000000-0005-0000-0000-0000BC3B0000}"/>
    <cellStyle name="Notas 3 3 7 4 2" xfId="9804" xr:uid="{00000000-0005-0000-0000-0000BD3B0000}"/>
    <cellStyle name="Notas 3 3 7 4 2 2" xfId="18433" xr:uid="{00000000-0005-0000-0000-0000BE3B0000}"/>
    <cellStyle name="Notas 3 3 7 4 3" xfId="14143" xr:uid="{00000000-0005-0000-0000-0000BF3B0000}"/>
    <cellStyle name="Notas 3 3 7 5" xfId="7944" xr:uid="{00000000-0005-0000-0000-0000C03B0000}"/>
    <cellStyle name="Notas 3 3 7 5 2" xfId="16577" xr:uid="{00000000-0005-0000-0000-0000C13B0000}"/>
    <cellStyle name="Notas 3 3 7 6" xfId="11952" xr:uid="{00000000-0005-0000-0000-0000C23B0000}"/>
    <cellStyle name="Notas 3 3 8" xfId="22033" xr:uid="{00000000-0005-0000-0000-0000C33B0000}"/>
    <cellStyle name="Notas 3 4" xfId="512" xr:uid="{00000000-0005-0000-0000-0000C43B0000}"/>
    <cellStyle name="Notas 3 4 2" xfId="513" xr:uid="{00000000-0005-0000-0000-0000C53B0000}"/>
    <cellStyle name="Notas 3 4 2 2" xfId="643" xr:uid="{00000000-0005-0000-0000-0000C63B0000}"/>
    <cellStyle name="Notas 3 4 2 2 2" xfId="2081" xr:uid="{00000000-0005-0000-0000-0000C73B0000}"/>
    <cellStyle name="Notas 3 4 2 2 2 2" xfId="3438" xr:uid="{00000000-0005-0000-0000-0000C83B0000}"/>
    <cellStyle name="Notas 3 4 2 2 2 2 2" xfId="4575" xr:uid="{00000000-0005-0000-0000-0000C93B0000}"/>
    <cellStyle name="Notas 3 4 2 2 2 2 2 2" xfId="7310" xr:uid="{00000000-0005-0000-0000-0000CA3B0000}"/>
    <cellStyle name="Notas 3 4 2 2 2 2 2 2 2" xfId="11606" xr:uid="{00000000-0005-0000-0000-0000CB3B0000}"/>
    <cellStyle name="Notas 3 4 2 2 2 2 2 2 2 2" xfId="20235" xr:uid="{00000000-0005-0000-0000-0000CC3B0000}"/>
    <cellStyle name="Notas 3 4 2 2 2 2 2 2 3" xfId="15945" xr:uid="{00000000-0005-0000-0000-0000CD3B0000}"/>
    <cellStyle name="Notas 3 4 2 2 2 2 2 3" xfId="9461" xr:uid="{00000000-0005-0000-0000-0000CE3B0000}"/>
    <cellStyle name="Notas 3 4 2 2 2 2 2 3 2" xfId="18090" xr:uid="{00000000-0005-0000-0000-0000CF3B0000}"/>
    <cellStyle name="Notas 3 4 2 2 2 2 2 4" xfId="13799" xr:uid="{00000000-0005-0000-0000-0000D03B0000}"/>
    <cellStyle name="Notas 3 4 2 2 2 2 3" xfId="6258" xr:uid="{00000000-0005-0000-0000-0000D13B0000}"/>
    <cellStyle name="Notas 3 4 2 2 2 2 3 2" xfId="10554" xr:uid="{00000000-0005-0000-0000-0000D23B0000}"/>
    <cellStyle name="Notas 3 4 2 2 2 2 3 2 2" xfId="19183" xr:uid="{00000000-0005-0000-0000-0000D33B0000}"/>
    <cellStyle name="Notas 3 4 2 2 2 2 3 3" xfId="14893" xr:uid="{00000000-0005-0000-0000-0000D43B0000}"/>
    <cellStyle name="Notas 3 4 2 2 2 2 4" xfId="8409" xr:uid="{00000000-0005-0000-0000-0000D53B0000}"/>
    <cellStyle name="Notas 3 4 2 2 2 2 4 2" xfId="17038" xr:uid="{00000000-0005-0000-0000-0000D63B0000}"/>
    <cellStyle name="Notas 3 4 2 2 2 2 5" xfId="12725" xr:uid="{00000000-0005-0000-0000-0000D73B0000}"/>
    <cellStyle name="Notas 3 4 2 2 3" xfId="3116" xr:uid="{00000000-0005-0000-0000-0000D83B0000}"/>
    <cellStyle name="Notas 3 4 2 2 3 2" xfId="4285" xr:uid="{00000000-0005-0000-0000-0000D93B0000}"/>
    <cellStyle name="Notas 3 4 2 2 3 2 2" xfId="7020" xr:uid="{00000000-0005-0000-0000-0000DA3B0000}"/>
    <cellStyle name="Notas 3 4 2 2 3 2 2 2" xfId="11316" xr:uid="{00000000-0005-0000-0000-0000DB3B0000}"/>
    <cellStyle name="Notas 3 4 2 2 3 2 2 2 2" xfId="19945" xr:uid="{00000000-0005-0000-0000-0000DC3B0000}"/>
    <cellStyle name="Notas 3 4 2 2 3 2 2 3" xfId="15655" xr:uid="{00000000-0005-0000-0000-0000DD3B0000}"/>
    <cellStyle name="Notas 3 4 2 2 3 2 3" xfId="9171" xr:uid="{00000000-0005-0000-0000-0000DE3B0000}"/>
    <cellStyle name="Notas 3 4 2 2 3 2 3 2" xfId="17800" xr:uid="{00000000-0005-0000-0000-0000DF3B0000}"/>
    <cellStyle name="Notas 3 4 2 2 3 2 4" xfId="13509" xr:uid="{00000000-0005-0000-0000-0000E03B0000}"/>
    <cellStyle name="Notas 3 4 2 2 3 3" xfId="5967" xr:uid="{00000000-0005-0000-0000-0000E13B0000}"/>
    <cellStyle name="Notas 3 4 2 2 3 3 2" xfId="10263" xr:uid="{00000000-0005-0000-0000-0000E23B0000}"/>
    <cellStyle name="Notas 3 4 2 2 3 3 2 2" xfId="18892" xr:uid="{00000000-0005-0000-0000-0000E33B0000}"/>
    <cellStyle name="Notas 3 4 2 2 3 3 3" xfId="14602" xr:uid="{00000000-0005-0000-0000-0000E43B0000}"/>
    <cellStyle name="Notas 3 4 2 2 3 4" xfId="7676" xr:uid="{00000000-0005-0000-0000-0000E53B0000}"/>
    <cellStyle name="Notas 3 4 2 2 3 4 2" xfId="16310" xr:uid="{00000000-0005-0000-0000-0000E63B0000}"/>
    <cellStyle name="Notas 3 4 2 2 3 5" xfId="12433" xr:uid="{00000000-0005-0000-0000-0000E73B0000}"/>
    <cellStyle name="Notas 3 4 2 2 4" xfId="22037" xr:uid="{00000000-0005-0000-0000-0000E83B0000}"/>
    <cellStyle name="Notas 3 4 2 3" xfId="758" xr:uid="{00000000-0005-0000-0000-0000E93B0000}"/>
    <cellStyle name="Notas 3 4 2 3 2" xfId="2194" xr:uid="{00000000-0005-0000-0000-0000EA3B0000}"/>
    <cellStyle name="Notas 3 4 2 3 2 2" xfId="3535" xr:uid="{00000000-0005-0000-0000-0000EB3B0000}"/>
    <cellStyle name="Notas 3 4 2 3 2 2 2" xfId="4671" xr:uid="{00000000-0005-0000-0000-0000EC3B0000}"/>
    <cellStyle name="Notas 3 4 2 3 2 2 2 2" xfId="7406" xr:uid="{00000000-0005-0000-0000-0000ED3B0000}"/>
    <cellStyle name="Notas 3 4 2 3 2 2 2 2 2" xfId="11702" xr:uid="{00000000-0005-0000-0000-0000EE3B0000}"/>
    <cellStyle name="Notas 3 4 2 3 2 2 2 2 2 2" xfId="20331" xr:uid="{00000000-0005-0000-0000-0000EF3B0000}"/>
    <cellStyle name="Notas 3 4 2 3 2 2 2 2 3" xfId="16041" xr:uid="{00000000-0005-0000-0000-0000F03B0000}"/>
    <cellStyle name="Notas 3 4 2 3 2 2 2 3" xfId="9557" xr:uid="{00000000-0005-0000-0000-0000F13B0000}"/>
    <cellStyle name="Notas 3 4 2 3 2 2 2 3 2" xfId="18186" xr:uid="{00000000-0005-0000-0000-0000F23B0000}"/>
    <cellStyle name="Notas 3 4 2 3 2 2 2 4" xfId="13895" xr:uid="{00000000-0005-0000-0000-0000F33B0000}"/>
    <cellStyle name="Notas 3 4 2 3 2 2 3" xfId="6354" xr:uid="{00000000-0005-0000-0000-0000F43B0000}"/>
    <cellStyle name="Notas 3 4 2 3 2 2 3 2" xfId="10650" xr:uid="{00000000-0005-0000-0000-0000F53B0000}"/>
    <cellStyle name="Notas 3 4 2 3 2 2 3 2 2" xfId="19279" xr:uid="{00000000-0005-0000-0000-0000F63B0000}"/>
    <cellStyle name="Notas 3 4 2 3 2 2 3 3" xfId="14989" xr:uid="{00000000-0005-0000-0000-0000F73B0000}"/>
    <cellStyle name="Notas 3 4 2 3 2 2 4" xfId="8505" xr:uid="{00000000-0005-0000-0000-0000F83B0000}"/>
    <cellStyle name="Notas 3 4 2 3 2 2 4 2" xfId="17134" xr:uid="{00000000-0005-0000-0000-0000F93B0000}"/>
    <cellStyle name="Notas 3 4 2 3 2 2 5" xfId="12821" xr:uid="{00000000-0005-0000-0000-0000FA3B0000}"/>
    <cellStyle name="Notas 3 4 2 3 3" xfId="3212" xr:uid="{00000000-0005-0000-0000-0000FB3B0000}"/>
    <cellStyle name="Notas 3 4 2 3 3 2" xfId="4381" xr:uid="{00000000-0005-0000-0000-0000FC3B0000}"/>
    <cellStyle name="Notas 3 4 2 3 3 2 2" xfId="7116" xr:uid="{00000000-0005-0000-0000-0000FD3B0000}"/>
    <cellStyle name="Notas 3 4 2 3 3 2 2 2" xfId="11412" xr:uid="{00000000-0005-0000-0000-0000FE3B0000}"/>
    <cellStyle name="Notas 3 4 2 3 3 2 2 2 2" xfId="20041" xr:uid="{00000000-0005-0000-0000-0000FF3B0000}"/>
    <cellStyle name="Notas 3 4 2 3 3 2 2 3" xfId="15751" xr:uid="{00000000-0005-0000-0000-0000003C0000}"/>
    <cellStyle name="Notas 3 4 2 3 3 2 3" xfId="9267" xr:uid="{00000000-0005-0000-0000-0000013C0000}"/>
    <cellStyle name="Notas 3 4 2 3 3 2 3 2" xfId="17896" xr:uid="{00000000-0005-0000-0000-0000023C0000}"/>
    <cellStyle name="Notas 3 4 2 3 3 2 4" xfId="13605" xr:uid="{00000000-0005-0000-0000-0000033C0000}"/>
    <cellStyle name="Notas 3 4 2 3 3 3" xfId="6063" xr:uid="{00000000-0005-0000-0000-0000043C0000}"/>
    <cellStyle name="Notas 3 4 2 3 3 3 2" xfId="10359" xr:uid="{00000000-0005-0000-0000-0000053C0000}"/>
    <cellStyle name="Notas 3 4 2 3 3 3 2 2" xfId="18988" xr:uid="{00000000-0005-0000-0000-0000063C0000}"/>
    <cellStyle name="Notas 3 4 2 3 3 3 3" xfId="14698" xr:uid="{00000000-0005-0000-0000-0000073C0000}"/>
    <cellStyle name="Notas 3 4 2 3 3 4" xfId="7800" xr:uid="{00000000-0005-0000-0000-0000083C0000}"/>
    <cellStyle name="Notas 3 4 2 3 3 4 2" xfId="16434" xr:uid="{00000000-0005-0000-0000-0000093C0000}"/>
    <cellStyle name="Notas 3 4 2 3 3 5" xfId="12529" xr:uid="{00000000-0005-0000-0000-00000A3C0000}"/>
    <cellStyle name="Notas 3 4 2 4" xfId="956" xr:uid="{00000000-0005-0000-0000-00000B3C0000}"/>
    <cellStyle name="Notas 3 4 2 4 2" xfId="3308" xr:uid="{00000000-0005-0000-0000-00000C3C0000}"/>
    <cellStyle name="Notas 3 4 2 4 2 2" xfId="4477" xr:uid="{00000000-0005-0000-0000-00000D3C0000}"/>
    <cellStyle name="Notas 3 4 2 4 2 2 2" xfId="7212" xr:uid="{00000000-0005-0000-0000-00000E3C0000}"/>
    <cellStyle name="Notas 3 4 2 4 2 2 2 2" xfId="11508" xr:uid="{00000000-0005-0000-0000-00000F3C0000}"/>
    <cellStyle name="Notas 3 4 2 4 2 2 2 2 2" xfId="20137" xr:uid="{00000000-0005-0000-0000-0000103C0000}"/>
    <cellStyle name="Notas 3 4 2 4 2 2 2 3" xfId="15847" xr:uid="{00000000-0005-0000-0000-0000113C0000}"/>
    <cellStyle name="Notas 3 4 2 4 2 2 3" xfId="9363" xr:uid="{00000000-0005-0000-0000-0000123C0000}"/>
    <cellStyle name="Notas 3 4 2 4 2 2 3 2" xfId="17992" xr:uid="{00000000-0005-0000-0000-0000133C0000}"/>
    <cellStyle name="Notas 3 4 2 4 2 2 4" xfId="13701" xr:uid="{00000000-0005-0000-0000-0000143C0000}"/>
    <cellStyle name="Notas 3 4 2 4 2 3" xfId="6159" xr:uid="{00000000-0005-0000-0000-0000153C0000}"/>
    <cellStyle name="Notas 3 4 2 4 2 3 2" xfId="10455" xr:uid="{00000000-0005-0000-0000-0000163C0000}"/>
    <cellStyle name="Notas 3 4 2 4 2 3 2 2" xfId="19084" xr:uid="{00000000-0005-0000-0000-0000173C0000}"/>
    <cellStyle name="Notas 3 4 2 4 2 3 3" xfId="14794" xr:uid="{00000000-0005-0000-0000-0000183C0000}"/>
    <cellStyle name="Notas 3 4 2 4 2 4" xfId="8310" xr:uid="{00000000-0005-0000-0000-0000193C0000}"/>
    <cellStyle name="Notas 3 4 2 4 2 4 2" xfId="16939" xr:uid="{00000000-0005-0000-0000-00001A3C0000}"/>
    <cellStyle name="Notas 3 4 2 4 2 5" xfId="12625" xr:uid="{00000000-0005-0000-0000-00001B3C0000}"/>
    <cellStyle name="Notas 3 4 2 5" xfId="1120" xr:uid="{00000000-0005-0000-0000-00001C3C0000}"/>
    <cellStyle name="Notas 3 4 2 5 2" xfId="2398" xr:uid="{00000000-0005-0000-0000-00001D3C0000}"/>
    <cellStyle name="Notas 3 4 2 5 2 2" xfId="3632" xr:uid="{00000000-0005-0000-0000-00001E3C0000}"/>
    <cellStyle name="Notas 3 4 2 5 2 2 2" xfId="4767" xr:uid="{00000000-0005-0000-0000-00001F3C0000}"/>
    <cellStyle name="Notas 3 4 2 5 2 2 2 2" xfId="7502" xr:uid="{00000000-0005-0000-0000-0000203C0000}"/>
    <cellStyle name="Notas 3 4 2 5 2 2 2 2 2" xfId="11798" xr:uid="{00000000-0005-0000-0000-0000213C0000}"/>
    <cellStyle name="Notas 3 4 2 5 2 2 2 2 2 2" xfId="20427" xr:uid="{00000000-0005-0000-0000-0000223C0000}"/>
    <cellStyle name="Notas 3 4 2 5 2 2 2 2 3" xfId="16137" xr:uid="{00000000-0005-0000-0000-0000233C0000}"/>
    <cellStyle name="Notas 3 4 2 5 2 2 2 3" xfId="9653" xr:uid="{00000000-0005-0000-0000-0000243C0000}"/>
    <cellStyle name="Notas 3 4 2 5 2 2 2 3 2" xfId="18282" xr:uid="{00000000-0005-0000-0000-0000253C0000}"/>
    <cellStyle name="Notas 3 4 2 5 2 2 2 4" xfId="13991" xr:uid="{00000000-0005-0000-0000-0000263C0000}"/>
    <cellStyle name="Notas 3 4 2 5 2 2 3" xfId="6450" xr:uid="{00000000-0005-0000-0000-0000273C0000}"/>
    <cellStyle name="Notas 3 4 2 5 2 2 3 2" xfId="10746" xr:uid="{00000000-0005-0000-0000-0000283C0000}"/>
    <cellStyle name="Notas 3 4 2 5 2 2 3 2 2" xfId="19375" xr:uid="{00000000-0005-0000-0000-0000293C0000}"/>
    <cellStyle name="Notas 3 4 2 5 2 2 3 3" xfId="15085" xr:uid="{00000000-0005-0000-0000-00002A3C0000}"/>
    <cellStyle name="Notas 3 4 2 5 2 2 4" xfId="8601" xr:uid="{00000000-0005-0000-0000-00002B3C0000}"/>
    <cellStyle name="Notas 3 4 2 5 2 2 4 2" xfId="17230" xr:uid="{00000000-0005-0000-0000-00002C3C0000}"/>
    <cellStyle name="Notas 3 4 2 5 2 2 5" xfId="12917" xr:uid="{00000000-0005-0000-0000-00002D3C0000}"/>
    <cellStyle name="Notas 3 4 2 5 3" xfId="3812" xr:uid="{00000000-0005-0000-0000-00002E3C0000}"/>
    <cellStyle name="Notas 3 4 2 5 3 2" xfId="6567" xr:uid="{00000000-0005-0000-0000-00002F3C0000}"/>
    <cellStyle name="Notas 3 4 2 5 3 2 2" xfId="10863" xr:uid="{00000000-0005-0000-0000-0000303C0000}"/>
    <cellStyle name="Notas 3 4 2 5 3 2 2 2" xfId="19492" xr:uid="{00000000-0005-0000-0000-0000313C0000}"/>
    <cellStyle name="Notas 3 4 2 5 3 2 3" xfId="15202" xr:uid="{00000000-0005-0000-0000-0000323C0000}"/>
    <cellStyle name="Notas 3 4 2 5 3 3" xfId="8718" xr:uid="{00000000-0005-0000-0000-0000333C0000}"/>
    <cellStyle name="Notas 3 4 2 5 3 3 2" xfId="17347" xr:uid="{00000000-0005-0000-0000-0000343C0000}"/>
    <cellStyle name="Notas 3 4 2 5 3 4" xfId="13036" xr:uid="{00000000-0005-0000-0000-0000353C0000}"/>
    <cellStyle name="Notas 3 4 2 5 4" xfId="5512" xr:uid="{00000000-0005-0000-0000-0000363C0000}"/>
    <cellStyle name="Notas 3 4 2 5 4 2" xfId="9808" xr:uid="{00000000-0005-0000-0000-0000373C0000}"/>
    <cellStyle name="Notas 3 4 2 5 4 2 2" xfId="18437" xr:uid="{00000000-0005-0000-0000-0000383C0000}"/>
    <cellStyle name="Notas 3 4 2 5 4 3" xfId="14147" xr:uid="{00000000-0005-0000-0000-0000393C0000}"/>
    <cellStyle name="Notas 3 4 2 5 5" xfId="7942" xr:uid="{00000000-0005-0000-0000-00003A3C0000}"/>
    <cellStyle name="Notas 3 4 2 5 5 2" xfId="16575" xr:uid="{00000000-0005-0000-0000-00003B3C0000}"/>
    <cellStyle name="Notas 3 4 2 5 6" xfId="11956" xr:uid="{00000000-0005-0000-0000-00003C3C0000}"/>
    <cellStyle name="Notas 3 4 2 6" xfId="22986" xr:uid="{00000000-0005-0000-0000-00003D3C0000}"/>
    <cellStyle name="Notas 3 4 3" xfId="514" xr:uid="{00000000-0005-0000-0000-00003E3C0000}"/>
    <cellStyle name="Notas 3 4 3 2" xfId="644" xr:uid="{00000000-0005-0000-0000-00003F3C0000}"/>
    <cellStyle name="Notas 3 4 3 2 2" xfId="2082" xr:uid="{00000000-0005-0000-0000-0000403C0000}"/>
    <cellStyle name="Notas 3 4 3 2 2 2" xfId="3439" xr:uid="{00000000-0005-0000-0000-0000413C0000}"/>
    <cellStyle name="Notas 3 4 3 2 2 2 2" xfId="4576" xr:uid="{00000000-0005-0000-0000-0000423C0000}"/>
    <cellStyle name="Notas 3 4 3 2 2 2 2 2" xfId="7311" xr:uid="{00000000-0005-0000-0000-0000433C0000}"/>
    <cellStyle name="Notas 3 4 3 2 2 2 2 2 2" xfId="11607" xr:uid="{00000000-0005-0000-0000-0000443C0000}"/>
    <cellStyle name="Notas 3 4 3 2 2 2 2 2 2 2" xfId="20236" xr:uid="{00000000-0005-0000-0000-0000453C0000}"/>
    <cellStyle name="Notas 3 4 3 2 2 2 2 2 3" xfId="15946" xr:uid="{00000000-0005-0000-0000-0000463C0000}"/>
    <cellStyle name="Notas 3 4 3 2 2 2 2 3" xfId="9462" xr:uid="{00000000-0005-0000-0000-0000473C0000}"/>
    <cellStyle name="Notas 3 4 3 2 2 2 2 3 2" xfId="18091" xr:uid="{00000000-0005-0000-0000-0000483C0000}"/>
    <cellStyle name="Notas 3 4 3 2 2 2 2 4" xfId="13800" xr:uid="{00000000-0005-0000-0000-0000493C0000}"/>
    <cellStyle name="Notas 3 4 3 2 2 2 3" xfId="6259" xr:uid="{00000000-0005-0000-0000-00004A3C0000}"/>
    <cellStyle name="Notas 3 4 3 2 2 2 3 2" xfId="10555" xr:uid="{00000000-0005-0000-0000-00004B3C0000}"/>
    <cellStyle name="Notas 3 4 3 2 2 2 3 2 2" xfId="19184" xr:uid="{00000000-0005-0000-0000-00004C3C0000}"/>
    <cellStyle name="Notas 3 4 3 2 2 2 3 3" xfId="14894" xr:uid="{00000000-0005-0000-0000-00004D3C0000}"/>
    <cellStyle name="Notas 3 4 3 2 2 2 4" xfId="8410" xr:uid="{00000000-0005-0000-0000-00004E3C0000}"/>
    <cellStyle name="Notas 3 4 3 2 2 2 4 2" xfId="17039" xr:uid="{00000000-0005-0000-0000-00004F3C0000}"/>
    <cellStyle name="Notas 3 4 3 2 2 2 5" xfId="12726" xr:uid="{00000000-0005-0000-0000-0000503C0000}"/>
    <cellStyle name="Notas 3 4 3 2 3" xfId="3117" xr:uid="{00000000-0005-0000-0000-0000513C0000}"/>
    <cellStyle name="Notas 3 4 3 2 3 2" xfId="4286" xr:uid="{00000000-0005-0000-0000-0000523C0000}"/>
    <cellStyle name="Notas 3 4 3 2 3 2 2" xfId="7021" xr:uid="{00000000-0005-0000-0000-0000533C0000}"/>
    <cellStyle name="Notas 3 4 3 2 3 2 2 2" xfId="11317" xr:uid="{00000000-0005-0000-0000-0000543C0000}"/>
    <cellStyle name="Notas 3 4 3 2 3 2 2 2 2" xfId="19946" xr:uid="{00000000-0005-0000-0000-0000553C0000}"/>
    <cellStyle name="Notas 3 4 3 2 3 2 2 3" xfId="15656" xr:uid="{00000000-0005-0000-0000-0000563C0000}"/>
    <cellStyle name="Notas 3 4 3 2 3 2 3" xfId="9172" xr:uid="{00000000-0005-0000-0000-0000573C0000}"/>
    <cellStyle name="Notas 3 4 3 2 3 2 3 2" xfId="17801" xr:uid="{00000000-0005-0000-0000-0000583C0000}"/>
    <cellStyle name="Notas 3 4 3 2 3 2 4" xfId="13510" xr:uid="{00000000-0005-0000-0000-0000593C0000}"/>
    <cellStyle name="Notas 3 4 3 2 3 3" xfId="5968" xr:uid="{00000000-0005-0000-0000-00005A3C0000}"/>
    <cellStyle name="Notas 3 4 3 2 3 3 2" xfId="10264" xr:uid="{00000000-0005-0000-0000-00005B3C0000}"/>
    <cellStyle name="Notas 3 4 3 2 3 3 2 2" xfId="18893" xr:uid="{00000000-0005-0000-0000-00005C3C0000}"/>
    <cellStyle name="Notas 3 4 3 2 3 3 3" xfId="14603" xr:uid="{00000000-0005-0000-0000-00005D3C0000}"/>
    <cellStyle name="Notas 3 4 3 2 3 4" xfId="7734" xr:uid="{00000000-0005-0000-0000-00005E3C0000}"/>
    <cellStyle name="Notas 3 4 3 2 3 4 2" xfId="16368" xr:uid="{00000000-0005-0000-0000-00005F3C0000}"/>
    <cellStyle name="Notas 3 4 3 2 3 5" xfId="12434" xr:uid="{00000000-0005-0000-0000-0000603C0000}"/>
    <cellStyle name="Notas 3 4 3 2 4" xfId="22041" xr:uid="{00000000-0005-0000-0000-0000613C0000}"/>
    <cellStyle name="Notas 3 4 3 3" xfId="759" xr:uid="{00000000-0005-0000-0000-0000623C0000}"/>
    <cellStyle name="Notas 3 4 3 3 2" xfId="2195" xr:uid="{00000000-0005-0000-0000-0000633C0000}"/>
    <cellStyle name="Notas 3 4 3 3 2 2" xfId="3536" xr:uid="{00000000-0005-0000-0000-0000643C0000}"/>
    <cellStyle name="Notas 3 4 3 3 2 2 2" xfId="4672" xr:uid="{00000000-0005-0000-0000-0000653C0000}"/>
    <cellStyle name="Notas 3 4 3 3 2 2 2 2" xfId="7407" xr:uid="{00000000-0005-0000-0000-0000663C0000}"/>
    <cellStyle name="Notas 3 4 3 3 2 2 2 2 2" xfId="11703" xr:uid="{00000000-0005-0000-0000-0000673C0000}"/>
    <cellStyle name="Notas 3 4 3 3 2 2 2 2 2 2" xfId="20332" xr:uid="{00000000-0005-0000-0000-0000683C0000}"/>
    <cellStyle name="Notas 3 4 3 3 2 2 2 2 3" xfId="16042" xr:uid="{00000000-0005-0000-0000-0000693C0000}"/>
    <cellStyle name="Notas 3 4 3 3 2 2 2 3" xfId="9558" xr:uid="{00000000-0005-0000-0000-00006A3C0000}"/>
    <cellStyle name="Notas 3 4 3 3 2 2 2 3 2" xfId="18187" xr:uid="{00000000-0005-0000-0000-00006B3C0000}"/>
    <cellStyle name="Notas 3 4 3 3 2 2 2 4" xfId="13896" xr:uid="{00000000-0005-0000-0000-00006C3C0000}"/>
    <cellStyle name="Notas 3 4 3 3 2 2 3" xfId="6355" xr:uid="{00000000-0005-0000-0000-00006D3C0000}"/>
    <cellStyle name="Notas 3 4 3 3 2 2 3 2" xfId="10651" xr:uid="{00000000-0005-0000-0000-00006E3C0000}"/>
    <cellStyle name="Notas 3 4 3 3 2 2 3 2 2" xfId="19280" xr:uid="{00000000-0005-0000-0000-00006F3C0000}"/>
    <cellStyle name="Notas 3 4 3 3 2 2 3 3" xfId="14990" xr:uid="{00000000-0005-0000-0000-0000703C0000}"/>
    <cellStyle name="Notas 3 4 3 3 2 2 4" xfId="8506" xr:uid="{00000000-0005-0000-0000-0000713C0000}"/>
    <cellStyle name="Notas 3 4 3 3 2 2 4 2" xfId="17135" xr:uid="{00000000-0005-0000-0000-0000723C0000}"/>
    <cellStyle name="Notas 3 4 3 3 2 2 5" xfId="12822" xr:uid="{00000000-0005-0000-0000-0000733C0000}"/>
    <cellStyle name="Notas 3 4 3 3 3" xfId="3213" xr:uid="{00000000-0005-0000-0000-0000743C0000}"/>
    <cellStyle name="Notas 3 4 3 3 3 2" xfId="4382" xr:uid="{00000000-0005-0000-0000-0000753C0000}"/>
    <cellStyle name="Notas 3 4 3 3 3 2 2" xfId="7117" xr:uid="{00000000-0005-0000-0000-0000763C0000}"/>
    <cellStyle name="Notas 3 4 3 3 3 2 2 2" xfId="11413" xr:uid="{00000000-0005-0000-0000-0000773C0000}"/>
    <cellStyle name="Notas 3 4 3 3 3 2 2 2 2" xfId="20042" xr:uid="{00000000-0005-0000-0000-0000783C0000}"/>
    <cellStyle name="Notas 3 4 3 3 3 2 2 3" xfId="15752" xr:uid="{00000000-0005-0000-0000-0000793C0000}"/>
    <cellStyle name="Notas 3 4 3 3 3 2 3" xfId="9268" xr:uid="{00000000-0005-0000-0000-00007A3C0000}"/>
    <cellStyle name="Notas 3 4 3 3 3 2 3 2" xfId="17897" xr:uid="{00000000-0005-0000-0000-00007B3C0000}"/>
    <cellStyle name="Notas 3 4 3 3 3 2 4" xfId="13606" xr:uid="{00000000-0005-0000-0000-00007C3C0000}"/>
    <cellStyle name="Notas 3 4 3 3 3 3" xfId="6064" xr:uid="{00000000-0005-0000-0000-00007D3C0000}"/>
    <cellStyle name="Notas 3 4 3 3 3 3 2" xfId="10360" xr:uid="{00000000-0005-0000-0000-00007E3C0000}"/>
    <cellStyle name="Notas 3 4 3 3 3 3 2 2" xfId="18989" xr:uid="{00000000-0005-0000-0000-00007F3C0000}"/>
    <cellStyle name="Notas 3 4 3 3 3 3 3" xfId="14699" xr:uid="{00000000-0005-0000-0000-0000803C0000}"/>
    <cellStyle name="Notas 3 4 3 3 3 4" xfId="7799" xr:uid="{00000000-0005-0000-0000-0000813C0000}"/>
    <cellStyle name="Notas 3 4 3 3 3 4 2" xfId="16433" xr:uid="{00000000-0005-0000-0000-0000823C0000}"/>
    <cellStyle name="Notas 3 4 3 3 3 5" xfId="12530" xr:uid="{00000000-0005-0000-0000-0000833C0000}"/>
    <cellStyle name="Notas 3 4 3 4" xfId="957" xr:uid="{00000000-0005-0000-0000-0000843C0000}"/>
    <cellStyle name="Notas 3 4 3 4 2" xfId="3309" xr:uid="{00000000-0005-0000-0000-0000853C0000}"/>
    <cellStyle name="Notas 3 4 3 4 2 2" xfId="4478" xr:uid="{00000000-0005-0000-0000-0000863C0000}"/>
    <cellStyle name="Notas 3 4 3 4 2 2 2" xfId="7213" xr:uid="{00000000-0005-0000-0000-0000873C0000}"/>
    <cellStyle name="Notas 3 4 3 4 2 2 2 2" xfId="11509" xr:uid="{00000000-0005-0000-0000-0000883C0000}"/>
    <cellStyle name="Notas 3 4 3 4 2 2 2 2 2" xfId="20138" xr:uid="{00000000-0005-0000-0000-0000893C0000}"/>
    <cellStyle name="Notas 3 4 3 4 2 2 2 3" xfId="15848" xr:uid="{00000000-0005-0000-0000-00008A3C0000}"/>
    <cellStyle name="Notas 3 4 3 4 2 2 3" xfId="9364" xr:uid="{00000000-0005-0000-0000-00008B3C0000}"/>
    <cellStyle name="Notas 3 4 3 4 2 2 3 2" xfId="17993" xr:uid="{00000000-0005-0000-0000-00008C3C0000}"/>
    <cellStyle name="Notas 3 4 3 4 2 2 4" xfId="13702" xr:uid="{00000000-0005-0000-0000-00008D3C0000}"/>
    <cellStyle name="Notas 3 4 3 4 2 3" xfId="6160" xr:uid="{00000000-0005-0000-0000-00008E3C0000}"/>
    <cellStyle name="Notas 3 4 3 4 2 3 2" xfId="10456" xr:uid="{00000000-0005-0000-0000-00008F3C0000}"/>
    <cellStyle name="Notas 3 4 3 4 2 3 2 2" xfId="19085" xr:uid="{00000000-0005-0000-0000-0000903C0000}"/>
    <cellStyle name="Notas 3 4 3 4 2 3 3" xfId="14795" xr:uid="{00000000-0005-0000-0000-0000913C0000}"/>
    <cellStyle name="Notas 3 4 3 4 2 4" xfId="8311" xr:uid="{00000000-0005-0000-0000-0000923C0000}"/>
    <cellStyle name="Notas 3 4 3 4 2 4 2" xfId="16940" xr:uid="{00000000-0005-0000-0000-0000933C0000}"/>
    <cellStyle name="Notas 3 4 3 4 2 5" xfId="12626" xr:uid="{00000000-0005-0000-0000-0000943C0000}"/>
    <cellStyle name="Notas 3 4 3 5" xfId="1121" xr:uid="{00000000-0005-0000-0000-0000953C0000}"/>
    <cellStyle name="Notas 3 4 3 5 2" xfId="2399" xr:uid="{00000000-0005-0000-0000-0000963C0000}"/>
    <cellStyle name="Notas 3 4 3 5 2 2" xfId="3633" xr:uid="{00000000-0005-0000-0000-0000973C0000}"/>
    <cellStyle name="Notas 3 4 3 5 2 2 2" xfId="4768" xr:uid="{00000000-0005-0000-0000-0000983C0000}"/>
    <cellStyle name="Notas 3 4 3 5 2 2 2 2" xfId="7503" xr:uid="{00000000-0005-0000-0000-0000993C0000}"/>
    <cellStyle name="Notas 3 4 3 5 2 2 2 2 2" xfId="11799" xr:uid="{00000000-0005-0000-0000-00009A3C0000}"/>
    <cellStyle name="Notas 3 4 3 5 2 2 2 2 2 2" xfId="20428" xr:uid="{00000000-0005-0000-0000-00009B3C0000}"/>
    <cellStyle name="Notas 3 4 3 5 2 2 2 2 3" xfId="16138" xr:uid="{00000000-0005-0000-0000-00009C3C0000}"/>
    <cellStyle name="Notas 3 4 3 5 2 2 2 3" xfId="9654" xr:uid="{00000000-0005-0000-0000-00009D3C0000}"/>
    <cellStyle name="Notas 3 4 3 5 2 2 2 3 2" xfId="18283" xr:uid="{00000000-0005-0000-0000-00009E3C0000}"/>
    <cellStyle name="Notas 3 4 3 5 2 2 2 4" xfId="13992" xr:uid="{00000000-0005-0000-0000-00009F3C0000}"/>
    <cellStyle name="Notas 3 4 3 5 2 2 3" xfId="6451" xr:uid="{00000000-0005-0000-0000-0000A03C0000}"/>
    <cellStyle name="Notas 3 4 3 5 2 2 3 2" xfId="10747" xr:uid="{00000000-0005-0000-0000-0000A13C0000}"/>
    <cellStyle name="Notas 3 4 3 5 2 2 3 2 2" xfId="19376" xr:uid="{00000000-0005-0000-0000-0000A23C0000}"/>
    <cellStyle name="Notas 3 4 3 5 2 2 3 3" xfId="15086" xr:uid="{00000000-0005-0000-0000-0000A33C0000}"/>
    <cellStyle name="Notas 3 4 3 5 2 2 4" xfId="8602" xr:uid="{00000000-0005-0000-0000-0000A43C0000}"/>
    <cellStyle name="Notas 3 4 3 5 2 2 4 2" xfId="17231" xr:uid="{00000000-0005-0000-0000-0000A53C0000}"/>
    <cellStyle name="Notas 3 4 3 5 2 2 5" xfId="12918" xr:uid="{00000000-0005-0000-0000-0000A63C0000}"/>
    <cellStyle name="Notas 3 4 3 5 3" xfId="3813" xr:uid="{00000000-0005-0000-0000-0000A73C0000}"/>
    <cellStyle name="Notas 3 4 3 5 3 2" xfId="6568" xr:uid="{00000000-0005-0000-0000-0000A83C0000}"/>
    <cellStyle name="Notas 3 4 3 5 3 2 2" xfId="10864" xr:uid="{00000000-0005-0000-0000-0000A93C0000}"/>
    <cellStyle name="Notas 3 4 3 5 3 2 2 2" xfId="19493" xr:uid="{00000000-0005-0000-0000-0000AA3C0000}"/>
    <cellStyle name="Notas 3 4 3 5 3 2 3" xfId="15203" xr:uid="{00000000-0005-0000-0000-0000AB3C0000}"/>
    <cellStyle name="Notas 3 4 3 5 3 3" xfId="8719" xr:uid="{00000000-0005-0000-0000-0000AC3C0000}"/>
    <cellStyle name="Notas 3 4 3 5 3 3 2" xfId="17348" xr:uid="{00000000-0005-0000-0000-0000AD3C0000}"/>
    <cellStyle name="Notas 3 4 3 5 3 4" xfId="13037" xr:uid="{00000000-0005-0000-0000-0000AE3C0000}"/>
    <cellStyle name="Notas 3 4 3 5 4" xfId="5513" xr:uid="{00000000-0005-0000-0000-0000AF3C0000}"/>
    <cellStyle name="Notas 3 4 3 5 4 2" xfId="9809" xr:uid="{00000000-0005-0000-0000-0000B03C0000}"/>
    <cellStyle name="Notas 3 4 3 5 4 2 2" xfId="18438" xr:uid="{00000000-0005-0000-0000-0000B13C0000}"/>
    <cellStyle name="Notas 3 4 3 5 4 3" xfId="14148" xr:uid="{00000000-0005-0000-0000-0000B23C0000}"/>
    <cellStyle name="Notas 3 4 3 5 5" xfId="8095" xr:uid="{00000000-0005-0000-0000-0000B33C0000}"/>
    <cellStyle name="Notas 3 4 3 5 5 2" xfId="16727" xr:uid="{00000000-0005-0000-0000-0000B43C0000}"/>
    <cellStyle name="Notas 3 4 3 5 6" xfId="11957" xr:uid="{00000000-0005-0000-0000-0000B53C0000}"/>
    <cellStyle name="Notas 3 4 3 6" xfId="22038" xr:uid="{00000000-0005-0000-0000-0000B63C0000}"/>
    <cellStyle name="Notas 3 4 4" xfId="642" xr:uid="{00000000-0005-0000-0000-0000B73C0000}"/>
    <cellStyle name="Notas 3 4 4 2" xfId="2080" xr:uid="{00000000-0005-0000-0000-0000B83C0000}"/>
    <cellStyle name="Notas 3 4 4 2 2" xfId="3437" xr:uid="{00000000-0005-0000-0000-0000B93C0000}"/>
    <cellStyle name="Notas 3 4 4 2 2 2" xfId="4574" xr:uid="{00000000-0005-0000-0000-0000BA3C0000}"/>
    <cellStyle name="Notas 3 4 4 2 2 2 2" xfId="7309" xr:uid="{00000000-0005-0000-0000-0000BB3C0000}"/>
    <cellStyle name="Notas 3 4 4 2 2 2 2 2" xfId="11605" xr:uid="{00000000-0005-0000-0000-0000BC3C0000}"/>
    <cellStyle name="Notas 3 4 4 2 2 2 2 2 2" xfId="20234" xr:uid="{00000000-0005-0000-0000-0000BD3C0000}"/>
    <cellStyle name="Notas 3 4 4 2 2 2 2 3" xfId="15944" xr:uid="{00000000-0005-0000-0000-0000BE3C0000}"/>
    <cellStyle name="Notas 3 4 4 2 2 2 3" xfId="9460" xr:uid="{00000000-0005-0000-0000-0000BF3C0000}"/>
    <cellStyle name="Notas 3 4 4 2 2 2 3 2" xfId="18089" xr:uid="{00000000-0005-0000-0000-0000C03C0000}"/>
    <cellStyle name="Notas 3 4 4 2 2 2 4" xfId="13798" xr:uid="{00000000-0005-0000-0000-0000C13C0000}"/>
    <cellStyle name="Notas 3 4 4 2 2 3" xfId="6257" xr:uid="{00000000-0005-0000-0000-0000C23C0000}"/>
    <cellStyle name="Notas 3 4 4 2 2 3 2" xfId="10553" xr:uid="{00000000-0005-0000-0000-0000C33C0000}"/>
    <cellStyle name="Notas 3 4 4 2 2 3 2 2" xfId="19182" xr:uid="{00000000-0005-0000-0000-0000C43C0000}"/>
    <cellStyle name="Notas 3 4 4 2 2 3 3" xfId="14892" xr:uid="{00000000-0005-0000-0000-0000C53C0000}"/>
    <cellStyle name="Notas 3 4 4 2 2 4" xfId="8408" xr:uid="{00000000-0005-0000-0000-0000C63C0000}"/>
    <cellStyle name="Notas 3 4 4 2 2 4 2" xfId="17037" xr:uid="{00000000-0005-0000-0000-0000C73C0000}"/>
    <cellStyle name="Notas 3 4 4 2 2 5" xfId="12724" xr:uid="{00000000-0005-0000-0000-0000C83C0000}"/>
    <cellStyle name="Notas 3 4 4 3" xfId="3115" xr:uid="{00000000-0005-0000-0000-0000C93C0000}"/>
    <cellStyle name="Notas 3 4 4 3 2" xfId="4284" xr:uid="{00000000-0005-0000-0000-0000CA3C0000}"/>
    <cellStyle name="Notas 3 4 4 3 2 2" xfId="7019" xr:uid="{00000000-0005-0000-0000-0000CB3C0000}"/>
    <cellStyle name="Notas 3 4 4 3 2 2 2" xfId="11315" xr:uid="{00000000-0005-0000-0000-0000CC3C0000}"/>
    <cellStyle name="Notas 3 4 4 3 2 2 2 2" xfId="19944" xr:uid="{00000000-0005-0000-0000-0000CD3C0000}"/>
    <cellStyle name="Notas 3 4 4 3 2 2 3" xfId="15654" xr:uid="{00000000-0005-0000-0000-0000CE3C0000}"/>
    <cellStyle name="Notas 3 4 4 3 2 3" xfId="9170" xr:uid="{00000000-0005-0000-0000-0000CF3C0000}"/>
    <cellStyle name="Notas 3 4 4 3 2 3 2" xfId="17799" xr:uid="{00000000-0005-0000-0000-0000D03C0000}"/>
    <cellStyle name="Notas 3 4 4 3 2 4" xfId="13508" xr:uid="{00000000-0005-0000-0000-0000D13C0000}"/>
    <cellStyle name="Notas 3 4 4 3 3" xfId="5966" xr:uid="{00000000-0005-0000-0000-0000D23C0000}"/>
    <cellStyle name="Notas 3 4 4 3 3 2" xfId="10262" xr:uid="{00000000-0005-0000-0000-0000D33C0000}"/>
    <cellStyle name="Notas 3 4 4 3 3 2 2" xfId="18891" xr:uid="{00000000-0005-0000-0000-0000D43C0000}"/>
    <cellStyle name="Notas 3 4 4 3 3 3" xfId="14601" xr:uid="{00000000-0005-0000-0000-0000D53C0000}"/>
    <cellStyle name="Notas 3 4 4 3 4" xfId="8030" xr:uid="{00000000-0005-0000-0000-0000D63C0000}"/>
    <cellStyle name="Notas 3 4 4 3 4 2" xfId="16663" xr:uid="{00000000-0005-0000-0000-0000D73C0000}"/>
    <cellStyle name="Notas 3 4 4 3 5" xfId="12432" xr:uid="{00000000-0005-0000-0000-0000D83C0000}"/>
    <cellStyle name="Notas 3 4 4 4" xfId="22985" xr:uid="{00000000-0005-0000-0000-0000D93C0000}"/>
    <cellStyle name="Notas 3 4 5" xfId="757" xr:uid="{00000000-0005-0000-0000-0000DA3C0000}"/>
    <cellStyle name="Notas 3 4 5 2" xfId="2193" xr:uid="{00000000-0005-0000-0000-0000DB3C0000}"/>
    <cellStyle name="Notas 3 4 5 2 2" xfId="3534" xr:uid="{00000000-0005-0000-0000-0000DC3C0000}"/>
    <cellStyle name="Notas 3 4 5 2 2 2" xfId="4670" xr:uid="{00000000-0005-0000-0000-0000DD3C0000}"/>
    <cellStyle name="Notas 3 4 5 2 2 2 2" xfId="7405" xr:uid="{00000000-0005-0000-0000-0000DE3C0000}"/>
    <cellStyle name="Notas 3 4 5 2 2 2 2 2" xfId="11701" xr:uid="{00000000-0005-0000-0000-0000DF3C0000}"/>
    <cellStyle name="Notas 3 4 5 2 2 2 2 2 2" xfId="20330" xr:uid="{00000000-0005-0000-0000-0000E03C0000}"/>
    <cellStyle name="Notas 3 4 5 2 2 2 2 3" xfId="16040" xr:uid="{00000000-0005-0000-0000-0000E13C0000}"/>
    <cellStyle name="Notas 3 4 5 2 2 2 3" xfId="9556" xr:uid="{00000000-0005-0000-0000-0000E23C0000}"/>
    <cellStyle name="Notas 3 4 5 2 2 2 3 2" xfId="18185" xr:uid="{00000000-0005-0000-0000-0000E33C0000}"/>
    <cellStyle name="Notas 3 4 5 2 2 2 4" xfId="13894" xr:uid="{00000000-0005-0000-0000-0000E43C0000}"/>
    <cellStyle name="Notas 3 4 5 2 2 3" xfId="6353" xr:uid="{00000000-0005-0000-0000-0000E53C0000}"/>
    <cellStyle name="Notas 3 4 5 2 2 3 2" xfId="10649" xr:uid="{00000000-0005-0000-0000-0000E63C0000}"/>
    <cellStyle name="Notas 3 4 5 2 2 3 2 2" xfId="19278" xr:uid="{00000000-0005-0000-0000-0000E73C0000}"/>
    <cellStyle name="Notas 3 4 5 2 2 3 3" xfId="14988" xr:uid="{00000000-0005-0000-0000-0000E83C0000}"/>
    <cellStyle name="Notas 3 4 5 2 2 4" xfId="8504" xr:uid="{00000000-0005-0000-0000-0000E93C0000}"/>
    <cellStyle name="Notas 3 4 5 2 2 4 2" xfId="17133" xr:uid="{00000000-0005-0000-0000-0000EA3C0000}"/>
    <cellStyle name="Notas 3 4 5 2 2 5" xfId="12820" xr:uid="{00000000-0005-0000-0000-0000EB3C0000}"/>
    <cellStyle name="Notas 3 4 5 3" xfId="3211" xr:uid="{00000000-0005-0000-0000-0000EC3C0000}"/>
    <cellStyle name="Notas 3 4 5 3 2" xfId="4380" xr:uid="{00000000-0005-0000-0000-0000ED3C0000}"/>
    <cellStyle name="Notas 3 4 5 3 2 2" xfId="7115" xr:uid="{00000000-0005-0000-0000-0000EE3C0000}"/>
    <cellStyle name="Notas 3 4 5 3 2 2 2" xfId="11411" xr:uid="{00000000-0005-0000-0000-0000EF3C0000}"/>
    <cellStyle name="Notas 3 4 5 3 2 2 2 2" xfId="20040" xr:uid="{00000000-0005-0000-0000-0000F03C0000}"/>
    <cellStyle name="Notas 3 4 5 3 2 2 3" xfId="15750" xr:uid="{00000000-0005-0000-0000-0000F13C0000}"/>
    <cellStyle name="Notas 3 4 5 3 2 3" xfId="9266" xr:uid="{00000000-0005-0000-0000-0000F23C0000}"/>
    <cellStyle name="Notas 3 4 5 3 2 3 2" xfId="17895" xr:uid="{00000000-0005-0000-0000-0000F33C0000}"/>
    <cellStyle name="Notas 3 4 5 3 2 4" xfId="13604" xr:uid="{00000000-0005-0000-0000-0000F43C0000}"/>
    <cellStyle name="Notas 3 4 5 3 3" xfId="6062" xr:uid="{00000000-0005-0000-0000-0000F53C0000}"/>
    <cellStyle name="Notas 3 4 5 3 3 2" xfId="10358" xr:uid="{00000000-0005-0000-0000-0000F63C0000}"/>
    <cellStyle name="Notas 3 4 5 3 3 2 2" xfId="18987" xr:uid="{00000000-0005-0000-0000-0000F73C0000}"/>
    <cellStyle name="Notas 3 4 5 3 3 3" xfId="14697" xr:uid="{00000000-0005-0000-0000-0000F83C0000}"/>
    <cellStyle name="Notas 3 4 5 3 4" xfId="7755" xr:uid="{00000000-0005-0000-0000-0000F93C0000}"/>
    <cellStyle name="Notas 3 4 5 3 4 2" xfId="16389" xr:uid="{00000000-0005-0000-0000-0000FA3C0000}"/>
    <cellStyle name="Notas 3 4 5 3 5" xfId="12528" xr:uid="{00000000-0005-0000-0000-0000FB3C0000}"/>
    <cellStyle name="Notas 3 4 6" xfId="955" xr:uid="{00000000-0005-0000-0000-0000FC3C0000}"/>
    <cellStyle name="Notas 3 4 6 2" xfId="3307" xr:uid="{00000000-0005-0000-0000-0000FD3C0000}"/>
    <cellStyle name="Notas 3 4 6 2 2" xfId="4476" xr:uid="{00000000-0005-0000-0000-0000FE3C0000}"/>
    <cellStyle name="Notas 3 4 6 2 2 2" xfId="7211" xr:uid="{00000000-0005-0000-0000-0000FF3C0000}"/>
    <cellStyle name="Notas 3 4 6 2 2 2 2" xfId="11507" xr:uid="{00000000-0005-0000-0000-0000003D0000}"/>
    <cellStyle name="Notas 3 4 6 2 2 2 2 2" xfId="20136" xr:uid="{00000000-0005-0000-0000-0000013D0000}"/>
    <cellStyle name="Notas 3 4 6 2 2 2 3" xfId="15846" xr:uid="{00000000-0005-0000-0000-0000023D0000}"/>
    <cellStyle name="Notas 3 4 6 2 2 3" xfId="9362" xr:uid="{00000000-0005-0000-0000-0000033D0000}"/>
    <cellStyle name="Notas 3 4 6 2 2 3 2" xfId="17991" xr:uid="{00000000-0005-0000-0000-0000043D0000}"/>
    <cellStyle name="Notas 3 4 6 2 2 4" xfId="13700" xr:uid="{00000000-0005-0000-0000-0000053D0000}"/>
    <cellStyle name="Notas 3 4 6 2 3" xfId="6158" xr:uid="{00000000-0005-0000-0000-0000063D0000}"/>
    <cellStyle name="Notas 3 4 6 2 3 2" xfId="10454" xr:uid="{00000000-0005-0000-0000-0000073D0000}"/>
    <cellStyle name="Notas 3 4 6 2 3 2 2" xfId="19083" xr:uid="{00000000-0005-0000-0000-0000083D0000}"/>
    <cellStyle name="Notas 3 4 6 2 3 3" xfId="14793" xr:uid="{00000000-0005-0000-0000-0000093D0000}"/>
    <cellStyle name="Notas 3 4 6 2 4" xfId="8309" xr:uid="{00000000-0005-0000-0000-00000A3D0000}"/>
    <cellStyle name="Notas 3 4 6 2 4 2" xfId="16938" xr:uid="{00000000-0005-0000-0000-00000B3D0000}"/>
    <cellStyle name="Notas 3 4 6 2 5" xfId="12624" xr:uid="{00000000-0005-0000-0000-00000C3D0000}"/>
    <cellStyle name="Notas 3 4 7" xfId="1119" xr:uid="{00000000-0005-0000-0000-00000D3D0000}"/>
    <cellStyle name="Notas 3 4 7 2" xfId="2397" xr:uid="{00000000-0005-0000-0000-00000E3D0000}"/>
    <cellStyle name="Notas 3 4 7 2 2" xfId="3631" xr:uid="{00000000-0005-0000-0000-00000F3D0000}"/>
    <cellStyle name="Notas 3 4 7 2 2 2" xfId="4766" xr:uid="{00000000-0005-0000-0000-0000103D0000}"/>
    <cellStyle name="Notas 3 4 7 2 2 2 2" xfId="7501" xr:uid="{00000000-0005-0000-0000-0000113D0000}"/>
    <cellStyle name="Notas 3 4 7 2 2 2 2 2" xfId="11797" xr:uid="{00000000-0005-0000-0000-0000123D0000}"/>
    <cellStyle name="Notas 3 4 7 2 2 2 2 2 2" xfId="20426" xr:uid="{00000000-0005-0000-0000-0000133D0000}"/>
    <cellStyle name="Notas 3 4 7 2 2 2 2 3" xfId="16136" xr:uid="{00000000-0005-0000-0000-0000143D0000}"/>
    <cellStyle name="Notas 3 4 7 2 2 2 3" xfId="9652" xr:uid="{00000000-0005-0000-0000-0000153D0000}"/>
    <cellStyle name="Notas 3 4 7 2 2 2 3 2" xfId="18281" xr:uid="{00000000-0005-0000-0000-0000163D0000}"/>
    <cellStyle name="Notas 3 4 7 2 2 2 4" xfId="13990" xr:uid="{00000000-0005-0000-0000-0000173D0000}"/>
    <cellStyle name="Notas 3 4 7 2 2 3" xfId="6449" xr:uid="{00000000-0005-0000-0000-0000183D0000}"/>
    <cellStyle name="Notas 3 4 7 2 2 3 2" xfId="10745" xr:uid="{00000000-0005-0000-0000-0000193D0000}"/>
    <cellStyle name="Notas 3 4 7 2 2 3 2 2" xfId="19374" xr:uid="{00000000-0005-0000-0000-00001A3D0000}"/>
    <cellStyle name="Notas 3 4 7 2 2 3 3" xfId="15084" xr:uid="{00000000-0005-0000-0000-00001B3D0000}"/>
    <cellStyle name="Notas 3 4 7 2 2 4" xfId="8600" xr:uid="{00000000-0005-0000-0000-00001C3D0000}"/>
    <cellStyle name="Notas 3 4 7 2 2 4 2" xfId="17229" xr:uid="{00000000-0005-0000-0000-00001D3D0000}"/>
    <cellStyle name="Notas 3 4 7 2 2 5" xfId="12916" xr:uid="{00000000-0005-0000-0000-00001E3D0000}"/>
    <cellStyle name="Notas 3 4 7 3" xfId="3811" xr:uid="{00000000-0005-0000-0000-00001F3D0000}"/>
    <cellStyle name="Notas 3 4 7 3 2" xfId="6566" xr:uid="{00000000-0005-0000-0000-0000203D0000}"/>
    <cellStyle name="Notas 3 4 7 3 2 2" xfId="10862" xr:uid="{00000000-0005-0000-0000-0000213D0000}"/>
    <cellStyle name="Notas 3 4 7 3 2 2 2" xfId="19491" xr:uid="{00000000-0005-0000-0000-0000223D0000}"/>
    <cellStyle name="Notas 3 4 7 3 2 3" xfId="15201" xr:uid="{00000000-0005-0000-0000-0000233D0000}"/>
    <cellStyle name="Notas 3 4 7 3 3" xfId="8717" xr:uid="{00000000-0005-0000-0000-0000243D0000}"/>
    <cellStyle name="Notas 3 4 7 3 3 2" xfId="17346" xr:uid="{00000000-0005-0000-0000-0000253D0000}"/>
    <cellStyle name="Notas 3 4 7 3 4" xfId="13035" xr:uid="{00000000-0005-0000-0000-0000263D0000}"/>
    <cellStyle name="Notas 3 4 7 4" xfId="5511" xr:uid="{00000000-0005-0000-0000-0000273D0000}"/>
    <cellStyle name="Notas 3 4 7 4 2" xfId="9807" xr:uid="{00000000-0005-0000-0000-0000283D0000}"/>
    <cellStyle name="Notas 3 4 7 4 2 2" xfId="18436" xr:uid="{00000000-0005-0000-0000-0000293D0000}"/>
    <cellStyle name="Notas 3 4 7 4 3" xfId="14146" xr:uid="{00000000-0005-0000-0000-00002A3D0000}"/>
    <cellStyle name="Notas 3 4 7 5" xfId="8096" xr:uid="{00000000-0005-0000-0000-00002B3D0000}"/>
    <cellStyle name="Notas 3 4 7 5 2" xfId="16728" xr:uid="{00000000-0005-0000-0000-00002C3D0000}"/>
    <cellStyle name="Notas 3 4 7 6" xfId="11955" xr:uid="{00000000-0005-0000-0000-00002D3D0000}"/>
    <cellStyle name="Notas 3 4 8" xfId="22987" xr:uid="{00000000-0005-0000-0000-00002E3D0000}"/>
    <cellStyle name="Notas 3 5" xfId="515" xr:uid="{00000000-0005-0000-0000-00002F3D0000}"/>
    <cellStyle name="Notas 3 5 2" xfId="645" xr:uid="{00000000-0005-0000-0000-0000303D0000}"/>
    <cellStyle name="Notas 3 5 2 2" xfId="2083" xr:uid="{00000000-0005-0000-0000-0000313D0000}"/>
    <cellStyle name="Notas 3 5 2 2 2" xfId="3440" xr:uid="{00000000-0005-0000-0000-0000323D0000}"/>
    <cellStyle name="Notas 3 5 2 2 2 2" xfId="4577" xr:uid="{00000000-0005-0000-0000-0000333D0000}"/>
    <cellStyle name="Notas 3 5 2 2 2 2 2" xfId="7312" xr:uid="{00000000-0005-0000-0000-0000343D0000}"/>
    <cellStyle name="Notas 3 5 2 2 2 2 2 2" xfId="11608" xr:uid="{00000000-0005-0000-0000-0000353D0000}"/>
    <cellStyle name="Notas 3 5 2 2 2 2 2 2 2" xfId="20237" xr:uid="{00000000-0005-0000-0000-0000363D0000}"/>
    <cellStyle name="Notas 3 5 2 2 2 2 2 3" xfId="15947" xr:uid="{00000000-0005-0000-0000-0000373D0000}"/>
    <cellStyle name="Notas 3 5 2 2 2 2 3" xfId="9463" xr:uid="{00000000-0005-0000-0000-0000383D0000}"/>
    <cellStyle name="Notas 3 5 2 2 2 2 3 2" xfId="18092" xr:uid="{00000000-0005-0000-0000-0000393D0000}"/>
    <cellStyle name="Notas 3 5 2 2 2 2 4" xfId="13801" xr:uid="{00000000-0005-0000-0000-00003A3D0000}"/>
    <cellStyle name="Notas 3 5 2 2 2 3" xfId="6260" xr:uid="{00000000-0005-0000-0000-00003B3D0000}"/>
    <cellStyle name="Notas 3 5 2 2 2 3 2" xfId="10556" xr:uid="{00000000-0005-0000-0000-00003C3D0000}"/>
    <cellStyle name="Notas 3 5 2 2 2 3 2 2" xfId="19185" xr:uid="{00000000-0005-0000-0000-00003D3D0000}"/>
    <cellStyle name="Notas 3 5 2 2 2 3 3" xfId="14895" xr:uid="{00000000-0005-0000-0000-00003E3D0000}"/>
    <cellStyle name="Notas 3 5 2 2 2 4" xfId="8411" xr:uid="{00000000-0005-0000-0000-00003F3D0000}"/>
    <cellStyle name="Notas 3 5 2 2 2 4 2" xfId="17040" xr:uid="{00000000-0005-0000-0000-0000403D0000}"/>
    <cellStyle name="Notas 3 5 2 2 2 5" xfId="12727" xr:uid="{00000000-0005-0000-0000-0000413D0000}"/>
    <cellStyle name="Notas 3 5 2 3" xfId="3118" xr:uid="{00000000-0005-0000-0000-0000423D0000}"/>
    <cellStyle name="Notas 3 5 2 3 2" xfId="4287" xr:uid="{00000000-0005-0000-0000-0000433D0000}"/>
    <cellStyle name="Notas 3 5 2 3 2 2" xfId="7022" xr:uid="{00000000-0005-0000-0000-0000443D0000}"/>
    <cellStyle name="Notas 3 5 2 3 2 2 2" xfId="11318" xr:uid="{00000000-0005-0000-0000-0000453D0000}"/>
    <cellStyle name="Notas 3 5 2 3 2 2 2 2" xfId="19947" xr:uid="{00000000-0005-0000-0000-0000463D0000}"/>
    <cellStyle name="Notas 3 5 2 3 2 2 3" xfId="15657" xr:uid="{00000000-0005-0000-0000-0000473D0000}"/>
    <cellStyle name="Notas 3 5 2 3 2 3" xfId="9173" xr:uid="{00000000-0005-0000-0000-0000483D0000}"/>
    <cellStyle name="Notas 3 5 2 3 2 3 2" xfId="17802" xr:uid="{00000000-0005-0000-0000-0000493D0000}"/>
    <cellStyle name="Notas 3 5 2 3 2 4" xfId="13511" xr:uid="{00000000-0005-0000-0000-00004A3D0000}"/>
    <cellStyle name="Notas 3 5 2 3 3" xfId="5969" xr:uid="{00000000-0005-0000-0000-00004B3D0000}"/>
    <cellStyle name="Notas 3 5 2 3 3 2" xfId="10265" xr:uid="{00000000-0005-0000-0000-00004C3D0000}"/>
    <cellStyle name="Notas 3 5 2 3 3 2 2" xfId="18894" xr:uid="{00000000-0005-0000-0000-00004D3D0000}"/>
    <cellStyle name="Notas 3 5 2 3 3 3" xfId="14604" xr:uid="{00000000-0005-0000-0000-00004E3D0000}"/>
    <cellStyle name="Notas 3 5 2 3 4" xfId="7733" xr:uid="{00000000-0005-0000-0000-00004F3D0000}"/>
    <cellStyle name="Notas 3 5 2 3 4 2" xfId="16367" xr:uid="{00000000-0005-0000-0000-0000503D0000}"/>
    <cellStyle name="Notas 3 5 2 3 5" xfId="12435" xr:uid="{00000000-0005-0000-0000-0000513D0000}"/>
    <cellStyle name="Notas 3 5 2 4" xfId="22042" xr:uid="{00000000-0005-0000-0000-0000523D0000}"/>
    <cellStyle name="Notas 3 5 3" xfId="760" xr:uid="{00000000-0005-0000-0000-0000533D0000}"/>
    <cellStyle name="Notas 3 5 3 2" xfId="2196" xr:uid="{00000000-0005-0000-0000-0000543D0000}"/>
    <cellStyle name="Notas 3 5 3 2 2" xfId="3537" xr:uid="{00000000-0005-0000-0000-0000553D0000}"/>
    <cellStyle name="Notas 3 5 3 2 2 2" xfId="4673" xr:uid="{00000000-0005-0000-0000-0000563D0000}"/>
    <cellStyle name="Notas 3 5 3 2 2 2 2" xfId="7408" xr:uid="{00000000-0005-0000-0000-0000573D0000}"/>
    <cellStyle name="Notas 3 5 3 2 2 2 2 2" xfId="11704" xr:uid="{00000000-0005-0000-0000-0000583D0000}"/>
    <cellStyle name="Notas 3 5 3 2 2 2 2 2 2" xfId="20333" xr:uid="{00000000-0005-0000-0000-0000593D0000}"/>
    <cellStyle name="Notas 3 5 3 2 2 2 2 3" xfId="16043" xr:uid="{00000000-0005-0000-0000-00005A3D0000}"/>
    <cellStyle name="Notas 3 5 3 2 2 2 3" xfId="9559" xr:uid="{00000000-0005-0000-0000-00005B3D0000}"/>
    <cellStyle name="Notas 3 5 3 2 2 2 3 2" xfId="18188" xr:uid="{00000000-0005-0000-0000-00005C3D0000}"/>
    <cellStyle name="Notas 3 5 3 2 2 2 4" xfId="13897" xr:uid="{00000000-0005-0000-0000-00005D3D0000}"/>
    <cellStyle name="Notas 3 5 3 2 2 3" xfId="6356" xr:uid="{00000000-0005-0000-0000-00005E3D0000}"/>
    <cellStyle name="Notas 3 5 3 2 2 3 2" xfId="10652" xr:uid="{00000000-0005-0000-0000-00005F3D0000}"/>
    <cellStyle name="Notas 3 5 3 2 2 3 2 2" xfId="19281" xr:uid="{00000000-0005-0000-0000-0000603D0000}"/>
    <cellStyle name="Notas 3 5 3 2 2 3 3" xfId="14991" xr:uid="{00000000-0005-0000-0000-0000613D0000}"/>
    <cellStyle name="Notas 3 5 3 2 2 4" xfId="8507" xr:uid="{00000000-0005-0000-0000-0000623D0000}"/>
    <cellStyle name="Notas 3 5 3 2 2 4 2" xfId="17136" xr:uid="{00000000-0005-0000-0000-0000633D0000}"/>
    <cellStyle name="Notas 3 5 3 2 2 5" xfId="12823" xr:uid="{00000000-0005-0000-0000-0000643D0000}"/>
    <cellStyle name="Notas 3 5 3 3" xfId="3214" xr:uid="{00000000-0005-0000-0000-0000653D0000}"/>
    <cellStyle name="Notas 3 5 3 3 2" xfId="4383" xr:uid="{00000000-0005-0000-0000-0000663D0000}"/>
    <cellStyle name="Notas 3 5 3 3 2 2" xfId="7118" xr:uid="{00000000-0005-0000-0000-0000673D0000}"/>
    <cellStyle name="Notas 3 5 3 3 2 2 2" xfId="11414" xr:uid="{00000000-0005-0000-0000-0000683D0000}"/>
    <cellStyle name="Notas 3 5 3 3 2 2 2 2" xfId="20043" xr:uid="{00000000-0005-0000-0000-0000693D0000}"/>
    <cellStyle name="Notas 3 5 3 3 2 2 3" xfId="15753" xr:uid="{00000000-0005-0000-0000-00006A3D0000}"/>
    <cellStyle name="Notas 3 5 3 3 2 3" xfId="9269" xr:uid="{00000000-0005-0000-0000-00006B3D0000}"/>
    <cellStyle name="Notas 3 5 3 3 2 3 2" xfId="17898" xr:uid="{00000000-0005-0000-0000-00006C3D0000}"/>
    <cellStyle name="Notas 3 5 3 3 2 4" xfId="13607" xr:uid="{00000000-0005-0000-0000-00006D3D0000}"/>
    <cellStyle name="Notas 3 5 3 3 3" xfId="6065" xr:uid="{00000000-0005-0000-0000-00006E3D0000}"/>
    <cellStyle name="Notas 3 5 3 3 3 2" xfId="10361" xr:uid="{00000000-0005-0000-0000-00006F3D0000}"/>
    <cellStyle name="Notas 3 5 3 3 3 2 2" xfId="18990" xr:uid="{00000000-0005-0000-0000-0000703D0000}"/>
    <cellStyle name="Notas 3 5 3 3 3 3" xfId="14700" xr:uid="{00000000-0005-0000-0000-0000713D0000}"/>
    <cellStyle name="Notas 3 5 3 3 4" xfId="7756" xr:uid="{00000000-0005-0000-0000-0000723D0000}"/>
    <cellStyle name="Notas 3 5 3 3 4 2" xfId="16390" xr:uid="{00000000-0005-0000-0000-0000733D0000}"/>
    <cellStyle name="Notas 3 5 3 3 5" xfId="12531" xr:uid="{00000000-0005-0000-0000-0000743D0000}"/>
    <cellStyle name="Notas 3 5 4" xfId="958" xr:uid="{00000000-0005-0000-0000-0000753D0000}"/>
    <cellStyle name="Notas 3 5 4 2" xfId="3310" xr:uid="{00000000-0005-0000-0000-0000763D0000}"/>
    <cellStyle name="Notas 3 5 4 2 2" xfId="4479" xr:uid="{00000000-0005-0000-0000-0000773D0000}"/>
    <cellStyle name="Notas 3 5 4 2 2 2" xfId="7214" xr:uid="{00000000-0005-0000-0000-0000783D0000}"/>
    <cellStyle name="Notas 3 5 4 2 2 2 2" xfId="11510" xr:uid="{00000000-0005-0000-0000-0000793D0000}"/>
    <cellStyle name="Notas 3 5 4 2 2 2 2 2" xfId="20139" xr:uid="{00000000-0005-0000-0000-00007A3D0000}"/>
    <cellStyle name="Notas 3 5 4 2 2 2 3" xfId="15849" xr:uid="{00000000-0005-0000-0000-00007B3D0000}"/>
    <cellStyle name="Notas 3 5 4 2 2 3" xfId="9365" xr:uid="{00000000-0005-0000-0000-00007C3D0000}"/>
    <cellStyle name="Notas 3 5 4 2 2 3 2" xfId="17994" xr:uid="{00000000-0005-0000-0000-00007D3D0000}"/>
    <cellStyle name="Notas 3 5 4 2 2 4" xfId="13703" xr:uid="{00000000-0005-0000-0000-00007E3D0000}"/>
    <cellStyle name="Notas 3 5 4 2 3" xfId="6161" xr:uid="{00000000-0005-0000-0000-00007F3D0000}"/>
    <cellStyle name="Notas 3 5 4 2 3 2" xfId="10457" xr:uid="{00000000-0005-0000-0000-0000803D0000}"/>
    <cellStyle name="Notas 3 5 4 2 3 2 2" xfId="19086" xr:uid="{00000000-0005-0000-0000-0000813D0000}"/>
    <cellStyle name="Notas 3 5 4 2 3 3" xfId="14796" xr:uid="{00000000-0005-0000-0000-0000823D0000}"/>
    <cellStyle name="Notas 3 5 4 2 4" xfId="8312" xr:uid="{00000000-0005-0000-0000-0000833D0000}"/>
    <cellStyle name="Notas 3 5 4 2 4 2" xfId="16941" xr:uid="{00000000-0005-0000-0000-0000843D0000}"/>
    <cellStyle name="Notas 3 5 4 2 5" xfId="12627" xr:uid="{00000000-0005-0000-0000-0000853D0000}"/>
    <cellStyle name="Notas 3 5 5" xfId="1122" xr:uid="{00000000-0005-0000-0000-0000863D0000}"/>
    <cellStyle name="Notas 3 5 5 2" xfId="2400" xr:uid="{00000000-0005-0000-0000-0000873D0000}"/>
    <cellStyle name="Notas 3 5 5 2 2" xfId="3634" xr:uid="{00000000-0005-0000-0000-0000883D0000}"/>
    <cellStyle name="Notas 3 5 5 2 2 2" xfId="4769" xr:uid="{00000000-0005-0000-0000-0000893D0000}"/>
    <cellStyle name="Notas 3 5 5 2 2 2 2" xfId="7504" xr:uid="{00000000-0005-0000-0000-00008A3D0000}"/>
    <cellStyle name="Notas 3 5 5 2 2 2 2 2" xfId="11800" xr:uid="{00000000-0005-0000-0000-00008B3D0000}"/>
    <cellStyle name="Notas 3 5 5 2 2 2 2 2 2" xfId="20429" xr:uid="{00000000-0005-0000-0000-00008C3D0000}"/>
    <cellStyle name="Notas 3 5 5 2 2 2 2 3" xfId="16139" xr:uid="{00000000-0005-0000-0000-00008D3D0000}"/>
    <cellStyle name="Notas 3 5 5 2 2 2 3" xfId="9655" xr:uid="{00000000-0005-0000-0000-00008E3D0000}"/>
    <cellStyle name="Notas 3 5 5 2 2 2 3 2" xfId="18284" xr:uid="{00000000-0005-0000-0000-00008F3D0000}"/>
    <cellStyle name="Notas 3 5 5 2 2 2 4" xfId="13993" xr:uid="{00000000-0005-0000-0000-0000903D0000}"/>
    <cellStyle name="Notas 3 5 5 2 2 3" xfId="6452" xr:uid="{00000000-0005-0000-0000-0000913D0000}"/>
    <cellStyle name="Notas 3 5 5 2 2 3 2" xfId="10748" xr:uid="{00000000-0005-0000-0000-0000923D0000}"/>
    <cellStyle name="Notas 3 5 5 2 2 3 2 2" xfId="19377" xr:uid="{00000000-0005-0000-0000-0000933D0000}"/>
    <cellStyle name="Notas 3 5 5 2 2 3 3" xfId="15087" xr:uid="{00000000-0005-0000-0000-0000943D0000}"/>
    <cellStyle name="Notas 3 5 5 2 2 4" xfId="8603" xr:uid="{00000000-0005-0000-0000-0000953D0000}"/>
    <cellStyle name="Notas 3 5 5 2 2 4 2" xfId="17232" xr:uid="{00000000-0005-0000-0000-0000963D0000}"/>
    <cellStyle name="Notas 3 5 5 2 2 5" xfId="12919" xr:uid="{00000000-0005-0000-0000-0000973D0000}"/>
    <cellStyle name="Notas 3 5 5 3" xfId="3814" xr:uid="{00000000-0005-0000-0000-0000983D0000}"/>
    <cellStyle name="Notas 3 5 5 3 2" xfId="6569" xr:uid="{00000000-0005-0000-0000-0000993D0000}"/>
    <cellStyle name="Notas 3 5 5 3 2 2" xfId="10865" xr:uid="{00000000-0005-0000-0000-00009A3D0000}"/>
    <cellStyle name="Notas 3 5 5 3 2 2 2" xfId="19494" xr:uid="{00000000-0005-0000-0000-00009B3D0000}"/>
    <cellStyle name="Notas 3 5 5 3 2 3" xfId="15204" xr:uid="{00000000-0005-0000-0000-00009C3D0000}"/>
    <cellStyle name="Notas 3 5 5 3 3" xfId="8720" xr:uid="{00000000-0005-0000-0000-00009D3D0000}"/>
    <cellStyle name="Notas 3 5 5 3 3 2" xfId="17349" xr:uid="{00000000-0005-0000-0000-00009E3D0000}"/>
    <cellStyle name="Notas 3 5 5 3 4" xfId="13038" xr:uid="{00000000-0005-0000-0000-00009F3D0000}"/>
    <cellStyle name="Notas 3 5 5 4" xfId="5514" xr:uid="{00000000-0005-0000-0000-0000A03D0000}"/>
    <cellStyle name="Notas 3 5 5 4 2" xfId="9810" xr:uid="{00000000-0005-0000-0000-0000A13D0000}"/>
    <cellStyle name="Notas 3 5 5 4 2 2" xfId="18439" xr:uid="{00000000-0005-0000-0000-0000A23D0000}"/>
    <cellStyle name="Notas 3 5 5 4 3" xfId="14149" xr:uid="{00000000-0005-0000-0000-0000A33D0000}"/>
    <cellStyle name="Notas 3 5 5 5" xfId="7941" xr:uid="{00000000-0005-0000-0000-0000A43D0000}"/>
    <cellStyle name="Notas 3 5 5 5 2" xfId="16574" xr:uid="{00000000-0005-0000-0000-0000A53D0000}"/>
    <cellStyle name="Notas 3 5 5 6" xfId="11958" xr:uid="{00000000-0005-0000-0000-0000A63D0000}"/>
    <cellStyle name="Notas 3 5 6" xfId="22984" xr:uid="{00000000-0005-0000-0000-0000A73D0000}"/>
    <cellStyle name="Notas 3 6" xfId="516" xr:uid="{00000000-0005-0000-0000-0000A83D0000}"/>
    <cellStyle name="Notas 3 6 2" xfId="646" xr:uid="{00000000-0005-0000-0000-0000A93D0000}"/>
    <cellStyle name="Notas 3 6 2 2" xfId="2084" xr:uid="{00000000-0005-0000-0000-0000AA3D0000}"/>
    <cellStyle name="Notas 3 6 2 2 2" xfId="3441" xr:uid="{00000000-0005-0000-0000-0000AB3D0000}"/>
    <cellStyle name="Notas 3 6 2 2 2 2" xfId="4578" xr:uid="{00000000-0005-0000-0000-0000AC3D0000}"/>
    <cellStyle name="Notas 3 6 2 2 2 2 2" xfId="7313" xr:uid="{00000000-0005-0000-0000-0000AD3D0000}"/>
    <cellStyle name="Notas 3 6 2 2 2 2 2 2" xfId="11609" xr:uid="{00000000-0005-0000-0000-0000AE3D0000}"/>
    <cellStyle name="Notas 3 6 2 2 2 2 2 2 2" xfId="20238" xr:uid="{00000000-0005-0000-0000-0000AF3D0000}"/>
    <cellStyle name="Notas 3 6 2 2 2 2 2 3" xfId="15948" xr:uid="{00000000-0005-0000-0000-0000B03D0000}"/>
    <cellStyle name="Notas 3 6 2 2 2 2 3" xfId="9464" xr:uid="{00000000-0005-0000-0000-0000B13D0000}"/>
    <cellStyle name="Notas 3 6 2 2 2 2 3 2" xfId="18093" xr:uid="{00000000-0005-0000-0000-0000B23D0000}"/>
    <cellStyle name="Notas 3 6 2 2 2 2 4" xfId="13802" xr:uid="{00000000-0005-0000-0000-0000B33D0000}"/>
    <cellStyle name="Notas 3 6 2 2 2 3" xfId="6261" xr:uid="{00000000-0005-0000-0000-0000B43D0000}"/>
    <cellStyle name="Notas 3 6 2 2 2 3 2" xfId="10557" xr:uid="{00000000-0005-0000-0000-0000B53D0000}"/>
    <cellStyle name="Notas 3 6 2 2 2 3 2 2" xfId="19186" xr:uid="{00000000-0005-0000-0000-0000B63D0000}"/>
    <cellStyle name="Notas 3 6 2 2 2 3 3" xfId="14896" xr:uid="{00000000-0005-0000-0000-0000B73D0000}"/>
    <cellStyle name="Notas 3 6 2 2 2 4" xfId="8412" xr:uid="{00000000-0005-0000-0000-0000B83D0000}"/>
    <cellStyle name="Notas 3 6 2 2 2 4 2" xfId="17041" xr:uid="{00000000-0005-0000-0000-0000B93D0000}"/>
    <cellStyle name="Notas 3 6 2 2 2 5" xfId="12728" xr:uid="{00000000-0005-0000-0000-0000BA3D0000}"/>
    <cellStyle name="Notas 3 6 2 3" xfId="3119" xr:uid="{00000000-0005-0000-0000-0000BB3D0000}"/>
    <cellStyle name="Notas 3 6 2 3 2" xfId="4288" xr:uid="{00000000-0005-0000-0000-0000BC3D0000}"/>
    <cellStyle name="Notas 3 6 2 3 2 2" xfId="7023" xr:uid="{00000000-0005-0000-0000-0000BD3D0000}"/>
    <cellStyle name="Notas 3 6 2 3 2 2 2" xfId="11319" xr:uid="{00000000-0005-0000-0000-0000BE3D0000}"/>
    <cellStyle name="Notas 3 6 2 3 2 2 2 2" xfId="19948" xr:uid="{00000000-0005-0000-0000-0000BF3D0000}"/>
    <cellStyle name="Notas 3 6 2 3 2 2 3" xfId="15658" xr:uid="{00000000-0005-0000-0000-0000C03D0000}"/>
    <cellStyle name="Notas 3 6 2 3 2 3" xfId="9174" xr:uid="{00000000-0005-0000-0000-0000C13D0000}"/>
    <cellStyle name="Notas 3 6 2 3 2 3 2" xfId="17803" xr:uid="{00000000-0005-0000-0000-0000C23D0000}"/>
    <cellStyle name="Notas 3 6 2 3 2 4" xfId="13512" xr:uid="{00000000-0005-0000-0000-0000C33D0000}"/>
    <cellStyle name="Notas 3 6 2 3 3" xfId="5970" xr:uid="{00000000-0005-0000-0000-0000C43D0000}"/>
    <cellStyle name="Notas 3 6 2 3 3 2" xfId="10266" xr:uid="{00000000-0005-0000-0000-0000C53D0000}"/>
    <cellStyle name="Notas 3 6 2 3 3 2 2" xfId="18895" xr:uid="{00000000-0005-0000-0000-0000C63D0000}"/>
    <cellStyle name="Notas 3 6 2 3 3 3" xfId="14605" xr:uid="{00000000-0005-0000-0000-0000C73D0000}"/>
    <cellStyle name="Notas 3 6 2 3 4" xfId="7735" xr:uid="{00000000-0005-0000-0000-0000C83D0000}"/>
    <cellStyle name="Notas 3 6 2 3 4 2" xfId="16369" xr:uid="{00000000-0005-0000-0000-0000C93D0000}"/>
    <cellStyle name="Notas 3 6 2 3 5" xfId="12436" xr:uid="{00000000-0005-0000-0000-0000CA3D0000}"/>
    <cellStyle name="Notas 3 6 2 4" xfId="22043" xr:uid="{00000000-0005-0000-0000-0000CB3D0000}"/>
    <cellStyle name="Notas 3 6 3" xfId="761" xr:uid="{00000000-0005-0000-0000-0000CC3D0000}"/>
    <cellStyle name="Notas 3 6 3 2" xfId="2197" xr:uid="{00000000-0005-0000-0000-0000CD3D0000}"/>
    <cellStyle name="Notas 3 6 3 2 2" xfId="3538" xr:uid="{00000000-0005-0000-0000-0000CE3D0000}"/>
    <cellStyle name="Notas 3 6 3 2 2 2" xfId="4674" xr:uid="{00000000-0005-0000-0000-0000CF3D0000}"/>
    <cellStyle name="Notas 3 6 3 2 2 2 2" xfId="7409" xr:uid="{00000000-0005-0000-0000-0000D03D0000}"/>
    <cellStyle name="Notas 3 6 3 2 2 2 2 2" xfId="11705" xr:uid="{00000000-0005-0000-0000-0000D13D0000}"/>
    <cellStyle name="Notas 3 6 3 2 2 2 2 2 2" xfId="20334" xr:uid="{00000000-0005-0000-0000-0000D23D0000}"/>
    <cellStyle name="Notas 3 6 3 2 2 2 2 3" xfId="16044" xr:uid="{00000000-0005-0000-0000-0000D33D0000}"/>
    <cellStyle name="Notas 3 6 3 2 2 2 3" xfId="9560" xr:uid="{00000000-0005-0000-0000-0000D43D0000}"/>
    <cellStyle name="Notas 3 6 3 2 2 2 3 2" xfId="18189" xr:uid="{00000000-0005-0000-0000-0000D53D0000}"/>
    <cellStyle name="Notas 3 6 3 2 2 2 4" xfId="13898" xr:uid="{00000000-0005-0000-0000-0000D63D0000}"/>
    <cellStyle name="Notas 3 6 3 2 2 3" xfId="6357" xr:uid="{00000000-0005-0000-0000-0000D73D0000}"/>
    <cellStyle name="Notas 3 6 3 2 2 3 2" xfId="10653" xr:uid="{00000000-0005-0000-0000-0000D83D0000}"/>
    <cellStyle name="Notas 3 6 3 2 2 3 2 2" xfId="19282" xr:uid="{00000000-0005-0000-0000-0000D93D0000}"/>
    <cellStyle name="Notas 3 6 3 2 2 3 3" xfId="14992" xr:uid="{00000000-0005-0000-0000-0000DA3D0000}"/>
    <cellStyle name="Notas 3 6 3 2 2 4" xfId="8508" xr:uid="{00000000-0005-0000-0000-0000DB3D0000}"/>
    <cellStyle name="Notas 3 6 3 2 2 4 2" xfId="17137" xr:uid="{00000000-0005-0000-0000-0000DC3D0000}"/>
    <cellStyle name="Notas 3 6 3 2 2 5" xfId="12824" xr:uid="{00000000-0005-0000-0000-0000DD3D0000}"/>
    <cellStyle name="Notas 3 6 3 3" xfId="3215" xr:uid="{00000000-0005-0000-0000-0000DE3D0000}"/>
    <cellStyle name="Notas 3 6 3 3 2" xfId="4384" xr:uid="{00000000-0005-0000-0000-0000DF3D0000}"/>
    <cellStyle name="Notas 3 6 3 3 2 2" xfId="7119" xr:uid="{00000000-0005-0000-0000-0000E03D0000}"/>
    <cellStyle name="Notas 3 6 3 3 2 2 2" xfId="11415" xr:uid="{00000000-0005-0000-0000-0000E13D0000}"/>
    <cellStyle name="Notas 3 6 3 3 2 2 2 2" xfId="20044" xr:uid="{00000000-0005-0000-0000-0000E23D0000}"/>
    <cellStyle name="Notas 3 6 3 3 2 2 3" xfId="15754" xr:uid="{00000000-0005-0000-0000-0000E33D0000}"/>
    <cellStyle name="Notas 3 6 3 3 2 3" xfId="9270" xr:uid="{00000000-0005-0000-0000-0000E43D0000}"/>
    <cellStyle name="Notas 3 6 3 3 2 3 2" xfId="17899" xr:uid="{00000000-0005-0000-0000-0000E53D0000}"/>
    <cellStyle name="Notas 3 6 3 3 2 4" xfId="13608" xr:uid="{00000000-0005-0000-0000-0000E63D0000}"/>
    <cellStyle name="Notas 3 6 3 3 3" xfId="6066" xr:uid="{00000000-0005-0000-0000-0000E73D0000}"/>
    <cellStyle name="Notas 3 6 3 3 3 2" xfId="10362" xr:uid="{00000000-0005-0000-0000-0000E83D0000}"/>
    <cellStyle name="Notas 3 6 3 3 3 2 2" xfId="18991" xr:uid="{00000000-0005-0000-0000-0000E93D0000}"/>
    <cellStyle name="Notas 3 6 3 3 3 3" xfId="14701" xr:uid="{00000000-0005-0000-0000-0000EA3D0000}"/>
    <cellStyle name="Notas 3 6 3 3 4" xfId="7798" xr:uid="{00000000-0005-0000-0000-0000EB3D0000}"/>
    <cellStyle name="Notas 3 6 3 3 4 2" xfId="16432" xr:uid="{00000000-0005-0000-0000-0000EC3D0000}"/>
    <cellStyle name="Notas 3 6 3 3 5" xfId="12532" xr:uid="{00000000-0005-0000-0000-0000ED3D0000}"/>
    <cellStyle name="Notas 3 6 4" xfId="959" xr:uid="{00000000-0005-0000-0000-0000EE3D0000}"/>
    <cellStyle name="Notas 3 6 4 2" xfId="3311" xr:uid="{00000000-0005-0000-0000-0000EF3D0000}"/>
    <cellStyle name="Notas 3 6 4 2 2" xfId="4480" xr:uid="{00000000-0005-0000-0000-0000F03D0000}"/>
    <cellStyle name="Notas 3 6 4 2 2 2" xfId="7215" xr:uid="{00000000-0005-0000-0000-0000F13D0000}"/>
    <cellStyle name="Notas 3 6 4 2 2 2 2" xfId="11511" xr:uid="{00000000-0005-0000-0000-0000F23D0000}"/>
    <cellStyle name="Notas 3 6 4 2 2 2 2 2" xfId="20140" xr:uid="{00000000-0005-0000-0000-0000F33D0000}"/>
    <cellStyle name="Notas 3 6 4 2 2 2 3" xfId="15850" xr:uid="{00000000-0005-0000-0000-0000F43D0000}"/>
    <cellStyle name="Notas 3 6 4 2 2 3" xfId="9366" xr:uid="{00000000-0005-0000-0000-0000F53D0000}"/>
    <cellStyle name="Notas 3 6 4 2 2 3 2" xfId="17995" xr:uid="{00000000-0005-0000-0000-0000F63D0000}"/>
    <cellStyle name="Notas 3 6 4 2 2 4" xfId="13704" xr:uid="{00000000-0005-0000-0000-0000F73D0000}"/>
    <cellStyle name="Notas 3 6 4 2 3" xfId="6162" xr:uid="{00000000-0005-0000-0000-0000F83D0000}"/>
    <cellStyle name="Notas 3 6 4 2 3 2" xfId="10458" xr:uid="{00000000-0005-0000-0000-0000F93D0000}"/>
    <cellStyle name="Notas 3 6 4 2 3 2 2" xfId="19087" xr:uid="{00000000-0005-0000-0000-0000FA3D0000}"/>
    <cellStyle name="Notas 3 6 4 2 3 3" xfId="14797" xr:uid="{00000000-0005-0000-0000-0000FB3D0000}"/>
    <cellStyle name="Notas 3 6 4 2 4" xfId="8313" xr:uid="{00000000-0005-0000-0000-0000FC3D0000}"/>
    <cellStyle name="Notas 3 6 4 2 4 2" xfId="16942" xr:uid="{00000000-0005-0000-0000-0000FD3D0000}"/>
    <cellStyle name="Notas 3 6 4 2 5" xfId="12628" xr:uid="{00000000-0005-0000-0000-0000FE3D0000}"/>
    <cellStyle name="Notas 3 6 5" xfId="1123" xr:uid="{00000000-0005-0000-0000-0000FF3D0000}"/>
    <cellStyle name="Notas 3 6 5 2" xfId="2401" xr:uid="{00000000-0005-0000-0000-0000003E0000}"/>
    <cellStyle name="Notas 3 6 5 2 2" xfId="3635" xr:uid="{00000000-0005-0000-0000-0000013E0000}"/>
    <cellStyle name="Notas 3 6 5 2 2 2" xfId="4770" xr:uid="{00000000-0005-0000-0000-0000023E0000}"/>
    <cellStyle name="Notas 3 6 5 2 2 2 2" xfId="7505" xr:uid="{00000000-0005-0000-0000-0000033E0000}"/>
    <cellStyle name="Notas 3 6 5 2 2 2 2 2" xfId="11801" xr:uid="{00000000-0005-0000-0000-0000043E0000}"/>
    <cellStyle name="Notas 3 6 5 2 2 2 2 2 2" xfId="20430" xr:uid="{00000000-0005-0000-0000-0000053E0000}"/>
    <cellStyle name="Notas 3 6 5 2 2 2 2 3" xfId="16140" xr:uid="{00000000-0005-0000-0000-0000063E0000}"/>
    <cellStyle name="Notas 3 6 5 2 2 2 3" xfId="9656" xr:uid="{00000000-0005-0000-0000-0000073E0000}"/>
    <cellStyle name="Notas 3 6 5 2 2 2 3 2" xfId="18285" xr:uid="{00000000-0005-0000-0000-0000083E0000}"/>
    <cellStyle name="Notas 3 6 5 2 2 2 4" xfId="13994" xr:uid="{00000000-0005-0000-0000-0000093E0000}"/>
    <cellStyle name="Notas 3 6 5 2 2 3" xfId="6453" xr:uid="{00000000-0005-0000-0000-00000A3E0000}"/>
    <cellStyle name="Notas 3 6 5 2 2 3 2" xfId="10749" xr:uid="{00000000-0005-0000-0000-00000B3E0000}"/>
    <cellStyle name="Notas 3 6 5 2 2 3 2 2" xfId="19378" xr:uid="{00000000-0005-0000-0000-00000C3E0000}"/>
    <cellStyle name="Notas 3 6 5 2 2 3 3" xfId="15088" xr:uid="{00000000-0005-0000-0000-00000D3E0000}"/>
    <cellStyle name="Notas 3 6 5 2 2 4" xfId="8604" xr:uid="{00000000-0005-0000-0000-00000E3E0000}"/>
    <cellStyle name="Notas 3 6 5 2 2 4 2" xfId="17233" xr:uid="{00000000-0005-0000-0000-00000F3E0000}"/>
    <cellStyle name="Notas 3 6 5 2 2 5" xfId="12920" xr:uid="{00000000-0005-0000-0000-0000103E0000}"/>
    <cellStyle name="Notas 3 6 5 3" xfId="3815" xr:uid="{00000000-0005-0000-0000-0000113E0000}"/>
    <cellStyle name="Notas 3 6 5 3 2" xfId="6570" xr:uid="{00000000-0005-0000-0000-0000123E0000}"/>
    <cellStyle name="Notas 3 6 5 3 2 2" xfId="10866" xr:uid="{00000000-0005-0000-0000-0000133E0000}"/>
    <cellStyle name="Notas 3 6 5 3 2 2 2" xfId="19495" xr:uid="{00000000-0005-0000-0000-0000143E0000}"/>
    <cellStyle name="Notas 3 6 5 3 2 3" xfId="15205" xr:uid="{00000000-0005-0000-0000-0000153E0000}"/>
    <cellStyle name="Notas 3 6 5 3 3" xfId="8721" xr:uid="{00000000-0005-0000-0000-0000163E0000}"/>
    <cellStyle name="Notas 3 6 5 3 3 2" xfId="17350" xr:uid="{00000000-0005-0000-0000-0000173E0000}"/>
    <cellStyle name="Notas 3 6 5 3 4" xfId="13039" xr:uid="{00000000-0005-0000-0000-0000183E0000}"/>
    <cellStyle name="Notas 3 6 5 4" xfId="5515" xr:uid="{00000000-0005-0000-0000-0000193E0000}"/>
    <cellStyle name="Notas 3 6 5 4 2" xfId="9811" xr:uid="{00000000-0005-0000-0000-00001A3E0000}"/>
    <cellStyle name="Notas 3 6 5 4 2 2" xfId="18440" xr:uid="{00000000-0005-0000-0000-00001B3E0000}"/>
    <cellStyle name="Notas 3 6 5 4 3" xfId="14150" xr:uid="{00000000-0005-0000-0000-00001C3E0000}"/>
    <cellStyle name="Notas 3 6 5 5" xfId="7618" xr:uid="{00000000-0005-0000-0000-00001D3E0000}"/>
    <cellStyle name="Notas 3 6 5 5 2" xfId="16252" xr:uid="{00000000-0005-0000-0000-00001E3E0000}"/>
    <cellStyle name="Notas 3 6 5 6" xfId="11959" xr:uid="{00000000-0005-0000-0000-00001F3E0000}"/>
    <cellStyle name="Notas 3 6 6" xfId="22983" xr:uid="{00000000-0005-0000-0000-0000203E0000}"/>
    <cellStyle name="Notas 3 7" xfId="505" xr:uid="{00000000-0005-0000-0000-0000213E0000}"/>
    <cellStyle name="Notas 3 7 2" xfId="2039" xr:uid="{00000000-0005-0000-0000-0000223E0000}"/>
    <cellStyle name="Notas 3 7 2 2" xfId="3405" xr:uid="{00000000-0005-0000-0000-0000233E0000}"/>
    <cellStyle name="Notas 3 7 2 2 2" xfId="4542" xr:uid="{00000000-0005-0000-0000-0000243E0000}"/>
    <cellStyle name="Notas 3 7 2 2 2 2" xfId="7277" xr:uid="{00000000-0005-0000-0000-0000253E0000}"/>
    <cellStyle name="Notas 3 7 2 2 2 2 2" xfId="11573" xr:uid="{00000000-0005-0000-0000-0000263E0000}"/>
    <cellStyle name="Notas 3 7 2 2 2 2 2 2" xfId="20202" xr:uid="{00000000-0005-0000-0000-0000273E0000}"/>
    <cellStyle name="Notas 3 7 2 2 2 2 3" xfId="15912" xr:uid="{00000000-0005-0000-0000-0000283E0000}"/>
    <cellStyle name="Notas 3 7 2 2 2 3" xfId="9428" xr:uid="{00000000-0005-0000-0000-0000293E0000}"/>
    <cellStyle name="Notas 3 7 2 2 2 3 2" xfId="18057" xr:uid="{00000000-0005-0000-0000-00002A3E0000}"/>
    <cellStyle name="Notas 3 7 2 2 2 4" xfId="13766" xr:uid="{00000000-0005-0000-0000-00002B3E0000}"/>
    <cellStyle name="Notas 3 7 2 2 3" xfId="6225" xr:uid="{00000000-0005-0000-0000-00002C3E0000}"/>
    <cellStyle name="Notas 3 7 2 2 3 2" xfId="10521" xr:uid="{00000000-0005-0000-0000-00002D3E0000}"/>
    <cellStyle name="Notas 3 7 2 2 3 2 2" xfId="19150" xr:uid="{00000000-0005-0000-0000-00002E3E0000}"/>
    <cellStyle name="Notas 3 7 2 2 3 3" xfId="14860" xr:uid="{00000000-0005-0000-0000-00002F3E0000}"/>
    <cellStyle name="Notas 3 7 2 2 4" xfId="8376" xr:uid="{00000000-0005-0000-0000-0000303E0000}"/>
    <cellStyle name="Notas 3 7 2 2 4 2" xfId="17005" xr:uid="{00000000-0005-0000-0000-0000313E0000}"/>
    <cellStyle name="Notas 3 7 2 2 5" xfId="12692" xr:uid="{00000000-0005-0000-0000-0000323E0000}"/>
    <cellStyle name="Notas 3 7 3" xfId="3083" xr:uid="{00000000-0005-0000-0000-0000333E0000}"/>
    <cellStyle name="Notas 3 7 3 2" xfId="4252" xr:uid="{00000000-0005-0000-0000-0000343E0000}"/>
    <cellStyle name="Notas 3 7 3 2 2" xfId="6987" xr:uid="{00000000-0005-0000-0000-0000353E0000}"/>
    <cellStyle name="Notas 3 7 3 2 2 2" xfId="11283" xr:uid="{00000000-0005-0000-0000-0000363E0000}"/>
    <cellStyle name="Notas 3 7 3 2 2 2 2" xfId="19912" xr:uid="{00000000-0005-0000-0000-0000373E0000}"/>
    <cellStyle name="Notas 3 7 3 2 2 3" xfId="15622" xr:uid="{00000000-0005-0000-0000-0000383E0000}"/>
    <cellStyle name="Notas 3 7 3 2 3" xfId="9138" xr:uid="{00000000-0005-0000-0000-0000393E0000}"/>
    <cellStyle name="Notas 3 7 3 2 3 2" xfId="17767" xr:uid="{00000000-0005-0000-0000-00003A3E0000}"/>
    <cellStyle name="Notas 3 7 3 2 4" xfId="13476" xr:uid="{00000000-0005-0000-0000-00003B3E0000}"/>
    <cellStyle name="Notas 3 7 3 3" xfId="5934" xr:uid="{00000000-0005-0000-0000-00003C3E0000}"/>
    <cellStyle name="Notas 3 7 3 3 2" xfId="10230" xr:uid="{00000000-0005-0000-0000-00003D3E0000}"/>
    <cellStyle name="Notas 3 7 3 3 2 2" xfId="18859" xr:uid="{00000000-0005-0000-0000-00003E3E0000}"/>
    <cellStyle name="Notas 3 7 3 3 3" xfId="14569" xr:uid="{00000000-0005-0000-0000-00003F3E0000}"/>
    <cellStyle name="Notas 3 7 3 4" xfId="8034" xr:uid="{00000000-0005-0000-0000-0000403E0000}"/>
    <cellStyle name="Notas 3 7 3 4 2" xfId="16667" xr:uid="{00000000-0005-0000-0000-0000413E0000}"/>
    <cellStyle name="Notas 3 7 3 5" xfId="12400" xr:uid="{00000000-0005-0000-0000-0000423E0000}"/>
    <cellStyle name="Notas 3 7 4" xfId="22982" xr:uid="{00000000-0005-0000-0000-0000433E0000}"/>
    <cellStyle name="Notas 3 8" xfId="750" xr:uid="{00000000-0005-0000-0000-0000443E0000}"/>
    <cellStyle name="Notas 3 8 2" xfId="2186" xr:uid="{00000000-0005-0000-0000-0000453E0000}"/>
    <cellStyle name="Notas 3 8 2 2" xfId="3527" xr:uid="{00000000-0005-0000-0000-0000463E0000}"/>
    <cellStyle name="Notas 3 8 2 2 2" xfId="4663" xr:uid="{00000000-0005-0000-0000-0000473E0000}"/>
    <cellStyle name="Notas 3 8 2 2 2 2" xfId="7398" xr:uid="{00000000-0005-0000-0000-0000483E0000}"/>
    <cellStyle name="Notas 3 8 2 2 2 2 2" xfId="11694" xr:uid="{00000000-0005-0000-0000-0000493E0000}"/>
    <cellStyle name="Notas 3 8 2 2 2 2 2 2" xfId="20323" xr:uid="{00000000-0005-0000-0000-00004A3E0000}"/>
    <cellStyle name="Notas 3 8 2 2 2 2 3" xfId="16033" xr:uid="{00000000-0005-0000-0000-00004B3E0000}"/>
    <cellStyle name="Notas 3 8 2 2 2 3" xfId="9549" xr:uid="{00000000-0005-0000-0000-00004C3E0000}"/>
    <cellStyle name="Notas 3 8 2 2 2 3 2" xfId="18178" xr:uid="{00000000-0005-0000-0000-00004D3E0000}"/>
    <cellStyle name="Notas 3 8 2 2 2 4" xfId="13887" xr:uid="{00000000-0005-0000-0000-00004E3E0000}"/>
    <cellStyle name="Notas 3 8 2 2 3" xfId="6346" xr:uid="{00000000-0005-0000-0000-00004F3E0000}"/>
    <cellStyle name="Notas 3 8 2 2 3 2" xfId="10642" xr:uid="{00000000-0005-0000-0000-0000503E0000}"/>
    <cellStyle name="Notas 3 8 2 2 3 2 2" xfId="19271" xr:uid="{00000000-0005-0000-0000-0000513E0000}"/>
    <cellStyle name="Notas 3 8 2 2 3 3" xfId="14981" xr:uid="{00000000-0005-0000-0000-0000523E0000}"/>
    <cellStyle name="Notas 3 8 2 2 4" xfId="8497" xr:uid="{00000000-0005-0000-0000-0000533E0000}"/>
    <cellStyle name="Notas 3 8 2 2 4 2" xfId="17126" xr:uid="{00000000-0005-0000-0000-0000543E0000}"/>
    <cellStyle name="Notas 3 8 2 2 5" xfId="12813" xr:uid="{00000000-0005-0000-0000-0000553E0000}"/>
    <cellStyle name="Notas 3 8 3" xfId="3204" xr:uid="{00000000-0005-0000-0000-0000563E0000}"/>
    <cellStyle name="Notas 3 8 3 2" xfId="4373" xr:uid="{00000000-0005-0000-0000-0000573E0000}"/>
    <cellStyle name="Notas 3 8 3 2 2" xfId="7108" xr:uid="{00000000-0005-0000-0000-0000583E0000}"/>
    <cellStyle name="Notas 3 8 3 2 2 2" xfId="11404" xr:uid="{00000000-0005-0000-0000-0000593E0000}"/>
    <cellStyle name="Notas 3 8 3 2 2 2 2" xfId="20033" xr:uid="{00000000-0005-0000-0000-00005A3E0000}"/>
    <cellStyle name="Notas 3 8 3 2 2 3" xfId="15743" xr:uid="{00000000-0005-0000-0000-00005B3E0000}"/>
    <cellStyle name="Notas 3 8 3 2 3" xfId="9259" xr:uid="{00000000-0005-0000-0000-00005C3E0000}"/>
    <cellStyle name="Notas 3 8 3 2 3 2" xfId="17888" xr:uid="{00000000-0005-0000-0000-00005D3E0000}"/>
    <cellStyle name="Notas 3 8 3 2 4" xfId="13597" xr:uid="{00000000-0005-0000-0000-00005E3E0000}"/>
    <cellStyle name="Notas 3 8 3 3" xfId="6055" xr:uid="{00000000-0005-0000-0000-00005F3E0000}"/>
    <cellStyle name="Notas 3 8 3 3 2" xfId="10351" xr:uid="{00000000-0005-0000-0000-0000603E0000}"/>
    <cellStyle name="Notas 3 8 3 3 2 2" xfId="18980" xr:uid="{00000000-0005-0000-0000-0000613E0000}"/>
    <cellStyle name="Notas 3 8 3 3 3" xfId="14690" xr:uid="{00000000-0005-0000-0000-0000623E0000}"/>
    <cellStyle name="Notas 3 8 3 4" xfId="7807" xr:uid="{00000000-0005-0000-0000-0000633E0000}"/>
    <cellStyle name="Notas 3 8 3 4 2" xfId="16441" xr:uid="{00000000-0005-0000-0000-0000643E0000}"/>
    <cellStyle name="Notas 3 8 3 5" xfId="12521" xr:uid="{00000000-0005-0000-0000-0000653E0000}"/>
    <cellStyle name="Notas 3 9" xfId="948" xr:uid="{00000000-0005-0000-0000-0000663E0000}"/>
    <cellStyle name="Notas 3 9 2" xfId="3300" xr:uid="{00000000-0005-0000-0000-0000673E0000}"/>
    <cellStyle name="Notas 3 9 2 2" xfId="4469" xr:uid="{00000000-0005-0000-0000-0000683E0000}"/>
    <cellStyle name="Notas 3 9 2 2 2" xfId="7204" xr:uid="{00000000-0005-0000-0000-0000693E0000}"/>
    <cellStyle name="Notas 3 9 2 2 2 2" xfId="11500" xr:uid="{00000000-0005-0000-0000-00006A3E0000}"/>
    <cellStyle name="Notas 3 9 2 2 2 2 2" xfId="20129" xr:uid="{00000000-0005-0000-0000-00006B3E0000}"/>
    <cellStyle name="Notas 3 9 2 2 2 3" xfId="15839" xr:uid="{00000000-0005-0000-0000-00006C3E0000}"/>
    <cellStyle name="Notas 3 9 2 2 3" xfId="9355" xr:uid="{00000000-0005-0000-0000-00006D3E0000}"/>
    <cellStyle name="Notas 3 9 2 2 3 2" xfId="17984" xr:uid="{00000000-0005-0000-0000-00006E3E0000}"/>
    <cellStyle name="Notas 3 9 2 2 4" xfId="13693" xr:uid="{00000000-0005-0000-0000-00006F3E0000}"/>
    <cellStyle name="Notas 3 9 2 3" xfId="6151" xr:uid="{00000000-0005-0000-0000-0000703E0000}"/>
    <cellStyle name="Notas 3 9 2 3 2" xfId="10447" xr:uid="{00000000-0005-0000-0000-0000713E0000}"/>
    <cellStyle name="Notas 3 9 2 3 2 2" xfId="19076" xr:uid="{00000000-0005-0000-0000-0000723E0000}"/>
    <cellStyle name="Notas 3 9 2 3 3" xfId="14786" xr:uid="{00000000-0005-0000-0000-0000733E0000}"/>
    <cellStyle name="Notas 3 9 2 4" xfId="7779" xr:uid="{00000000-0005-0000-0000-0000743E0000}"/>
    <cellStyle name="Notas 3 9 2 4 2" xfId="16413" xr:uid="{00000000-0005-0000-0000-0000753E0000}"/>
    <cellStyle name="Notas 3 9 2 5" xfId="12617" xr:uid="{00000000-0005-0000-0000-0000763E0000}"/>
    <cellStyle name="Notas 4" xfId="517" xr:uid="{00000000-0005-0000-0000-0000773E0000}"/>
    <cellStyle name="Notas 4 10" xfId="1124" xr:uid="{00000000-0005-0000-0000-0000783E0000}"/>
    <cellStyle name="Notas 4 10 2" xfId="2402" xr:uid="{00000000-0005-0000-0000-0000793E0000}"/>
    <cellStyle name="Notas 4 10 2 2" xfId="3636" xr:uid="{00000000-0005-0000-0000-00007A3E0000}"/>
    <cellStyle name="Notas 4 10 2 2 2" xfId="4771" xr:uid="{00000000-0005-0000-0000-00007B3E0000}"/>
    <cellStyle name="Notas 4 10 2 2 2 2" xfId="7506" xr:uid="{00000000-0005-0000-0000-00007C3E0000}"/>
    <cellStyle name="Notas 4 10 2 2 2 2 2" xfId="11802" xr:uid="{00000000-0005-0000-0000-00007D3E0000}"/>
    <cellStyle name="Notas 4 10 2 2 2 2 2 2" xfId="20431" xr:uid="{00000000-0005-0000-0000-00007E3E0000}"/>
    <cellStyle name="Notas 4 10 2 2 2 2 3" xfId="16141" xr:uid="{00000000-0005-0000-0000-00007F3E0000}"/>
    <cellStyle name="Notas 4 10 2 2 2 3" xfId="9657" xr:uid="{00000000-0005-0000-0000-0000803E0000}"/>
    <cellStyle name="Notas 4 10 2 2 2 3 2" xfId="18286" xr:uid="{00000000-0005-0000-0000-0000813E0000}"/>
    <cellStyle name="Notas 4 10 2 2 2 4" xfId="13995" xr:uid="{00000000-0005-0000-0000-0000823E0000}"/>
    <cellStyle name="Notas 4 10 2 2 3" xfId="6454" xr:uid="{00000000-0005-0000-0000-0000833E0000}"/>
    <cellStyle name="Notas 4 10 2 2 3 2" xfId="10750" xr:uid="{00000000-0005-0000-0000-0000843E0000}"/>
    <cellStyle name="Notas 4 10 2 2 3 2 2" xfId="19379" xr:uid="{00000000-0005-0000-0000-0000853E0000}"/>
    <cellStyle name="Notas 4 10 2 2 3 3" xfId="15089" xr:uid="{00000000-0005-0000-0000-0000863E0000}"/>
    <cellStyle name="Notas 4 10 2 2 4" xfId="8605" xr:uid="{00000000-0005-0000-0000-0000873E0000}"/>
    <cellStyle name="Notas 4 10 2 2 4 2" xfId="17234" xr:uid="{00000000-0005-0000-0000-0000883E0000}"/>
    <cellStyle name="Notas 4 10 2 2 5" xfId="12921" xr:uid="{00000000-0005-0000-0000-0000893E0000}"/>
    <cellStyle name="Notas 4 10 3" xfId="3816" xr:uid="{00000000-0005-0000-0000-00008A3E0000}"/>
    <cellStyle name="Notas 4 10 3 2" xfId="6571" xr:uid="{00000000-0005-0000-0000-00008B3E0000}"/>
    <cellStyle name="Notas 4 10 3 2 2" xfId="10867" xr:uid="{00000000-0005-0000-0000-00008C3E0000}"/>
    <cellStyle name="Notas 4 10 3 2 2 2" xfId="19496" xr:uid="{00000000-0005-0000-0000-00008D3E0000}"/>
    <cellStyle name="Notas 4 10 3 2 3" xfId="15206" xr:uid="{00000000-0005-0000-0000-00008E3E0000}"/>
    <cellStyle name="Notas 4 10 3 3" xfId="8722" xr:uid="{00000000-0005-0000-0000-00008F3E0000}"/>
    <cellStyle name="Notas 4 10 3 3 2" xfId="17351" xr:uid="{00000000-0005-0000-0000-0000903E0000}"/>
    <cellStyle name="Notas 4 10 3 4" xfId="13040" xr:uid="{00000000-0005-0000-0000-0000913E0000}"/>
    <cellStyle name="Notas 4 10 4" xfId="5516" xr:uid="{00000000-0005-0000-0000-0000923E0000}"/>
    <cellStyle name="Notas 4 10 4 2" xfId="9812" xr:uid="{00000000-0005-0000-0000-0000933E0000}"/>
    <cellStyle name="Notas 4 10 4 2 2" xfId="18441" xr:uid="{00000000-0005-0000-0000-0000943E0000}"/>
    <cellStyle name="Notas 4 10 4 3" xfId="14151" xr:uid="{00000000-0005-0000-0000-0000953E0000}"/>
    <cellStyle name="Notas 4 10 5" xfId="7619" xr:uid="{00000000-0005-0000-0000-0000963E0000}"/>
    <cellStyle name="Notas 4 10 5 2" xfId="16253" xr:uid="{00000000-0005-0000-0000-0000973E0000}"/>
    <cellStyle name="Notas 4 10 6" xfId="11960" xr:uid="{00000000-0005-0000-0000-0000983E0000}"/>
    <cellStyle name="Notas 4 11" xfId="22044" xr:uid="{00000000-0005-0000-0000-0000993E0000}"/>
    <cellStyle name="Notas 4 2" xfId="518" xr:uid="{00000000-0005-0000-0000-00009A3E0000}"/>
    <cellStyle name="Notas 4 2 2" xfId="519" xr:uid="{00000000-0005-0000-0000-00009B3E0000}"/>
    <cellStyle name="Notas 4 2 2 2" xfId="649" xr:uid="{00000000-0005-0000-0000-00009C3E0000}"/>
    <cellStyle name="Notas 4 2 2 2 2" xfId="2087" xr:uid="{00000000-0005-0000-0000-00009D3E0000}"/>
    <cellStyle name="Notas 4 2 2 2 2 2" xfId="3444" xr:uid="{00000000-0005-0000-0000-00009E3E0000}"/>
    <cellStyle name="Notas 4 2 2 2 2 2 2" xfId="4581" xr:uid="{00000000-0005-0000-0000-00009F3E0000}"/>
    <cellStyle name="Notas 4 2 2 2 2 2 2 2" xfId="7316" xr:uid="{00000000-0005-0000-0000-0000A03E0000}"/>
    <cellStyle name="Notas 4 2 2 2 2 2 2 2 2" xfId="11612" xr:uid="{00000000-0005-0000-0000-0000A13E0000}"/>
    <cellStyle name="Notas 4 2 2 2 2 2 2 2 2 2" xfId="20241" xr:uid="{00000000-0005-0000-0000-0000A23E0000}"/>
    <cellStyle name="Notas 4 2 2 2 2 2 2 2 3" xfId="15951" xr:uid="{00000000-0005-0000-0000-0000A33E0000}"/>
    <cellStyle name="Notas 4 2 2 2 2 2 2 3" xfId="9467" xr:uid="{00000000-0005-0000-0000-0000A43E0000}"/>
    <cellStyle name="Notas 4 2 2 2 2 2 2 3 2" xfId="18096" xr:uid="{00000000-0005-0000-0000-0000A53E0000}"/>
    <cellStyle name="Notas 4 2 2 2 2 2 2 4" xfId="13805" xr:uid="{00000000-0005-0000-0000-0000A63E0000}"/>
    <cellStyle name="Notas 4 2 2 2 2 2 3" xfId="6264" xr:uid="{00000000-0005-0000-0000-0000A73E0000}"/>
    <cellStyle name="Notas 4 2 2 2 2 2 3 2" xfId="10560" xr:uid="{00000000-0005-0000-0000-0000A83E0000}"/>
    <cellStyle name="Notas 4 2 2 2 2 2 3 2 2" xfId="19189" xr:uid="{00000000-0005-0000-0000-0000A93E0000}"/>
    <cellStyle name="Notas 4 2 2 2 2 2 3 3" xfId="14899" xr:uid="{00000000-0005-0000-0000-0000AA3E0000}"/>
    <cellStyle name="Notas 4 2 2 2 2 2 4" xfId="8415" xr:uid="{00000000-0005-0000-0000-0000AB3E0000}"/>
    <cellStyle name="Notas 4 2 2 2 2 2 4 2" xfId="17044" xr:uid="{00000000-0005-0000-0000-0000AC3E0000}"/>
    <cellStyle name="Notas 4 2 2 2 2 2 5" xfId="12731" xr:uid="{00000000-0005-0000-0000-0000AD3E0000}"/>
    <cellStyle name="Notas 4 2 2 2 3" xfId="3122" xr:uid="{00000000-0005-0000-0000-0000AE3E0000}"/>
    <cellStyle name="Notas 4 2 2 2 3 2" xfId="4291" xr:uid="{00000000-0005-0000-0000-0000AF3E0000}"/>
    <cellStyle name="Notas 4 2 2 2 3 2 2" xfId="7026" xr:uid="{00000000-0005-0000-0000-0000B03E0000}"/>
    <cellStyle name="Notas 4 2 2 2 3 2 2 2" xfId="11322" xr:uid="{00000000-0005-0000-0000-0000B13E0000}"/>
    <cellStyle name="Notas 4 2 2 2 3 2 2 2 2" xfId="19951" xr:uid="{00000000-0005-0000-0000-0000B23E0000}"/>
    <cellStyle name="Notas 4 2 2 2 3 2 2 3" xfId="15661" xr:uid="{00000000-0005-0000-0000-0000B33E0000}"/>
    <cellStyle name="Notas 4 2 2 2 3 2 3" xfId="9177" xr:uid="{00000000-0005-0000-0000-0000B43E0000}"/>
    <cellStyle name="Notas 4 2 2 2 3 2 3 2" xfId="17806" xr:uid="{00000000-0005-0000-0000-0000B53E0000}"/>
    <cellStyle name="Notas 4 2 2 2 3 2 4" xfId="13515" xr:uid="{00000000-0005-0000-0000-0000B63E0000}"/>
    <cellStyle name="Notas 4 2 2 2 3 3" xfId="5973" xr:uid="{00000000-0005-0000-0000-0000B73E0000}"/>
    <cellStyle name="Notas 4 2 2 2 3 3 2" xfId="10269" xr:uid="{00000000-0005-0000-0000-0000B83E0000}"/>
    <cellStyle name="Notas 4 2 2 2 3 3 2 2" xfId="18898" xr:uid="{00000000-0005-0000-0000-0000B93E0000}"/>
    <cellStyle name="Notas 4 2 2 2 3 3 3" xfId="14608" xr:uid="{00000000-0005-0000-0000-0000BA3E0000}"/>
    <cellStyle name="Notas 4 2 2 2 3 4" xfId="7738" xr:uid="{00000000-0005-0000-0000-0000BB3E0000}"/>
    <cellStyle name="Notas 4 2 2 2 3 4 2" xfId="16372" xr:uid="{00000000-0005-0000-0000-0000BC3E0000}"/>
    <cellStyle name="Notas 4 2 2 2 3 5" xfId="12439" xr:uid="{00000000-0005-0000-0000-0000BD3E0000}"/>
    <cellStyle name="Notas 4 2 2 2 4" xfId="22047" xr:uid="{00000000-0005-0000-0000-0000BE3E0000}"/>
    <cellStyle name="Notas 4 2 2 3" xfId="764" xr:uid="{00000000-0005-0000-0000-0000BF3E0000}"/>
    <cellStyle name="Notas 4 2 2 3 2" xfId="2200" xr:uid="{00000000-0005-0000-0000-0000C03E0000}"/>
    <cellStyle name="Notas 4 2 2 3 2 2" xfId="3541" xr:uid="{00000000-0005-0000-0000-0000C13E0000}"/>
    <cellStyle name="Notas 4 2 2 3 2 2 2" xfId="4677" xr:uid="{00000000-0005-0000-0000-0000C23E0000}"/>
    <cellStyle name="Notas 4 2 2 3 2 2 2 2" xfId="7412" xr:uid="{00000000-0005-0000-0000-0000C33E0000}"/>
    <cellStyle name="Notas 4 2 2 3 2 2 2 2 2" xfId="11708" xr:uid="{00000000-0005-0000-0000-0000C43E0000}"/>
    <cellStyle name="Notas 4 2 2 3 2 2 2 2 2 2" xfId="20337" xr:uid="{00000000-0005-0000-0000-0000C53E0000}"/>
    <cellStyle name="Notas 4 2 2 3 2 2 2 2 3" xfId="16047" xr:uid="{00000000-0005-0000-0000-0000C63E0000}"/>
    <cellStyle name="Notas 4 2 2 3 2 2 2 3" xfId="9563" xr:uid="{00000000-0005-0000-0000-0000C73E0000}"/>
    <cellStyle name="Notas 4 2 2 3 2 2 2 3 2" xfId="18192" xr:uid="{00000000-0005-0000-0000-0000C83E0000}"/>
    <cellStyle name="Notas 4 2 2 3 2 2 2 4" xfId="13901" xr:uid="{00000000-0005-0000-0000-0000C93E0000}"/>
    <cellStyle name="Notas 4 2 2 3 2 2 3" xfId="6360" xr:uid="{00000000-0005-0000-0000-0000CA3E0000}"/>
    <cellStyle name="Notas 4 2 2 3 2 2 3 2" xfId="10656" xr:uid="{00000000-0005-0000-0000-0000CB3E0000}"/>
    <cellStyle name="Notas 4 2 2 3 2 2 3 2 2" xfId="19285" xr:uid="{00000000-0005-0000-0000-0000CC3E0000}"/>
    <cellStyle name="Notas 4 2 2 3 2 2 3 3" xfId="14995" xr:uid="{00000000-0005-0000-0000-0000CD3E0000}"/>
    <cellStyle name="Notas 4 2 2 3 2 2 4" xfId="8511" xr:uid="{00000000-0005-0000-0000-0000CE3E0000}"/>
    <cellStyle name="Notas 4 2 2 3 2 2 4 2" xfId="17140" xr:uid="{00000000-0005-0000-0000-0000CF3E0000}"/>
    <cellStyle name="Notas 4 2 2 3 2 2 5" xfId="12827" xr:uid="{00000000-0005-0000-0000-0000D03E0000}"/>
    <cellStyle name="Notas 4 2 2 3 3" xfId="3218" xr:uid="{00000000-0005-0000-0000-0000D13E0000}"/>
    <cellStyle name="Notas 4 2 2 3 3 2" xfId="4387" xr:uid="{00000000-0005-0000-0000-0000D23E0000}"/>
    <cellStyle name="Notas 4 2 2 3 3 2 2" xfId="7122" xr:uid="{00000000-0005-0000-0000-0000D33E0000}"/>
    <cellStyle name="Notas 4 2 2 3 3 2 2 2" xfId="11418" xr:uid="{00000000-0005-0000-0000-0000D43E0000}"/>
    <cellStyle name="Notas 4 2 2 3 3 2 2 2 2" xfId="20047" xr:uid="{00000000-0005-0000-0000-0000D53E0000}"/>
    <cellStyle name="Notas 4 2 2 3 3 2 2 3" xfId="15757" xr:uid="{00000000-0005-0000-0000-0000D63E0000}"/>
    <cellStyle name="Notas 4 2 2 3 3 2 3" xfId="9273" xr:uid="{00000000-0005-0000-0000-0000D73E0000}"/>
    <cellStyle name="Notas 4 2 2 3 3 2 3 2" xfId="17902" xr:uid="{00000000-0005-0000-0000-0000D83E0000}"/>
    <cellStyle name="Notas 4 2 2 3 3 2 4" xfId="13611" xr:uid="{00000000-0005-0000-0000-0000D93E0000}"/>
    <cellStyle name="Notas 4 2 2 3 3 3" xfId="6069" xr:uid="{00000000-0005-0000-0000-0000DA3E0000}"/>
    <cellStyle name="Notas 4 2 2 3 3 3 2" xfId="10365" xr:uid="{00000000-0005-0000-0000-0000DB3E0000}"/>
    <cellStyle name="Notas 4 2 2 3 3 3 2 2" xfId="18994" xr:uid="{00000000-0005-0000-0000-0000DC3E0000}"/>
    <cellStyle name="Notas 4 2 2 3 3 3 3" xfId="14704" xr:uid="{00000000-0005-0000-0000-0000DD3E0000}"/>
    <cellStyle name="Notas 4 2 2 3 3 4" xfId="7796" xr:uid="{00000000-0005-0000-0000-0000DE3E0000}"/>
    <cellStyle name="Notas 4 2 2 3 3 4 2" xfId="16430" xr:uid="{00000000-0005-0000-0000-0000DF3E0000}"/>
    <cellStyle name="Notas 4 2 2 3 3 5" xfId="12535" xr:uid="{00000000-0005-0000-0000-0000E03E0000}"/>
    <cellStyle name="Notas 4 2 2 4" xfId="962" xr:uid="{00000000-0005-0000-0000-0000E13E0000}"/>
    <cellStyle name="Notas 4 2 2 4 2" xfId="3314" xr:uid="{00000000-0005-0000-0000-0000E23E0000}"/>
    <cellStyle name="Notas 4 2 2 4 2 2" xfId="4483" xr:uid="{00000000-0005-0000-0000-0000E33E0000}"/>
    <cellStyle name="Notas 4 2 2 4 2 2 2" xfId="7218" xr:uid="{00000000-0005-0000-0000-0000E43E0000}"/>
    <cellStyle name="Notas 4 2 2 4 2 2 2 2" xfId="11514" xr:uid="{00000000-0005-0000-0000-0000E53E0000}"/>
    <cellStyle name="Notas 4 2 2 4 2 2 2 2 2" xfId="20143" xr:uid="{00000000-0005-0000-0000-0000E63E0000}"/>
    <cellStyle name="Notas 4 2 2 4 2 2 2 3" xfId="15853" xr:uid="{00000000-0005-0000-0000-0000E73E0000}"/>
    <cellStyle name="Notas 4 2 2 4 2 2 3" xfId="9369" xr:uid="{00000000-0005-0000-0000-0000E83E0000}"/>
    <cellStyle name="Notas 4 2 2 4 2 2 3 2" xfId="17998" xr:uid="{00000000-0005-0000-0000-0000E93E0000}"/>
    <cellStyle name="Notas 4 2 2 4 2 2 4" xfId="13707" xr:uid="{00000000-0005-0000-0000-0000EA3E0000}"/>
    <cellStyle name="Notas 4 2 2 4 2 3" xfId="6165" xr:uid="{00000000-0005-0000-0000-0000EB3E0000}"/>
    <cellStyle name="Notas 4 2 2 4 2 3 2" xfId="10461" xr:uid="{00000000-0005-0000-0000-0000EC3E0000}"/>
    <cellStyle name="Notas 4 2 2 4 2 3 2 2" xfId="19090" xr:uid="{00000000-0005-0000-0000-0000ED3E0000}"/>
    <cellStyle name="Notas 4 2 2 4 2 3 3" xfId="14800" xr:uid="{00000000-0005-0000-0000-0000EE3E0000}"/>
    <cellStyle name="Notas 4 2 2 4 2 4" xfId="8316" xr:uid="{00000000-0005-0000-0000-0000EF3E0000}"/>
    <cellStyle name="Notas 4 2 2 4 2 4 2" xfId="16945" xr:uid="{00000000-0005-0000-0000-0000F03E0000}"/>
    <cellStyle name="Notas 4 2 2 4 2 5" xfId="12631" xr:uid="{00000000-0005-0000-0000-0000F13E0000}"/>
    <cellStyle name="Notas 4 2 2 5" xfId="1126" xr:uid="{00000000-0005-0000-0000-0000F23E0000}"/>
    <cellStyle name="Notas 4 2 2 5 2" xfId="2404" xr:uid="{00000000-0005-0000-0000-0000F33E0000}"/>
    <cellStyle name="Notas 4 2 2 5 2 2" xfId="3638" xr:uid="{00000000-0005-0000-0000-0000F43E0000}"/>
    <cellStyle name="Notas 4 2 2 5 2 2 2" xfId="4773" xr:uid="{00000000-0005-0000-0000-0000F53E0000}"/>
    <cellStyle name="Notas 4 2 2 5 2 2 2 2" xfId="7508" xr:uid="{00000000-0005-0000-0000-0000F63E0000}"/>
    <cellStyle name="Notas 4 2 2 5 2 2 2 2 2" xfId="11804" xr:uid="{00000000-0005-0000-0000-0000F73E0000}"/>
    <cellStyle name="Notas 4 2 2 5 2 2 2 2 2 2" xfId="20433" xr:uid="{00000000-0005-0000-0000-0000F83E0000}"/>
    <cellStyle name="Notas 4 2 2 5 2 2 2 2 3" xfId="16143" xr:uid="{00000000-0005-0000-0000-0000F93E0000}"/>
    <cellStyle name="Notas 4 2 2 5 2 2 2 3" xfId="9659" xr:uid="{00000000-0005-0000-0000-0000FA3E0000}"/>
    <cellStyle name="Notas 4 2 2 5 2 2 2 3 2" xfId="18288" xr:uid="{00000000-0005-0000-0000-0000FB3E0000}"/>
    <cellStyle name="Notas 4 2 2 5 2 2 2 4" xfId="13997" xr:uid="{00000000-0005-0000-0000-0000FC3E0000}"/>
    <cellStyle name="Notas 4 2 2 5 2 2 3" xfId="6456" xr:uid="{00000000-0005-0000-0000-0000FD3E0000}"/>
    <cellStyle name="Notas 4 2 2 5 2 2 3 2" xfId="10752" xr:uid="{00000000-0005-0000-0000-0000FE3E0000}"/>
    <cellStyle name="Notas 4 2 2 5 2 2 3 2 2" xfId="19381" xr:uid="{00000000-0005-0000-0000-0000FF3E0000}"/>
    <cellStyle name="Notas 4 2 2 5 2 2 3 3" xfId="15091" xr:uid="{00000000-0005-0000-0000-0000003F0000}"/>
    <cellStyle name="Notas 4 2 2 5 2 2 4" xfId="8607" xr:uid="{00000000-0005-0000-0000-0000013F0000}"/>
    <cellStyle name="Notas 4 2 2 5 2 2 4 2" xfId="17236" xr:uid="{00000000-0005-0000-0000-0000023F0000}"/>
    <cellStyle name="Notas 4 2 2 5 2 2 5" xfId="12923" xr:uid="{00000000-0005-0000-0000-0000033F0000}"/>
    <cellStyle name="Notas 4 2 2 5 3" xfId="3818" xr:uid="{00000000-0005-0000-0000-0000043F0000}"/>
    <cellStyle name="Notas 4 2 2 5 3 2" xfId="6573" xr:uid="{00000000-0005-0000-0000-0000053F0000}"/>
    <cellStyle name="Notas 4 2 2 5 3 2 2" xfId="10869" xr:uid="{00000000-0005-0000-0000-0000063F0000}"/>
    <cellStyle name="Notas 4 2 2 5 3 2 2 2" xfId="19498" xr:uid="{00000000-0005-0000-0000-0000073F0000}"/>
    <cellStyle name="Notas 4 2 2 5 3 2 3" xfId="15208" xr:uid="{00000000-0005-0000-0000-0000083F0000}"/>
    <cellStyle name="Notas 4 2 2 5 3 3" xfId="8724" xr:uid="{00000000-0005-0000-0000-0000093F0000}"/>
    <cellStyle name="Notas 4 2 2 5 3 3 2" xfId="17353" xr:uid="{00000000-0005-0000-0000-00000A3F0000}"/>
    <cellStyle name="Notas 4 2 2 5 3 4" xfId="13042" xr:uid="{00000000-0005-0000-0000-00000B3F0000}"/>
    <cellStyle name="Notas 4 2 2 5 4" xfId="5518" xr:uid="{00000000-0005-0000-0000-00000C3F0000}"/>
    <cellStyle name="Notas 4 2 2 5 4 2" xfId="9814" xr:uid="{00000000-0005-0000-0000-00000D3F0000}"/>
    <cellStyle name="Notas 4 2 2 5 4 2 2" xfId="18443" xr:uid="{00000000-0005-0000-0000-00000E3F0000}"/>
    <cellStyle name="Notas 4 2 2 5 4 3" xfId="14153" xr:uid="{00000000-0005-0000-0000-00000F3F0000}"/>
    <cellStyle name="Notas 4 2 2 5 5" xfId="7621" xr:uid="{00000000-0005-0000-0000-0000103F0000}"/>
    <cellStyle name="Notas 4 2 2 5 5 2" xfId="16255" xr:uid="{00000000-0005-0000-0000-0000113F0000}"/>
    <cellStyle name="Notas 4 2 2 5 6" xfId="11962" xr:uid="{00000000-0005-0000-0000-0000123F0000}"/>
    <cellStyle name="Notas 4 2 2 6" xfId="22046" xr:uid="{00000000-0005-0000-0000-0000133F0000}"/>
    <cellStyle name="Notas 4 2 3" xfId="520" xr:uid="{00000000-0005-0000-0000-0000143F0000}"/>
    <cellStyle name="Notas 4 2 3 2" xfId="650" xr:uid="{00000000-0005-0000-0000-0000153F0000}"/>
    <cellStyle name="Notas 4 2 3 2 2" xfId="2088" xr:uid="{00000000-0005-0000-0000-0000163F0000}"/>
    <cellStyle name="Notas 4 2 3 2 2 2" xfId="3445" xr:uid="{00000000-0005-0000-0000-0000173F0000}"/>
    <cellStyle name="Notas 4 2 3 2 2 2 2" xfId="4582" xr:uid="{00000000-0005-0000-0000-0000183F0000}"/>
    <cellStyle name="Notas 4 2 3 2 2 2 2 2" xfId="7317" xr:uid="{00000000-0005-0000-0000-0000193F0000}"/>
    <cellStyle name="Notas 4 2 3 2 2 2 2 2 2" xfId="11613" xr:uid="{00000000-0005-0000-0000-00001A3F0000}"/>
    <cellStyle name="Notas 4 2 3 2 2 2 2 2 2 2" xfId="20242" xr:uid="{00000000-0005-0000-0000-00001B3F0000}"/>
    <cellStyle name="Notas 4 2 3 2 2 2 2 2 3" xfId="15952" xr:uid="{00000000-0005-0000-0000-00001C3F0000}"/>
    <cellStyle name="Notas 4 2 3 2 2 2 2 3" xfId="9468" xr:uid="{00000000-0005-0000-0000-00001D3F0000}"/>
    <cellStyle name="Notas 4 2 3 2 2 2 2 3 2" xfId="18097" xr:uid="{00000000-0005-0000-0000-00001E3F0000}"/>
    <cellStyle name="Notas 4 2 3 2 2 2 2 4" xfId="13806" xr:uid="{00000000-0005-0000-0000-00001F3F0000}"/>
    <cellStyle name="Notas 4 2 3 2 2 2 3" xfId="6265" xr:uid="{00000000-0005-0000-0000-0000203F0000}"/>
    <cellStyle name="Notas 4 2 3 2 2 2 3 2" xfId="10561" xr:uid="{00000000-0005-0000-0000-0000213F0000}"/>
    <cellStyle name="Notas 4 2 3 2 2 2 3 2 2" xfId="19190" xr:uid="{00000000-0005-0000-0000-0000223F0000}"/>
    <cellStyle name="Notas 4 2 3 2 2 2 3 3" xfId="14900" xr:uid="{00000000-0005-0000-0000-0000233F0000}"/>
    <cellStyle name="Notas 4 2 3 2 2 2 4" xfId="8416" xr:uid="{00000000-0005-0000-0000-0000243F0000}"/>
    <cellStyle name="Notas 4 2 3 2 2 2 4 2" xfId="17045" xr:uid="{00000000-0005-0000-0000-0000253F0000}"/>
    <cellStyle name="Notas 4 2 3 2 2 2 5" xfId="12732" xr:uid="{00000000-0005-0000-0000-0000263F0000}"/>
    <cellStyle name="Notas 4 2 3 2 3" xfId="3123" xr:uid="{00000000-0005-0000-0000-0000273F0000}"/>
    <cellStyle name="Notas 4 2 3 2 3 2" xfId="4292" xr:uid="{00000000-0005-0000-0000-0000283F0000}"/>
    <cellStyle name="Notas 4 2 3 2 3 2 2" xfId="7027" xr:uid="{00000000-0005-0000-0000-0000293F0000}"/>
    <cellStyle name="Notas 4 2 3 2 3 2 2 2" xfId="11323" xr:uid="{00000000-0005-0000-0000-00002A3F0000}"/>
    <cellStyle name="Notas 4 2 3 2 3 2 2 2 2" xfId="19952" xr:uid="{00000000-0005-0000-0000-00002B3F0000}"/>
    <cellStyle name="Notas 4 2 3 2 3 2 2 3" xfId="15662" xr:uid="{00000000-0005-0000-0000-00002C3F0000}"/>
    <cellStyle name="Notas 4 2 3 2 3 2 3" xfId="9178" xr:uid="{00000000-0005-0000-0000-00002D3F0000}"/>
    <cellStyle name="Notas 4 2 3 2 3 2 3 2" xfId="17807" xr:uid="{00000000-0005-0000-0000-00002E3F0000}"/>
    <cellStyle name="Notas 4 2 3 2 3 2 4" xfId="13516" xr:uid="{00000000-0005-0000-0000-00002F3F0000}"/>
    <cellStyle name="Notas 4 2 3 2 3 3" xfId="5974" xr:uid="{00000000-0005-0000-0000-0000303F0000}"/>
    <cellStyle name="Notas 4 2 3 2 3 3 2" xfId="10270" xr:uid="{00000000-0005-0000-0000-0000313F0000}"/>
    <cellStyle name="Notas 4 2 3 2 3 3 2 2" xfId="18899" xr:uid="{00000000-0005-0000-0000-0000323F0000}"/>
    <cellStyle name="Notas 4 2 3 2 3 3 3" xfId="14609" xr:uid="{00000000-0005-0000-0000-0000333F0000}"/>
    <cellStyle name="Notas 4 2 3 2 3 4" xfId="7739" xr:uid="{00000000-0005-0000-0000-0000343F0000}"/>
    <cellStyle name="Notas 4 2 3 2 3 4 2" xfId="16373" xr:uid="{00000000-0005-0000-0000-0000353F0000}"/>
    <cellStyle name="Notas 4 2 3 2 3 5" xfId="12440" xr:uid="{00000000-0005-0000-0000-0000363F0000}"/>
    <cellStyle name="Notas 4 2 3 2 4" xfId="22980" xr:uid="{00000000-0005-0000-0000-0000373F0000}"/>
    <cellStyle name="Notas 4 2 3 3" xfId="765" xr:uid="{00000000-0005-0000-0000-0000383F0000}"/>
    <cellStyle name="Notas 4 2 3 3 2" xfId="2201" xr:uid="{00000000-0005-0000-0000-0000393F0000}"/>
    <cellStyle name="Notas 4 2 3 3 2 2" xfId="3542" xr:uid="{00000000-0005-0000-0000-00003A3F0000}"/>
    <cellStyle name="Notas 4 2 3 3 2 2 2" xfId="4678" xr:uid="{00000000-0005-0000-0000-00003B3F0000}"/>
    <cellStyle name="Notas 4 2 3 3 2 2 2 2" xfId="7413" xr:uid="{00000000-0005-0000-0000-00003C3F0000}"/>
    <cellStyle name="Notas 4 2 3 3 2 2 2 2 2" xfId="11709" xr:uid="{00000000-0005-0000-0000-00003D3F0000}"/>
    <cellStyle name="Notas 4 2 3 3 2 2 2 2 2 2" xfId="20338" xr:uid="{00000000-0005-0000-0000-00003E3F0000}"/>
    <cellStyle name="Notas 4 2 3 3 2 2 2 2 3" xfId="16048" xr:uid="{00000000-0005-0000-0000-00003F3F0000}"/>
    <cellStyle name="Notas 4 2 3 3 2 2 2 3" xfId="9564" xr:uid="{00000000-0005-0000-0000-0000403F0000}"/>
    <cellStyle name="Notas 4 2 3 3 2 2 2 3 2" xfId="18193" xr:uid="{00000000-0005-0000-0000-0000413F0000}"/>
    <cellStyle name="Notas 4 2 3 3 2 2 2 4" xfId="13902" xr:uid="{00000000-0005-0000-0000-0000423F0000}"/>
    <cellStyle name="Notas 4 2 3 3 2 2 3" xfId="6361" xr:uid="{00000000-0005-0000-0000-0000433F0000}"/>
    <cellStyle name="Notas 4 2 3 3 2 2 3 2" xfId="10657" xr:uid="{00000000-0005-0000-0000-0000443F0000}"/>
    <cellStyle name="Notas 4 2 3 3 2 2 3 2 2" xfId="19286" xr:uid="{00000000-0005-0000-0000-0000453F0000}"/>
    <cellStyle name="Notas 4 2 3 3 2 2 3 3" xfId="14996" xr:uid="{00000000-0005-0000-0000-0000463F0000}"/>
    <cellStyle name="Notas 4 2 3 3 2 2 4" xfId="8512" xr:uid="{00000000-0005-0000-0000-0000473F0000}"/>
    <cellStyle name="Notas 4 2 3 3 2 2 4 2" xfId="17141" xr:uid="{00000000-0005-0000-0000-0000483F0000}"/>
    <cellStyle name="Notas 4 2 3 3 2 2 5" xfId="12828" xr:uid="{00000000-0005-0000-0000-0000493F0000}"/>
    <cellStyle name="Notas 4 2 3 3 3" xfId="3219" xr:uid="{00000000-0005-0000-0000-00004A3F0000}"/>
    <cellStyle name="Notas 4 2 3 3 3 2" xfId="4388" xr:uid="{00000000-0005-0000-0000-00004B3F0000}"/>
    <cellStyle name="Notas 4 2 3 3 3 2 2" xfId="7123" xr:uid="{00000000-0005-0000-0000-00004C3F0000}"/>
    <cellStyle name="Notas 4 2 3 3 3 2 2 2" xfId="11419" xr:uid="{00000000-0005-0000-0000-00004D3F0000}"/>
    <cellStyle name="Notas 4 2 3 3 3 2 2 2 2" xfId="20048" xr:uid="{00000000-0005-0000-0000-00004E3F0000}"/>
    <cellStyle name="Notas 4 2 3 3 3 2 2 3" xfId="15758" xr:uid="{00000000-0005-0000-0000-00004F3F0000}"/>
    <cellStyle name="Notas 4 2 3 3 3 2 3" xfId="9274" xr:uid="{00000000-0005-0000-0000-0000503F0000}"/>
    <cellStyle name="Notas 4 2 3 3 3 2 3 2" xfId="17903" xr:uid="{00000000-0005-0000-0000-0000513F0000}"/>
    <cellStyle name="Notas 4 2 3 3 3 2 4" xfId="13612" xr:uid="{00000000-0005-0000-0000-0000523F0000}"/>
    <cellStyle name="Notas 4 2 3 3 3 3" xfId="6070" xr:uid="{00000000-0005-0000-0000-0000533F0000}"/>
    <cellStyle name="Notas 4 2 3 3 3 3 2" xfId="10366" xr:uid="{00000000-0005-0000-0000-0000543F0000}"/>
    <cellStyle name="Notas 4 2 3 3 3 3 2 2" xfId="18995" xr:uid="{00000000-0005-0000-0000-0000553F0000}"/>
    <cellStyle name="Notas 4 2 3 3 3 3 3" xfId="14705" xr:uid="{00000000-0005-0000-0000-0000563F0000}"/>
    <cellStyle name="Notas 4 2 3 3 3 4" xfId="7795" xr:uid="{00000000-0005-0000-0000-0000573F0000}"/>
    <cellStyle name="Notas 4 2 3 3 3 4 2" xfId="16429" xr:uid="{00000000-0005-0000-0000-0000583F0000}"/>
    <cellStyle name="Notas 4 2 3 3 3 5" xfId="12536" xr:uid="{00000000-0005-0000-0000-0000593F0000}"/>
    <cellStyle name="Notas 4 2 3 4" xfId="963" xr:uid="{00000000-0005-0000-0000-00005A3F0000}"/>
    <cellStyle name="Notas 4 2 3 4 2" xfId="3315" xr:uid="{00000000-0005-0000-0000-00005B3F0000}"/>
    <cellStyle name="Notas 4 2 3 4 2 2" xfId="4484" xr:uid="{00000000-0005-0000-0000-00005C3F0000}"/>
    <cellStyle name="Notas 4 2 3 4 2 2 2" xfId="7219" xr:uid="{00000000-0005-0000-0000-00005D3F0000}"/>
    <cellStyle name="Notas 4 2 3 4 2 2 2 2" xfId="11515" xr:uid="{00000000-0005-0000-0000-00005E3F0000}"/>
    <cellStyle name="Notas 4 2 3 4 2 2 2 2 2" xfId="20144" xr:uid="{00000000-0005-0000-0000-00005F3F0000}"/>
    <cellStyle name="Notas 4 2 3 4 2 2 2 3" xfId="15854" xr:uid="{00000000-0005-0000-0000-0000603F0000}"/>
    <cellStyle name="Notas 4 2 3 4 2 2 3" xfId="9370" xr:uid="{00000000-0005-0000-0000-0000613F0000}"/>
    <cellStyle name="Notas 4 2 3 4 2 2 3 2" xfId="17999" xr:uid="{00000000-0005-0000-0000-0000623F0000}"/>
    <cellStyle name="Notas 4 2 3 4 2 2 4" xfId="13708" xr:uid="{00000000-0005-0000-0000-0000633F0000}"/>
    <cellStyle name="Notas 4 2 3 4 2 3" xfId="6166" xr:uid="{00000000-0005-0000-0000-0000643F0000}"/>
    <cellStyle name="Notas 4 2 3 4 2 3 2" xfId="10462" xr:uid="{00000000-0005-0000-0000-0000653F0000}"/>
    <cellStyle name="Notas 4 2 3 4 2 3 2 2" xfId="19091" xr:uid="{00000000-0005-0000-0000-0000663F0000}"/>
    <cellStyle name="Notas 4 2 3 4 2 3 3" xfId="14801" xr:uid="{00000000-0005-0000-0000-0000673F0000}"/>
    <cellStyle name="Notas 4 2 3 4 2 4" xfId="8317" xr:uid="{00000000-0005-0000-0000-0000683F0000}"/>
    <cellStyle name="Notas 4 2 3 4 2 4 2" xfId="16946" xr:uid="{00000000-0005-0000-0000-0000693F0000}"/>
    <cellStyle name="Notas 4 2 3 4 2 5" xfId="12632" xr:uid="{00000000-0005-0000-0000-00006A3F0000}"/>
    <cellStyle name="Notas 4 2 3 5" xfId="1127" xr:uid="{00000000-0005-0000-0000-00006B3F0000}"/>
    <cellStyle name="Notas 4 2 3 5 2" xfId="2405" xr:uid="{00000000-0005-0000-0000-00006C3F0000}"/>
    <cellStyle name="Notas 4 2 3 5 2 2" xfId="3639" xr:uid="{00000000-0005-0000-0000-00006D3F0000}"/>
    <cellStyle name="Notas 4 2 3 5 2 2 2" xfId="4774" xr:uid="{00000000-0005-0000-0000-00006E3F0000}"/>
    <cellStyle name="Notas 4 2 3 5 2 2 2 2" xfId="7509" xr:uid="{00000000-0005-0000-0000-00006F3F0000}"/>
    <cellStyle name="Notas 4 2 3 5 2 2 2 2 2" xfId="11805" xr:uid="{00000000-0005-0000-0000-0000703F0000}"/>
    <cellStyle name="Notas 4 2 3 5 2 2 2 2 2 2" xfId="20434" xr:uid="{00000000-0005-0000-0000-0000713F0000}"/>
    <cellStyle name="Notas 4 2 3 5 2 2 2 2 3" xfId="16144" xr:uid="{00000000-0005-0000-0000-0000723F0000}"/>
    <cellStyle name="Notas 4 2 3 5 2 2 2 3" xfId="9660" xr:uid="{00000000-0005-0000-0000-0000733F0000}"/>
    <cellStyle name="Notas 4 2 3 5 2 2 2 3 2" xfId="18289" xr:uid="{00000000-0005-0000-0000-0000743F0000}"/>
    <cellStyle name="Notas 4 2 3 5 2 2 2 4" xfId="13998" xr:uid="{00000000-0005-0000-0000-0000753F0000}"/>
    <cellStyle name="Notas 4 2 3 5 2 2 3" xfId="6457" xr:uid="{00000000-0005-0000-0000-0000763F0000}"/>
    <cellStyle name="Notas 4 2 3 5 2 2 3 2" xfId="10753" xr:uid="{00000000-0005-0000-0000-0000773F0000}"/>
    <cellStyle name="Notas 4 2 3 5 2 2 3 2 2" xfId="19382" xr:uid="{00000000-0005-0000-0000-0000783F0000}"/>
    <cellStyle name="Notas 4 2 3 5 2 2 3 3" xfId="15092" xr:uid="{00000000-0005-0000-0000-0000793F0000}"/>
    <cellStyle name="Notas 4 2 3 5 2 2 4" xfId="8608" xr:uid="{00000000-0005-0000-0000-00007A3F0000}"/>
    <cellStyle name="Notas 4 2 3 5 2 2 4 2" xfId="17237" xr:uid="{00000000-0005-0000-0000-00007B3F0000}"/>
    <cellStyle name="Notas 4 2 3 5 2 2 5" xfId="12924" xr:uid="{00000000-0005-0000-0000-00007C3F0000}"/>
    <cellStyle name="Notas 4 2 3 5 3" xfId="3819" xr:uid="{00000000-0005-0000-0000-00007D3F0000}"/>
    <cellStyle name="Notas 4 2 3 5 3 2" xfId="6574" xr:uid="{00000000-0005-0000-0000-00007E3F0000}"/>
    <cellStyle name="Notas 4 2 3 5 3 2 2" xfId="10870" xr:uid="{00000000-0005-0000-0000-00007F3F0000}"/>
    <cellStyle name="Notas 4 2 3 5 3 2 2 2" xfId="19499" xr:uid="{00000000-0005-0000-0000-0000803F0000}"/>
    <cellStyle name="Notas 4 2 3 5 3 2 3" xfId="15209" xr:uid="{00000000-0005-0000-0000-0000813F0000}"/>
    <cellStyle name="Notas 4 2 3 5 3 3" xfId="8725" xr:uid="{00000000-0005-0000-0000-0000823F0000}"/>
    <cellStyle name="Notas 4 2 3 5 3 3 2" xfId="17354" xr:uid="{00000000-0005-0000-0000-0000833F0000}"/>
    <cellStyle name="Notas 4 2 3 5 3 4" xfId="13043" xr:uid="{00000000-0005-0000-0000-0000843F0000}"/>
    <cellStyle name="Notas 4 2 3 5 4" xfId="5519" xr:uid="{00000000-0005-0000-0000-0000853F0000}"/>
    <cellStyle name="Notas 4 2 3 5 4 2" xfId="9815" xr:uid="{00000000-0005-0000-0000-0000863F0000}"/>
    <cellStyle name="Notas 4 2 3 5 4 2 2" xfId="18444" xr:uid="{00000000-0005-0000-0000-0000873F0000}"/>
    <cellStyle name="Notas 4 2 3 5 4 3" xfId="14154" xr:uid="{00000000-0005-0000-0000-0000883F0000}"/>
    <cellStyle name="Notas 4 2 3 5 5" xfId="8084" xr:uid="{00000000-0005-0000-0000-0000893F0000}"/>
    <cellStyle name="Notas 4 2 3 5 5 2" xfId="16716" xr:uid="{00000000-0005-0000-0000-00008A3F0000}"/>
    <cellStyle name="Notas 4 2 3 5 6" xfId="11963" xr:uid="{00000000-0005-0000-0000-00008B3F0000}"/>
    <cellStyle name="Notas 4 2 3 6" xfId="22981" xr:uid="{00000000-0005-0000-0000-00008C3F0000}"/>
    <cellStyle name="Notas 4 2 4" xfId="648" xr:uid="{00000000-0005-0000-0000-00008D3F0000}"/>
    <cellStyle name="Notas 4 2 4 2" xfId="2086" xr:uid="{00000000-0005-0000-0000-00008E3F0000}"/>
    <cellStyle name="Notas 4 2 4 2 2" xfId="3443" xr:uid="{00000000-0005-0000-0000-00008F3F0000}"/>
    <cellStyle name="Notas 4 2 4 2 2 2" xfId="4580" xr:uid="{00000000-0005-0000-0000-0000903F0000}"/>
    <cellStyle name="Notas 4 2 4 2 2 2 2" xfId="7315" xr:uid="{00000000-0005-0000-0000-0000913F0000}"/>
    <cellStyle name="Notas 4 2 4 2 2 2 2 2" xfId="11611" xr:uid="{00000000-0005-0000-0000-0000923F0000}"/>
    <cellStyle name="Notas 4 2 4 2 2 2 2 2 2" xfId="20240" xr:uid="{00000000-0005-0000-0000-0000933F0000}"/>
    <cellStyle name="Notas 4 2 4 2 2 2 2 3" xfId="15950" xr:uid="{00000000-0005-0000-0000-0000943F0000}"/>
    <cellStyle name="Notas 4 2 4 2 2 2 3" xfId="9466" xr:uid="{00000000-0005-0000-0000-0000953F0000}"/>
    <cellStyle name="Notas 4 2 4 2 2 2 3 2" xfId="18095" xr:uid="{00000000-0005-0000-0000-0000963F0000}"/>
    <cellStyle name="Notas 4 2 4 2 2 2 4" xfId="13804" xr:uid="{00000000-0005-0000-0000-0000973F0000}"/>
    <cellStyle name="Notas 4 2 4 2 2 3" xfId="6263" xr:uid="{00000000-0005-0000-0000-0000983F0000}"/>
    <cellStyle name="Notas 4 2 4 2 2 3 2" xfId="10559" xr:uid="{00000000-0005-0000-0000-0000993F0000}"/>
    <cellStyle name="Notas 4 2 4 2 2 3 2 2" xfId="19188" xr:uid="{00000000-0005-0000-0000-00009A3F0000}"/>
    <cellStyle name="Notas 4 2 4 2 2 3 3" xfId="14898" xr:uid="{00000000-0005-0000-0000-00009B3F0000}"/>
    <cellStyle name="Notas 4 2 4 2 2 4" xfId="8414" xr:uid="{00000000-0005-0000-0000-00009C3F0000}"/>
    <cellStyle name="Notas 4 2 4 2 2 4 2" xfId="17043" xr:uid="{00000000-0005-0000-0000-00009D3F0000}"/>
    <cellStyle name="Notas 4 2 4 2 2 5" xfId="12730" xr:uid="{00000000-0005-0000-0000-00009E3F0000}"/>
    <cellStyle name="Notas 4 2 4 3" xfId="3121" xr:uid="{00000000-0005-0000-0000-00009F3F0000}"/>
    <cellStyle name="Notas 4 2 4 3 2" xfId="4290" xr:uid="{00000000-0005-0000-0000-0000A03F0000}"/>
    <cellStyle name="Notas 4 2 4 3 2 2" xfId="7025" xr:uid="{00000000-0005-0000-0000-0000A13F0000}"/>
    <cellStyle name="Notas 4 2 4 3 2 2 2" xfId="11321" xr:uid="{00000000-0005-0000-0000-0000A23F0000}"/>
    <cellStyle name="Notas 4 2 4 3 2 2 2 2" xfId="19950" xr:uid="{00000000-0005-0000-0000-0000A33F0000}"/>
    <cellStyle name="Notas 4 2 4 3 2 2 3" xfId="15660" xr:uid="{00000000-0005-0000-0000-0000A43F0000}"/>
    <cellStyle name="Notas 4 2 4 3 2 3" xfId="9176" xr:uid="{00000000-0005-0000-0000-0000A53F0000}"/>
    <cellStyle name="Notas 4 2 4 3 2 3 2" xfId="17805" xr:uid="{00000000-0005-0000-0000-0000A63F0000}"/>
    <cellStyle name="Notas 4 2 4 3 2 4" xfId="13514" xr:uid="{00000000-0005-0000-0000-0000A73F0000}"/>
    <cellStyle name="Notas 4 2 4 3 3" xfId="5972" xr:uid="{00000000-0005-0000-0000-0000A83F0000}"/>
    <cellStyle name="Notas 4 2 4 3 3 2" xfId="10268" xr:uid="{00000000-0005-0000-0000-0000A93F0000}"/>
    <cellStyle name="Notas 4 2 4 3 3 2 2" xfId="18897" xr:uid="{00000000-0005-0000-0000-0000AA3F0000}"/>
    <cellStyle name="Notas 4 2 4 3 3 3" xfId="14607" xr:uid="{00000000-0005-0000-0000-0000AB3F0000}"/>
    <cellStyle name="Notas 4 2 4 3 4" xfId="7737" xr:uid="{00000000-0005-0000-0000-0000AC3F0000}"/>
    <cellStyle name="Notas 4 2 4 3 4 2" xfId="16371" xr:uid="{00000000-0005-0000-0000-0000AD3F0000}"/>
    <cellStyle name="Notas 4 2 4 3 5" xfId="12438" xr:uid="{00000000-0005-0000-0000-0000AE3F0000}"/>
    <cellStyle name="Notas 4 2 4 4" xfId="22048" xr:uid="{00000000-0005-0000-0000-0000AF3F0000}"/>
    <cellStyle name="Notas 4 2 5" xfId="763" xr:uid="{00000000-0005-0000-0000-0000B03F0000}"/>
    <cellStyle name="Notas 4 2 5 2" xfId="2199" xr:uid="{00000000-0005-0000-0000-0000B13F0000}"/>
    <cellStyle name="Notas 4 2 5 2 2" xfId="3540" xr:uid="{00000000-0005-0000-0000-0000B23F0000}"/>
    <cellStyle name="Notas 4 2 5 2 2 2" xfId="4676" xr:uid="{00000000-0005-0000-0000-0000B33F0000}"/>
    <cellStyle name="Notas 4 2 5 2 2 2 2" xfId="7411" xr:uid="{00000000-0005-0000-0000-0000B43F0000}"/>
    <cellStyle name="Notas 4 2 5 2 2 2 2 2" xfId="11707" xr:uid="{00000000-0005-0000-0000-0000B53F0000}"/>
    <cellStyle name="Notas 4 2 5 2 2 2 2 2 2" xfId="20336" xr:uid="{00000000-0005-0000-0000-0000B63F0000}"/>
    <cellStyle name="Notas 4 2 5 2 2 2 2 3" xfId="16046" xr:uid="{00000000-0005-0000-0000-0000B73F0000}"/>
    <cellStyle name="Notas 4 2 5 2 2 2 3" xfId="9562" xr:uid="{00000000-0005-0000-0000-0000B83F0000}"/>
    <cellStyle name="Notas 4 2 5 2 2 2 3 2" xfId="18191" xr:uid="{00000000-0005-0000-0000-0000B93F0000}"/>
    <cellStyle name="Notas 4 2 5 2 2 2 4" xfId="13900" xr:uid="{00000000-0005-0000-0000-0000BA3F0000}"/>
    <cellStyle name="Notas 4 2 5 2 2 3" xfId="6359" xr:uid="{00000000-0005-0000-0000-0000BB3F0000}"/>
    <cellStyle name="Notas 4 2 5 2 2 3 2" xfId="10655" xr:uid="{00000000-0005-0000-0000-0000BC3F0000}"/>
    <cellStyle name="Notas 4 2 5 2 2 3 2 2" xfId="19284" xr:uid="{00000000-0005-0000-0000-0000BD3F0000}"/>
    <cellStyle name="Notas 4 2 5 2 2 3 3" xfId="14994" xr:uid="{00000000-0005-0000-0000-0000BE3F0000}"/>
    <cellStyle name="Notas 4 2 5 2 2 4" xfId="8510" xr:uid="{00000000-0005-0000-0000-0000BF3F0000}"/>
    <cellStyle name="Notas 4 2 5 2 2 4 2" xfId="17139" xr:uid="{00000000-0005-0000-0000-0000C03F0000}"/>
    <cellStyle name="Notas 4 2 5 2 2 5" xfId="12826" xr:uid="{00000000-0005-0000-0000-0000C13F0000}"/>
    <cellStyle name="Notas 4 2 5 3" xfId="3217" xr:uid="{00000000-0005-0000-0000-0000C23F0000}"/>
    <cellStyle name="Notas 4 2 5 3 2" xfId="4386" xr:uid="{00000000-0005-0000-0000-0000C33F0000}"/>
    <cellStyle name="Notas 4 2 5 3 2 2" xfId="7121" xr:uid="{00000000-0005-0000-0000-0000C43F0000}"/>
    <cellStyle name="Notas 4 2 5 3 2 2 2" xfId="11417" xr:uid="{00000000-0005-0000-0000-0000C53F0000}"/>
    <cellStyle name="Notas 4 2 5 3 2 2 2 2" xfId="20046" xr:uid="{00000000-0005-0000-0000-0000C63F0000}"/>
    <cellStyle name="Notas 4 2 5 3 2 2 3" xfId="15756" xr:uid="{00000000-0005-0000-0000-0000C73F0000}"/>
    <cellStyle name="Notas 4 2 5 3 2 3" xfId="9272" xr:uid="{00000000-0005-0000-0000-0000C83F0000}"/>
    <cellStyle name="Notas 4 2 5 3 2 3 2" xfId="17901" xr:uid="{00000000-0005-0000-0000-0000C93F0000}"/>
    <cellStyle name="Notas 4 2 5 3 2 4" xfId="13610" xr:uid="{00000000-0005-0000-0000-0000CA3F0000}"/>
    <cellStyle name="Notas 4 2 5 3 3" xfId="6068" xr:uid="{00000000-0005-0000-0000-0000CB3F0000}"/>
    <cellStyle name="Notas 4 2 5 3 3 2" xfId="10364" xr:uid="{00000000-0005-0000-0000-0000CC3F0000}"/>
    <cellStyle name="Notas 4 2 5 3 3 2 2" xfId="18993" xr:uid="{00000000-0005-0000-0000-0000CD3F0000}"/>
    <cellStyle name="Notas 4 2 5 3 3 3" xfId="14703" xr:uid="{00000000-0005-0000-0000-0000CE3F0000}"/>
    <cellStyle name="Notas 4 2 5 3 4" xfId="7757" xr:uid="{00000000-0005-0000-0000-0000CF3F0000}"/>
    <cellStyle name="Notas 4 2 5 3 4 2" xfId="16391" xr:uid="{00000000-0005-0000-0000-0000D03F0000}"/>
    <cellStyle name="Notas 4 2 5 3 5" xfId="12534" xr:uid="{00000000-0005-0000-0000-0000D13F0000}"/>
    <cellStyle name="Notas 4 2 6" xfId="961" xr:uid="{00000000-0005-0000-0000-0000D23F0000}"/>
    <cellStyle name="Notas 4 2 6 2" xfId="3313" xr:uid="{00000000-0005-0000-0000-0000D33F0000}"/>
    <cellStyle name="Notas 4 2 6 2 2" xfId="4482" xr:uid="{00000000-0005-0000-0000-0000D43F0000}"/>
    <cellStyle name="Notas 4 2 6 2 2 2" xfId="7217" xr:uid="{00000000-0005-0000-0000-0000D53F0000}"/>
    <cellStyle name="Notas 4 2 6 2 2 2 2" xfId="11513" xr:uid="{00000000-0005-0000-0000-0000D63F0000}"/>
    <cellStyle name="Notas 4 2 6 2 2 2 2 2" xfId="20142" xr:uid="{00000000-0005-0000-0000-0000D73F0000}"/>
    <cellStyle name="Notas 4 2 6 2 2 2 3" xfId="15852" xr:uid="{00000000-0005-0000-0000-0000D83F0000}"/>
    <cellStyle name="Notas 4 2 6 2 2 3" xfId="9368" xr:uid="{00000000-0005-0000-0000-0000D93F0000}"/>
    <cellStyle name="Notas 4 2 6 2 2 3 2" xfId="17997" xr:uid="{00000000-0005-0000-0000-0000DA3F0000}"/>
    <cellStyle name="Notas 4 2 6 2 2 4" xfId="13706" xr:uid="{00000000-0005-0000-0000-0000DB3F0000}"/>
    <cellStyle name="Notas 4 2 6 2 3" xfId="6164" xr:uid="{00000000-0005-0000-0000-0000DC3F0000}"/>
    <cellStyle name="Notas 4 2 6 2 3 2" xfId="10460" xr:uid="{00000000-0005-0000-0000-0000DD3F0000}"/>
    <cellStyle name="Notas 4 2 6 2 3 2 2" xfId="19089" xr:uid="{00000000-0005-0000-0000-0000DE3F0000}"/>
    <cellStyle name="Notas 4 2 6 2 3 3" xfId="14799" xr:uid="{00000000-0005-0000-0000-0000DF3F0000}"/>
    <cellStyle name="Notas 4 2 6 2 4" xfId="8315" xr:uid="{00000000-0005-0000-0000-0000E03F0000}"/>
    <cellStyle name="Notas 4 2 6 2 4 2" xfId="16944" xr:uid="{00000000-0005-0000-0000-0000E13F0000}"/>
    <cellStyle name="Notas 4 2 6 2 5" xfId="12630" xr:uid="{00000000-0005-0000-0000-0000E23F0000}"/>
    <cellStyle name="Notas 4 2 7" xfId="1125" xr:uid="{00000000-0005-0000-0000-0000E33F0000}"/>
    <cellStyle name="Notas 4 2 7 2" xfId="2403" xr:uid="{00000000-0005-0000-0000-0000E43F0000}"/>
    <cellStyle name="Notas 4 2 7 2 2" xfId="3637" xr:uid="{00000000-0005-0000-0000-0000E53F0000}"/>
    <cellStyle name="Notas 4 2 7 2 2 2" xfId="4772" xr:uid="{00000000-0005-0000-0000-0000E63F0000}"/>
    <cellStyle name="Notas 4 2 7 2 2 2 2" xfId="7507" xr:uid="{00000000-0005-0000-0000-0000E73F0000}"/>
    <cellStyle name="Notas 4 2 7 2 2 2 2 2" xfId="11803" xr:uid="{00000000-0005-0000-0000-0000E83F0000}"/>
    <cellStyle name="Notas 4 2 7 2 2 2 2 2 2" xfId="20432" xr:uid="{00000000-0005-0000-0000-0000E93F0000}"/>
    <cellStyle name="Notas 4 2 7 2 2 2 2 3" xfId="16142" xr:uid="{00000000-0005-0000-0000-0000EA3F0000}"/>
    <cellStyle name="Notas 4 2 7 2 2 2 3" xfId="9658" xr:uid="{00000000-0005-0000-0000-0000EB3F0000}"/>
    <cellStyle name="Notas 4 2 7 2 2 2 3 2" xfId="18287" xr:uid="{00000000-0005-0000-0000-0000EC3F0000}"/>
    <cellStyle name="Notas 4 2 7 2 2 2 4" xfId="13996" xr:uid="{00000000-0005-0000-0000-0000ED3F0000}"/>
    <cellStyle name="Notas 4 2 7 2 2 3" xfId="6455" xr:uid="{00000000-0005-0000-0000-0000EE3F0000}"/>
    <cellStyle name="Notas 4 2 7 2 2 3 2" xfId="10751" xr:uid="{00000000-0005-0000-0000-0000EF3F0000}"/>
    <cellStyle name="Notas 4 2 7 2 2 3 2 2" xfId="19380" xr:uid="{00000000-0005-0000-0000-0000F03F0000}"/>
    <cellStyle name="Notas 4 2 7 2 2 3 3" xfId="15090" xr:uid="{00000000-0005-0000-0000-0000F13F0000}"/>
    <cellStyle name="Notas 4 2 7 2 2 4" xfId="8606" xr:uid="{00000000-0005-0000-0000-0000F23F0000}"/>
    <cellStyle name="Notas 4 2 7 2 2 4 2" xfId="17235" xr:uid="{00000000-0005-0000-0000-0000F33F0000}"/>
    <cellStyle name="Notas 4 2 7 2 2 5" xfId="12922" xr:uid="{00000000-0005-0000-0000-0000F43F0000}"/>
    <cellStyle name="Notas 4 2 7 3" xfId="3817" xr:uid="{00000000-0005-0000-0000-0000F53F0000}"/>
    <cellStyle name="Notas 4 2 7 3 2" xfId="6572" xr:uid="{00000000-0005-0000-0000-0000F63F0000}"/>
    <cellStyle name="Notas 4 2 7 3 2 2" xfId="10868" xr:uid="{00000000-0005-0000-0000-0000F73F0000}"/>
    <cellStyle name="Notas 4 2 7 3 2 2 2" xfId="19497" xr:uid="{00000000-0005-0000-0000-0000F83F0000}"/>
    <cellStyle name="Notas 4 2 7 3 2 3" xfId="15207" xr:uid="{00000000-0005-0000-0000-0000F93F0000}"/>
    <cellStyle name="Notas 4 2 7 3 3" xfId="8723" xr:uid="{00000000-0005-0000-0000-0000FA3F0000}"/>
    <cellStyle name="Notas 4 2 7 3 3 2" xfId="17352" xr:uid="{00000000-0005-0000-0000-0000FB3F0000}"/>
    <cellStyle name="Notas 4 2 7 3 4" xfId="13041" xr:uid="{00000000-0005-0000-0000-0000FC3F0000}"/>
    <cellStyle name="Notas 4 2 7 4" xfId="5517" xr:uid="{00000000-0005-0000-0000-0000FD3F0000}"/>
    <cellStyle name="Notas 4 2 7 4 2" xfId="9813" xr:uid="{00000000-0005-0000-0000-0000FE3F0000}"/>
    <cellStyle name="Notas 4 2 7 4 2 2" xfId="18442" xr:uid="{00000000-0005-0000-0000-0000FF3F0000}"/>
    <cellStyle name="Notas 4 2 7 4 3" xfId="14152" xr:uid="{00000000-0005-0000-0000-000000400000}"/>
    <cellStyle name="Notas 4 2 7 5" xfId="7620" xr:uid="{00000000-0005-0000-0000-000001400000}"/>
    <cellStyle name="Notas 4 2 7 5 2" xfId="16254" xr:uid="{00000000-0005-0000-0000-000002400000}"/>
    <cellStyle name="Notas 4 2 7 6" xfId="11961" xr:uid="{00000000-0005-0000-0000-000003400000}"/>
    <cellStyle name="Notas 4 2 8" xfId="22045" xr:uid="{00000000-0005-0000-0000-000004400000}"/>
    <cellStyle name="Notas 4 3" xfId="521" xr:uid="{00000000-0005-0000-0000-000005400000}"/>
    <cellStyle name="Notas 4 3 2" xfId="522" xr:uid="{00000000-0005-0000-0000-000006400000}"/>
    <cellStyle name="Notas 4 3 2 2" xfId="652" xr:uid="{00000000-0005-0000-0000-000007400000}"/>
    <cellStyle name="Notas 4 3 2 2 2" xfId="2090" xr:uid="{00000000-0005-0000-0000-000008400000}"/>
    <cellStyle name="Notas 4 3 2 2 2 2" xfId="3447" xr:uid="{00000000-0005-0000-0000-000009400000}"/>
    <cellStyle name="Notas 4 3 2 2 2 2 2" xfId="4584" xr:uid="{00000000-0005-0000-0000-00000A400000}"/>
    <cellStyle name="Notas 4 3 2 2 2 2 2 2" xfId="7319" xr:uid="{00000000-0005-0000-0000-00000B400000}"/>
    <cellStyle name="Notas 4 3 2 2 2 2 2 2 2" xfId="11615" xr:uid="{00000000-0005-0000-0000-00000C400000}"/>
    <cellStyle name="Notas 4 3 2 2 2 2 2 2 2 2" xfId="20244" xr:uid="{00000000-0005-0000-0000-00000D400000}"/>
    <cellStyle name="Notas 4 3 2 2 2 2 2 2 3" xfId="15954" xr:uid="{00000000-0005-0000-0000-00000E400000}"/>
    <cellStyle name="Notas 4 3 2 2 2 2 2 3" xfId="9470" xr:uid="{00000000-0005-0000-0000-00000F400000}"/>
    <cellStyle name="Notas 4 3 2 2 2 2 2 3 2" xfId="18099" xr:uid="{00000000-0005-0000-0000-000010400000}"/>
    <cellStyle name="Notas 4 3 2 2 2 2 2 4" xfId="13808" xr:uid="{00000000-0005-0000-0000-000011400000}"/>
    <cellStyle name="Notas 4 3 2 2 2 2 3" xfId="6267" xr:uid="{00000000-0005-0000-0000-000012400000}"/>
    <cellStyle name="Notas 4 3 2 2 2 2 3 2" xfId="10563" xr:uid="{00000000-0005-0000-0000-000013400000}"/>
    <cellStyle name="Notas 4 3 2 2 2 2 3 2 2" xfId="19192" xr:uid="{00000000-0005-0000-0000-000014400000}"/>
    <cellStyle name="Notas 4 3 2 2 2 2 3 3" xfId="14902" xr:uid="{00000000-0005-0000-0000-000015400000}"/>
    <cellStyle name="Notas 4 3 2 2 2 2 4" xfId="8418" xr:uid="{00000000-0005-0000-0000-000016400000}"/>
    <cellStyle name="Notas 4 3 2 2 2 2 4 2" xfId="17047" xr:uid="{00000000-0005-0000-0000-000017400000}"/>
    <cellStyle name="Notas 4 3 2 2 2 2 5" xfId="12734" xr:uid="{00000000-0005-0000-0000-000018400000}"/>
    <cellStyle name="Notas 4 3 2 2 3" xfId="3125" xr:uid="{00000000-0005-0000-0000-000019400000}"/>
    <cellStyle name="Notas 4 3 2 2 3 2" xfId="4294" xr:uid="{00000000-0005-0000-0000-00001A400000}"/>
    <cellStyle name="Notas 4 3 2 2 3 2 2" xfId="7029" xr:uid="{00000000-0005-0000-0000-00001B400000}"/>
    <cellStyle name="Notas 4 3 2 2 3 2 2 2" xfId="11325" xr:uid="{00000000-0005-0000-0000-00001C400000}"/>
    <cellStyle name="Notas 4 3 2 2 3 2 2 2 2" xfId="19954" xr:uid="{00000000-0005-0000-0000-00001D400000}"/>
    <cellStyle name="Notas 4 3 2 2 3 2 2 3" xfId="15664" xr:uid="{00000000-0005-0000-0000-00001E400000}"/>
    <cellStyle name="Notas 4 3 2 2 3 2 3" xfId="9180" xr:uid="{00000000-0005-0000-0000-00001F400000}"/>
    <cellStyle name="Notas 4 3 2 2 3 2 3 2" xfId="17809" xr:uid="{00000000-0005-0000-0000-000020400000}"/>
    <cellStyle name="Notas 4 3 2 2 3 2 4" xfId="13518" xr:uid="{00000000-0005-0000-0000-000021400000}"/>
    <cellStyle name="Notas 4 3 2 2 3 3" xfId="5976" xr:uid="{00000000-0005-0000-0000-000022400000}"/>
    <cellStyle name="Notas 4 3 2 2 3 3 2" xfId="10272" xr:uid="{00000000-0005-0000-0000-000023400000}"/>
    <cellStyle name="Notas 4 3 2 2 3 3 2 2" xfId="18901" xr:uid="{00000000-0005-0000-0000-000024400000}"/>
    <cellStyle name="Notas 4 3 2 2 3 3 3" xfId="14611" xr:uid="{00000000-0005-0000-0000-000025400000}"/>
    <cellStyle name="Notas 4 3 2 2 3 4" xfId="8020" xr:uid="{00000000-0005-0000-0000-000026400000}"/>
    <cellStyle name="Notas 4 3 2 2 3 4 2" xfId="16653" xr:uid="{00000000-0005-0000-0000-000027400000}"/>
    <cellStyle name="Notas 4 3 2 2 3 5" xfId="12442" xr:uid="{00000000-0005-0000-0000-000028400000}"/>
    <cellStyle name="Notas 4 3 2 2 4" xfId="22049" xr:uid="{00000000-0005-0000-0000-000029400000}"/>
    <cellStyle name="Notas 4 3 2 3" xfId="767" xr:uid="{00000000-0005-0000-0000-00002A400000}"/>
    <cellStyle name="Notas 4 3 2 3 2" xfId="2203" xr:uid="{00000000-0005-0000-0000-00002B400000}"/>
    <cellStyle name="Notas 4 3 2 3 2 2" xfId="3544" xr:uid="{00000000-0005-0000-0000-00002C400000}"/>
    <cellStyle name="Notas 4 3 2 3 2 2 2" xfId="4680" xr:uid="{00000000-0005-0000-0000-00002D400000}"/>
    <cellStyle name="Notas 4 3 2 3 2 2 2 2" xfId="7415" xr:uid="{00000000-0005-0000-0000-00002E400000}"/>
    <cellStyle name="Notas 4 3 2 3 2 2 2 2 2" xfId="11711" xr:uid="{00000000-0005-0000-0000-00002F400000}"/>
    <cellStyle name="Notas 4 3 2 3 2 2 2 2 2 2" xfId="20340" xr:uid="{00000000-0005-0000-0000-000030400000}"/>
    <cellStyle name="Notas 4 3 2 3 2 2 2 2 3" xfId="16050" xr:uid="{00000000-0005-0000-0000-000031400000}"/>
    <cellStyle name="Notas 4 3 2 3 2 2 2 3" xfId="9566" xr:uid="{00000000-0005-0000-0000-000032400000}"/>
    <cellStyle name="Notas 4 3 2 3 2 2 2 3 2" xfId="18195" xr:uid="{00000000-0005-0000-0000-000033400000}"/>
    <cellStyle name="Notas 4 3 2 3 2 2 2 4" xfId="13904" xr:uid="{00000000-0005-0000-0000-000034400000}"/>
    <cellStyle name="Notas 4 3 2 3 2 2 3" xfId="6363" xr:uid="{00000000-0005-0000-0000-000035400000}"/>
    <cellStyle name="Notas 4 3 2 3 2 2 3 2" xfId="10659" xr:uid="{00000000-0005-0000-0000-000036400000}"/>
    <cellStyle name="Notas 4 3 2 3 2 2 3 2 2" xfId="19288" xr:uid="{00000000-0005-0000-0000-000037400000}"/>
    <cellStyle name="Notas 4 3 2 3 2 2 3 3" xfId="14998" xr:uid="{00000000-0005-0000-0000-000038400000}"/>
    <cellStyle name="Notas 4 3 2 3 2 2 4" xfId="8514" xr:uid="{00000000-0005-0000-0000-000039400000}"/>
    <cellStyle name="Notas 4 3 2 3 2 2 4 2" xfId="17143" xr:uid="{00000000-0005-0000-0000-00003A400000}"/>
    <cellStyle name="Notas 4 3 2 3 2 2 5" xfId="12830" xr:uid="{00000000-0005-0000-0000-00003B400000}"/>
    <cellStyle name="Notas 4 3 2 3 3" xfId="3221" xr:uid="{00000000-0005-0000-0000-00003C400000}"/>
    <cellStyle name="Notas 4 3 2 3 3 2" xfId="4390" xr:uid="{00000000-0005-0000-0000-00003D400000}"/>
    <cellStyle name="Notas 4 3 2 3 3 2 2" xfId="7125" xr:uid="{00000000-0005-0000-0000-00003E400000}"/>
    <cellStyle name="Notas 4 3 2 3 3 2 2 2" xfId="11421" xr:uid="{00000000-0005-0000-0000-00003F400000}"/>
    <cellStyle name="Notas 4 3 2 3 3 2 2 2 2" xfId="20050" xr:uid="{00000000-0005-0000-0000-000040400000}"/>
    <cellStyle name="Notas 4 3 2 3 3 2 2 3" xfId="15760" xr:uid="{00000000-0005-0000-0000-000041400000}"/>
    <cellStyle name="Notas 4 3 2 3 3 2 3" xfId="9276" xr:uid="{00000000-0005-0000-0000-000042400000}"/>
    <cellStyle name="Notas 4 3 2 3 3 2 3 2" xfId="17905" xr:uid="{00000000-0005-0000-0000-000043400000}"/>
    <cellStyle name="Notas 4 3 2 3 3 2 4" xfId="13614" xr:uid="{00000000-0005-0000-0000-000044400000}"/>
    <cellStyle name="Notas 4 3 2 3 3 3" xfId="6072" xr:uid="{00000000-0005-0000-0000-000045400000}"/>
    <cellStyle name="Notas 4 3 2 3 3 3 2" xfId="10368" xr:uid="{00000000-0005-0000-0000-000046400000}"/>
    <cellStyle name="Notas 4 3 2 3 3 3 2 2" xfId="18997" xr:uid="{00000000-0005-0000-0000-000047400000}"/>
    <cellStyle name="Notas 4 3 2 3 3 3 3" xfId="14707" xr:uid="{00000000-0005-0000-0000-000048400000}"/>
    <cellStyle name="Notas 4 3 2 3 3 4" xfId="7794" xr:uid="{00000000-0005-0000-0000-000049400000}"/>
    <cellStyle name="Notas 4 3 2 3 3 4 2" xfId="16428" xr:uid="{00000000-0005-0000-0000-00004A400000}"/>
    <cellStyle name="Notas 4 3 2 3 3 5" xfId="12538" xr:uid="{00000000-0005-0000-0000-00004B400000}"/>
    <cellStyle name="Notas 4 3 2 4" xfId="965" xr:uid="{00000000-0005-0000-0000-00004C400000}"/>
    <cellStyle name="Notas 4 3 2 4 2" xfId="3317" xr:uid="{00000000-0005-0000-0000-00004D400000}"/>
    <cellStyle name="Notas 4 3 2 4 2 2" xfId="4486" xr:uid="{00000000-0005-0000-0000-00004E400000}"/>
    <cellStyle name="Notas 4 3 2 4 2 2 2" xfId="7221" xr:uid="{00000000-0005-0000-0000-00004F400000}"/>
    <cellStyle name="Notas 4 3 2 4 2 2 2 2" xfId="11517" xr:uid="{00000000-0005-0000-0000-000050400000}"/>
    <cellStyle name="Notas 4 3 2 4 2 2 2 2 2" xfId="20146" xr:uid="{00000000-0005-0000-0000-000051400000}"/>
    <cellStyle name="Notas 4 3 2 4 2 2 2 3" xfId="15856" xr:uid="{00000000-0005-0000-0000-000052400000}"/>
    <cellStyle name="Notas 4 3 2 4 2 2 3" xfId="9372" xr:uid="{00000000-0005-0000-0000-000053400000}"/>
    <cellStyle name="Notas 4 3 2 4 2 2 3 2" xfId="18001" xr:uid="{00000000-0005-0000-0000-000054400000}"/>
    <cellStyle name="Notas 4 3 2 4 2 2 4" xfId="13710" xr:uid="{00000000-0005-0000-0000-000055400000}"/>
    <cellStyle name="Notas 4 3 2 4 2 3" xfId="6168" xr:uid="{00000000-0005-0000-0000-000056400000}"/>
    <cellStyle name="Notas 4 3 2 4 2 3 2" xfId="10464" xr:uid="{00000000-0005-0000-0000-000057400000}"/>
    <cellStyle name="Notas 4 3 2 4 2 3 2 2" xfId="19093" xr:uid="{00000000-0005-0000-0000-000058400000}"/>
    <cellStyle name="Notas 4 3 2 4 2 3 3" xfId="14803" xr:uid="{00000000-0005-0000-0000-000059400000}"/>
    <cellStyle name="Notas 4 3 2 4 2 4" xfId="8319" xr:uid="{00000000-0005-0000-0000-00005A400000}"/>
    <cellStyle name="Notas 4 3 2 4 2 4 2" xfId="16948" xr:uid="{00000000-0005-0000-0000-00005B400000}"/>
    <cellStyle name="Notas 4 3 2 4 2 5" xfId="12634" xr:uid="{00000000-0005-0000-0000-00005C400000}"/>
    <cellStyle name="Notas 4 3 2 5" xfId="1129" xr:uid="{00000000-0005-0000-0000-00005D400000}"/>
    <cellStyle name="Notas 4 3 2 5 2" xfId="2407" xr:uid="{00000000-0005-0000-0000-00005E400000}"/>
    <cellStyle name="Notas 4 3 2 5 2 2" xfId="3641" xr:uid="{00000000-0005-0000-0000-00005F400000}"/>
    <cellStyle name="Notas 4 3 2 5 2 2 2" xfId="4776" xr:uid="{00000000-0005-0000-0000-000060400000}"/>
    <cellStyle name="Notas 4 3 2 5 2 2 2 2" xfId="7511" xr:uid="{00000000-0005-0000-0000-000061400000}"/>
    <cellStyle name="Notas 4 3 2 5 2 2 2 2 2" xfId="11807" xr:uid="{00000000-0005-0000-0000-000062400000}"/>
    <cellStyle name="Notas 4 3 2 5 2 2 2 2 2 2" xfId="20436" xr:uid="{00000000-0005-0000-0000-000063400000}"/>
    <cellStyle name="Notas 4 3 2 5 2 2 2 2 3" xfId="16146" xr:uid="{00000000-0005-0000-0000-000064400000}"/>
    <cellStyle name="Notas 4 3 2 5 2 2 2 3" xfId="9662" xr:uid="{00000000-0005-0000-0000-000065400000}"/>
    <cellStyle name="Notas 4 3 2 5 2 2 2 3 2" xfId="18291" xr:uid="{00000000-0005-0000-0000-000066400000}"/>
    <cellStyle name="Notas 4 3 2 5 2 2 2 4" xfId="14000" xr:uid="{00000000-0005-0000-0000-000067400000}"/>
    <cellStyle name="Notas 4 3 2 5 2 2 3" xfId="6459" xr:uid="{00000000-0005-0000-0000-000068400000}"/>
    <cellStyle name="Notas 4 3 2 5 2 2 3 2" xfId="10755" xr:uid="{00000000-0005-0000-0000-000069400000}"/>
    <cellStyle name="Notas 4 3 2 5 2 2 3 2 2" xfId="19384" xr:uid="{00000000-0005-0000-0000-00006A400000}"/>
    <cellStyle name="Notas 4 3 2 5 2 2 3 3" xfId="15094" xr:uid="{00000000-0005-0000-0000-00006B400000}"/>
    <cellStyle name="Notas 4 3 2 5 2 2 4" xfId="8610" xr:uid="{00000000-0005-0000-0000-00006C400000}"/>
    <cellStyle name="Notas 4 3 2 5 2 2 4 2" xfId="17239" xr:uid="{00000000-0005-0000-0000-00006D400000}"/>
    <cellStyle name="Notas 4 3 2 5 2 2 5" xfId="12926" xr:uid="{00000000-0005-0000-0000-00006E400000}"/>
    <cellStyle name="Notas 4 3 2 5 3" xfId="3821" xr:uid="{00000000-0005-0000-0000-00006F400000}"/>
    <cellStyle name="Notas 4 3 2 5 3 2" xfId="6576" xr:uid="{00000000-0005-0000-0000-000070400000}"/>
    <cellStyle name="Notas 4 3 2 5 3 2 2" xfId="10872" xr:uid="{00000000-0005-0000-0000-000071400000}"/>
    <cellStyle name="Notas 4 3 2 5 3 2 2 2" xfId="19501" xr:uid="{00000000-0005-0000-0000-000072400000}"/>
    <cellStyle name="Notas 4 3 2 5 3 2 3" xfId="15211" xr:uid="{00000000-0005-0000-0000-000073400000}"/>
    <cellStyle name="Notas 4 3 2 5 3 3" xfId="8727" xr:uid="{00000000-0005-0000-0000-000074400000}"/>
    <cellStyle name="Notas 4 3 2 5 3 3 2" xfId="17356" xr:uid="{00000000-0005-0000-0000-000075400000}"/>
    <cellStyle name="Notas 4 3 2 5 3 4" xfId="13045" xr:uid="{00000000-0005-0000-0000-000076400000}"/>
    <cellStyle name="Notas 4 3 2 5 4" xfId="5521" xr:uid="{00000000-0005-0000-0000-000077400000}"/>
    <cellStyle name="Notas 4 3 2 5 4 2" xfId="9817" xr:uid="{00000000-0005-0000-0000-000078400000}"/>
    <cellStyle name="Notas 4 3 2 5 4 2 2" xfId="18446" xr:uid="{00000000-0005-0000-0000-000079400000}"/>
    <cellStyle name="Notas 4 3 2 5 4 3" xfId="14156" xr:uid="{00000000-0005-0000-0000-00007A400000}"/>
    <cellStyle name="Notas 4 3 2 5 5" xfId="7924" xr:uid="{00000000-0005-0000-0000-00007B400000}"/>
    <cellStyle name="Notas 4 3 2 5 5 2" xfId="16557" xr:uid="{00000000-0005-0000-0000-00007C400000}"/>
    <cellStyle name="Notas 4 3 2 5 6" xfId="11965" xr:uid="{00000000-0005-0000-0000-00007D400000}"/>
    <cellStyle name="Notas 4 3 2 6" xfId="22978" xr:uid="{00000000-0005-0000-0000-00007E400000}"/>
    <cellStyle name="Notas 4 3 3" xfId="523" xr:uid="{00000000-0005-0000-0000-00007F400000}"/>
    <cellStyle name="Notas 4 3 3 2" xfId="653" xr:uid="{00000000-0005-0000-0000-000080400000}"/>
    <cellStyle name="Notas 4 3 3 2 2" xfId="2091" xr:uid="{00000000-0005-0000-0000-000081400000}"/>
    <cellStyle name="Notas 4 3 3 2 2 2" xfId="3448" xr:uid="{00000000-0005-0000-0000-000082400000}"/>
    <cellStyle name="Notas 4 3 3 2 2 2 2" xfId="4585" xr:uid="{00000000-0005-0000-0000-000083400000}"/>
    <cellStyle name="Notas 4 3 3 2 2 2 2 2" xfId="7320" xr:uid="{00000000-0005-0000-0000-000084400000}"/>
    <cellStyle name="Notas 4 3 3 2 2 2 2 2 2" xfId="11616" xr:uid="{00000000-0005-0000-0000-000085400000}"/>
    <cellStyle name="Notas 4 3 3 2 2 2 2 2 2 2" xfId="20245" xr:uid="{00000000-0005-0000-0000-000086400000}"/>
    <cellStyle name="Notas 4 3 3 2 2 2 2 2 3" xfId="15955" xr:uid="{00000000-0005-0000-0000-000087400000}"/>
    <cellStyle name="Notas 4 3 3 2 2 2 2 3" xfId="9471" xr:uid="{00000000-0005-0000-0000-000088400000}"/>
    <cellStyle name="Notas 4 3 3 2 2 2 2 3 2" xfId="18100" xr:uid="{00000000-0005-0000-0000-000089400000}"/>
    <cellStyle name="Notas 4 3 3 2 2 2 2 4" xfId="13809" xr:uid="{00000000-0005-0000-0000-00008A400000}"/>
    <cellStyle name="Notas 4 3 3 2 2 2 3" xfId="6268" xr:uid="{00000000-0005-0000-0000-00008B400000}"/>
    <cellStyle name="Notas 4 3 3 2 2 2 3 2" xfId="10564" xr:uid="{00000000-0005-0000-0000-00008C400000}"/>
    <cellStyle name="Notas 4 3 3 2 2 2 3 2 2" xfId="19193" xr:uid="{00000000-0005-0000-0000-00008D400000}"/>
    <cellStyle name="Notas 4 3 3 2 2 2 3 3" xfId="14903" xr:uid="{00000000-0005-0000-0000-00008E400000}"/>
    <cellStyle name="Notas 4 3 3 2 2 2 4" xfId="8419" xr:uid="{00000000-0005-0000-0000-00008F400000}"/>
    <cellStyle name="Notas 4 3 3 2 2 2 4 2" xfId="17048" xr:uid="{00000000-0005-0000-0000-000090400000}"/>
    <cellStyle name="Notas 4 3 3 2 2 2 5" xfId="12735" xr:uid="{00000000-0005-0000-0000-000091400000}"/>
    <cellStyle name="Notas 4 3 3 2 3" xfId="3126" xr:uid="{00000000-0005-0000-0000-000092400000}"/>
    <cellStyle name="Notas 4 3 3 2 3 2" xfId="4295" xr:uid="{00000000-0005-0000-0000-000093400000}"/>
    <cellStyle name="Notas 4 3 3 2 3 2 2" xfId="7030" xr:uid="{00000000-0005-0000-0000-000094400000}"/>
    <cellStyle name="Notas 4 3 3 2 3 2 2 2" xfId="11326" xr:uid="{00000000-0005-0000-0000-000095400000}"/>
    <cellStyle name="Notas 4 3 3 2 3 2 2 2 2" xfId="19955" xr:uid="{00000000-0005-0000-0000-000096400000}"/>
    <cellStyle name="Notas 4 3 3 2 3 2 2 3" xfId="15665" xr:uid="{00000000-0005-0000-0000-000097400000}"/>
    <cellStyle name="Notas 4 3 3 2 3 2 3" xfId="9181" xr:uid="{00000000-0005-0000-0000-000098400000}"/>
    <cellStyle name="Notas 4 3 3 2 3 2 3 2" xfId="17810" xr:uid="{00000000-0005-0000-0000-000099400000}"/>
    <cellStyle name="Notas 4 3 3 2 3 2 4" xfId="13519" xr:uid="{00000000-0005-0000-0000-00009A400000}"/>
    <cellStyle name="Notas 4 3 3 2 3 3" xfId="5977" xr:uid="{00000000-0005-0000-0000-00009B400000}"/>
    <cellStyle name="Notas 4 3 3 2 3 3 2" xfId="10273" xr:uid="{00000000-0005-0000-0000-00009C400000}"/>
    <cellStyle name="Notas 4 3 3 2 3 3 2 2" xfId="18902" xr:uid="{00000000-0005-0000-0000-00009D400000}"/>
    <cellStyle name="Notas 4 3 3 2 3 3 3" xfId="14612" xr:uid="{00000000-0005-0000-0000-00009E400000}"/>
    <cellStyle name="Notas 4 3 3 2 3 4" xfId="8225" xr:uid="{00000000-0005-0000-0000-00009F400000}"/>
    <cellStyle name="Notas 4 3 3 2 3 4 2" xfId="16854" xr:uid="{00000000-0005-0000-0000-0000A0400000}"/>
    <cellStyle name="Notas 4 3 3 2 3 5" xfId="12443" xr:uid="{00000000-0005-0000-0000-0000A1400000}"/>
    <cellStyle name="Notas 4 3 3 2 4" xfId="22051" xr:uid="{00000000-0005-0000-0000-0000A2400000}"/>
    <cellStyle name="Notas 4 3 3 3" xfId="768" xr:uid="{00000000-0005-0000-0000-0000A3400000}"/>
    <cellStyle name="Notas 4 3 3 3 2" xfId="2204" xr:uid="{00000000-0005-0000-0000-0000A4400000}"/>
    <cellStyle name="Notas 4 3 3 3 2 2" xfId="3545" xr:uid="{00000000-0005-0000-0000-0000A5400000}"/>
    <cellStyle name="Notas 4 3 3 3 2 2 2" xfId="4681" xr:uid="{00000000-0005-0000-0000-0000A6400000}"/>
    <cellStyle name="Notas 4 3 3 3 2 2 2 2" xfId="7416" xr:uid="{00000000-0005-0000-0000-0000A7400000}"/>
    <cellStyle name="Notas 4 3 3 3 2 2 2 2 2" xfId="11712" xr:uid="{00000000-0005-0000-0000-0000A8400000}"/>
    <cellStyle name="Notas 4 3 3 3 2 2 2 2 2 2" xfId="20341" xr:uid="{00000000-0005-0000-0000-0000A9400000}"/>
    <cellStyle name="Notas 4 3 3 3 2 2 2 2 3" xfId="16051" xr:uid="{00000000-0005-0000-0000-0000AA400000}"/>
    <cellStyle name="Notas 4 3 3 3 2 2 2 3" xfId="9567" xr:uid="{00000000-0005-0000-0000-0000AB400000}"/>
    <cellStyle name="Notas 4 3 3 3 2 2 2 3 2" xfId="18196" xr:uid="{00000000-0005-0000-0000-0000AC400000}"/>
    <cellStyle name="Notas 4 3 3 3 2 2 2 4" xfId="13905" xr:uid="{00000000-0005-0000-0000-0000AD400000}"/>
    <cellStyle name="Notas 4 3 3 3 2 2 3" xfId="6364" xr:uid="{00000000-0005-0000-0000-0000AE400000}"/>
    <cellStyle name="Notas 4 3 3 3 2 2 3 2" xfId="10660" xr:uid="{00000000-0005-0000-0000-0000AF400000}"/>
    <cellStyle name="Notas 4 3 3 3 2 2 3 2 2" xfId="19289" xr:uid="{00000000-0005-0000-0000-0000B0400000}"/>
    <cellStyle name="Notas 4 3 3 3 2 2 3 3" xfId="14999" xr:uid="{00000000-0005-0000-0000-0000B1400000}"/>
    <cellStyle name="Notas 4 3 3 3 2 2 4" xfId="8515" xr:uid="{00000000-0005-0000-0000-0000B2400000}"/>
    <cellStyle name="Notas 4 3 3 3 2 2 4 2" xfId="17144" xr:uid="{00000000-0005-0000-0000-0000B3400000}"/>
    <cellStyle name="Notas 4 3 3 3 2 2 5" xfId="12831" xr:uid="{00000000-0005-0000-0000-0000B4400000}"/>
    <cellStyle name="Notas 4 3 3 3 3" xfId="3222" xr:uid="{00000000-0005-0000-0000-0000B5400000}"/>
    <cellStyle name="Notas 4 3 3 3 3 2" xfId="4391" xr:uid="{00000000-0005-0000-0000-0000B6400000}"/>
    <cellStyle name="Notas 4 3 3 3 3 2 2" xfId="7126" xr:uid="{00000000-0005-0000-0000-0000B7400000}"/>
    <cellStyle name="Notas 4 3 3 3 3 2 2 2" xfId="11422" xr:uid="{00000000-0005-0000-0000-0000B8400000}"/>
    <cellStyle name="Notas 4 3 3 3 3 2 2 2 2" xfId="20051" xr:uid="{00000000-0005-0000-0000-0000B9400000}"/>
    <cellStyle name="Notas 4 3 3 3 3 2 2 3" xfId="15761" xr:uid="{00000000-0005-0000-0000-0000BA400000}"/>
    <cellStyle name="Notas 4 3 3 3 3 2 3" xfId="9277" xr:uid="{00000000-0005-0000-0000-0000BB400000}"/>
    <cellStyle name="Notas 4 3 3 3 3 2 3 2" xfId="17906" xr:uid="{00000000-0005-0000-0000-0000BC400000}"/>
    <cellStyle name="Notas 4 3 3 3 3 2 4" xfId="13615" xr:uid="{00000000-0005-0000-0000-0000BD400000}"/>
    <cellStyle name="Notas 4 3 3 3 3 3" xfId="6073" xr:uid="{00000000-0005-0000-0000-0000BE400000}"/>
    <cellStyle name="Notas 4 3 3 3 3 3 2" xfId="10369" xr:uid="{00000000-0005-0000-0000-0000BF400000}"/>
    <cellStyle name="Notas 4 3 3 3 3 3 2 2" xfId="18998" xr:uid="{00000000-0005-0000-0000-0000C0400000}"/>
    <cellStyle name="Notas 4 3 3 3 3 3 3" xfId="14708" xr:uid="{00000000-0005-0000-0000-0000C1400000}"/>
    <cellStyle name="Notas 4 3 3 3 3 4" xfId="7793" xr:uid="{00000000-0005-0000-0000-0000C2400000}"/>
    <cellStyle name="Notas 4 3 3 3 3 4 2" xfId="16427" xr:uid="{00000000-0005-0000-0000-0000C3400000}"/>
    <cellStyle name="Notas 4 3 3 3 3 5" xfId="12539" xr:uid="{00000000-0005-0000-0000-0000C4400000}"/>
    <cellStyle name="Notas 4 3 3 4" xfId="966" xr:uid="{00000000-0005-0000-0000-0000C5400000}"/>
    <cellStyle name="Notas 4 3 3 4 2" xfId="3318" xr:uid="{00000000-0005-0000-0000-0000C6400000}"/>
    <cellStyle name="Notas 4 3 3 4 2 2" xfId="4487" xr:uid="{00000000-0005-0000-0000-0000C7400000}"/>
    <cellStyle name="Notas 4 3 3 4 2 2 2" xfId="7222" xr:uid="{00000000-0005-0000-0000-0000C8400000}"/>
    <cellStyle name="Notas 4 3 3 4 2 2 2 2" xfId="11518" xr:uid="{00000000-0005-0000-0000-0000C9400000}"/>
    <cellStyle name="Notas 4 3 3 4 2 2 2 2 2" xfId="20147" xr:uid="{00000000-0005-0000-0000-0000CA400000}"/>
    <cellStyle name="Notas 4 3 3 4 2 2 2 3" xfId="15857" xr:uid="{00000000-0005-0000-0000-0000CB400000}"/>
    <cellStyle name="Notas 4 3 3 4 2 2 3" xfId="9373" xr:uid="{00000000-0005-0000-0000-0000CC400000}"/>
    <cellStyle name="Notas 4 3 3 4 2 2 3 2" xfId="18002" xr:uid="{00000000-0005-0000-0000-0000CD400000}"/>
    <cellStyle name="Notas 4 3 3 4 2 2 4" xfId="13711" xr:uid="{00000000-0005-0000-0000-0000CE400000}"/>
    <cellStyle name="Notas 4 3 3 4 2 3" xfId="6169" xr:uid="{00000000-0005-0000-0000-0000CF400000}"/>
    <cellStyle name="Notas 4 3 3 4 2 3 2" xfId="10465" xr:uid="{00000000-0005-0000-0000-0000D0400000}"/>
    <cellStyle name="Notas 4 3 3 4 2 3 2 2" xfId="19094" xr:uid="{00000000-0005-0000-0000-0000D1400000}"/>
    <cellStyle name="Notas 4 3 3 4 2 3 3" xfId="14804" xr:uid="{00000000-0005-0000-0000-0000D2400000}"/>
    <cellStyle name="Notas 4 3 3 4 2 4" xfId="8320" xr:uid="{00000000-0005-0000-0000-0000D3400000}"/>
    <cellStyle name="Notas 4 3 3 4 2 4 2" xfId="16949" xr:uid="{00000000-0005-0000-0000-0000D4400000}"/>
    <cellStyle name="Notas 4 3 3 4 2 5" xfId="12635" xr:uid="{00000000-0005-0000-0000-0000D5400000}"/>
    <cellStyle name="Notas 4 3 3 5" xfId="1130" xr:uid="{00000000-0005-0000-0000-0000D6400000}"/>
    <cellStyle name="Notas 4 3 3 5 2" xfId="2408" xr:uid="{00000000-0005-0000-0000-0000D7400000}"/>
    <cellStyle name="Notas 4 3 3 5 2 2" xfId="3642" xr:uid="{00000000-0005-0000-0000-0000D8400000}"/>
    <cellStyle name="Notas 4 3 3 5 2 2 2" xfId="4777" xr:uid="{00000000-0005-0000-0000-0000D9400000}"/>
    <cellStyle name="Notas 4 3 3 5 2 2 2 2" xfId="7512" xr:uid="{00000000-0005-0000-0000-0000DA400000}"/>
    <cellStyle name="Notas 4 3 3 5 2 2 2 2 2" xfId="11808" xr:uid="{00000000-0005-0000-0000-0000DB400000}"/>
    <cellStyle name="Notas 4 3 3 5 2 2 2 2 2 2" xfId="20437" xr:uid="{00000000-0005-0000-0000-0000DC400000}"/>
    <cellStyle name="Notas 4 3 3 5 2 2 2 2 3" xfId="16147" xr:uid="{00000000-0005-0000-0000-0000DD400000}"/>
    <cellStyle name="Notas 4 3 3 5 2 2 2 3" xfId="9663" xr:uid="{00000000-0005-0000-0000-0000DE400000}"/>
    <cellStyle name="Notas 4 3 3 5 2 2 2 3 2" xfId="18292" xr:uid="{00000000-0005-0000-0000-0000DF400000}"/>
    <cellStyle name="Notas 4 3 3 5 2 2 2 4" xfId="14001" xr:uid="{00000000-0005-0000-0000-0000E0400000}"/>
    <cellStyle name="Notas 4 3 3 5 2 2 3" xfId="6460" xr:uid="{00000000-0005-0000-0000-0000E1400000}"/>
    <cellStyle name="Notas 4 3 3 5 2 2 3 2" xfId="10756" xr:uid="{00000000-0005-0000-0000-0000E2400000}"/>
    <cellStyle name="Notas 4 3 3 5 2 2 3 2 2" xfId="19385" xr:uid="{00000000-0005-0000-0000-0000E3400000}"/>
    <cellStyle name="Notas 4 3 3 5 2 2 3 3" xfId="15095" xr:uid="{00000000-0005-0000-0000-0000E4400000}"/>
    <cellStyle name="Notas 4 3 3 5 2 2 4" xfId="8611" xr:uid="{00000000-0005-0000-0000-0000E5400000}"/>
    <cellStyle name="Notas 4 3 3 5 2 2 4 2" xfId="17240" xr:uid="{00000000-0005-0000-0000-0000E6400000}"/>
    <cellStyle name="Notas 4 3 3 5 2 2 5" xfId="12927" xr:uid="{00000000-0005-0000-0000-0000E7400000}"/>
    <cellStyle name="Notas 4 3 3 5 3" xfId="3822" xr:uid="{00000000-0005-0000-0000-0000E8400000}"/>
    <cellStyle name="Notas 4 3 3 5 3 2" xfId="6577" xr:uid="{00000000-0005-0000-0000-0000E9400000}"/>
    <cellStyle name="Notas 4 3 3 5 3 2 2" xfId="10873" xr:uid="{00000000-0005-0000-0000-0000EA400000}"/>
    <cellStyle name="Notas 4 3 3 5 3 2 2 2" xfId="19502" xr:uid="{00000000-0005-0000-0000-0000EB400000}"/>
    <cellStyle name="Notas 4 3 3 5 3 2 3" xfId="15212" xr:uid="{00000000-0005-0000-0000-0000EC400000}"/>
    <cellStyle name="Notas 4 3 3 5 3 3" xfId="8728" xr:uid="{00000000-0005-0000-0000-0000ED400000}"/>
    <cellStyle name="Notas 4 3 3 5 3 3 2" xfId="17357" xr:uid="{00000000-0005-0000-0000-0000EE400000}"/>
    <cellStyle name="Notas 4 3 3 5 3 4" xfId="13046" xr:uid="{00000000-0005-0000-0000-0000EF400000}"/>
    <cellStyle name="Notas 4 3 3 5 4" xfId="5522" xr:uid="{00000000-0005-0000-0000-0000F0400000}"/>
    <cellStyle name="Notas 4 3 3 5 4 2" xfId="9818" xr:uid="{00000000-0005-0000-0000-0000F1400000}"/>
    <cellStyle name="Notas 4 3 3 5 4 2 2" xfId="18447" xr:uid="{00000000-0005-0000-0000-0000F2400000}"/>
    <cellStyle name="Notas 4 3 3 5 4 3" xfId="14157" xr:uid="{00000000-0005-0000-0000-0000F3400000}"/>
    <cellStyle name="Notas 4 3 3 5 5" xfId="7921" xr:uid="{00000000-0005-0000-0000-0000F4400000}"/>
    <cellStyle name="Notas 4 3 3 5 5 2" xfId="16554" xr:uid="{00000000-0005-0000-0000-0000F5400000}"/>
    <cellStyle name="Notas 4 3 3 5 6" xfId="11966" xr:uid="{00000000-0005-0000-0000-0000F6400000}"/>
    <cellStyle name="Notas 4 3 3 6" xfId="22050" xr:uid="{00000000-0005-0000-0000-0000F7400000}"/>
    <cellStyle name="Notas 4 3 4" xfId="651" xr:uid="{00000000-0005-0000-0000-0000F8400000}"/>
    <cellStyle name="Notas 4 3 4 2" xfId="2089" xr:uid="{00000000-0005-0000-0000-0000F9400000}"/>
    <cellStyle name="Notas 4 3 4 2 2" xfId="3446" xr:uid="{00000000-0005-0000-0000-0000FA400000}"/>
    <cellStyle name="Notas 4 3 4 2 2 2" xfId="4583" xr:uid="{00000000-0005-0000-0000-0000FB400000}"/>
    <cellStyle name="Notas 4 3 4 2 2 2 2" xfId="7318" xr:uid="{00000000-0005-0000-0000-0000FC400000}"/>
    <cellStyle name="Notas 4 3 4 2 2 2 2 2" xfId="11614" xr:uid="{00000000-0005-0000-0000-0000FD400000}"/>
    <cellStyle name="Notas 4 3 4 2 2 2 2 2 2" xfId="20243" xr:uid="{00000000-0005-0000-0000-0000FE400000}"/>
    <cellStyle name="Notas 4 3 4 2 2 2 2 3" xfId="15953" xr:uid="{00000000-0005-0000-0000-0000FF400000}"/>
    <cellStyle name="Notas 4 3 4 2 2 2 3" xfId="9469" xr:uid="{00000000-0005-0000-0000-000000410000}"/>
    <cellStyle name="Notas 4 3 4 2 2 2 3 2" xfId="18098" xr:uid="{00000000-0005-0000-0000-000001410000}"/>
    <cellStyle name="Notas 4 3 4 2 2 2 4" xfId="13807" xr:uid="{00000000-0005-0000-0000-000002410000}"/>
    <cellStyle name="Notas 4 3 4 2 2 3" xfId="6266" xr:uid="{00000000-0005-0000-0000-000003410000}"/>
    <cellStyle name="Notas 4 3 4 2 2 3 2" xfId="10562" xr:uid="{00000000-0005-0000-0000-000004410000}"/>
    <cellStyle name="Notas 4 3 4 2 2 3 2 2" xfId="19191" xr:uid="{00000000-0005-0000-0000-000005410000}"/>
    <cellStyle name="Notas 4 3 4 2 2 3 3" xfId="14901" xr:uid="{00000000-0005-0000-0000-000006410000}"/>
    <cellStyle name="Notas 4 3 4 2 2 4" xfId="8417" xr:uid="{00000000-0005-0000-0000-000007410000}"/>
    <cellStyle name="Notas 4 3 4 2 2 4 2" xfId="17046" xr:uid="{00000000-0005-0000-0000-000008410000}"/>
    <cellStyle name="Notas 4 3 4 2 2 5" xfId="12733" xr:uid="{00000000-0005-0000-0000-000009410000}"/>
    <cellStyle name="Notas 4 3 4 3" xfId="3124" xr:uid="{00000000-0005-0000-0000-00000A410000}"/>
    <cellStyle name="Notas 4 3 4 3 2" xfId="4293" xr:uid="{00000000-0005-0000-0000-00000B410000}"/>
    <cellStyle name="Notas 4 3 4 3 2 2" xfId="7028" xr:uid="{00000000-0005-0000-0000-00000C410000}"/>
    <cellStyle name="Notas 4 3 4 3 2 2 2" xfId="11324" xr:uid="{00000000-0005-0000-0000-00000D410000}"/>
    <cellStyle name="Notas 4 3 4 3 2 2 2 2" xfId="19953" xr:uid="{00000000-0005-0000-0000-00000E410000}"/>
    <cellStyle name="Notas 4 3 4 3 2 2 3" xfId="15663" xr:uid="{00000000-0005-0000-0000-00000F410000}"/>
    <cellStyle name="Notas 4 3 4 3 2 3" xfId="9179" xr:uid="{00000000-0005-0000-0000-000010410000}"/>
    <cellStyle name="Notas 4 3 4 3 2 3 2" xfId="17808" xr:uid="{00000000-0005-0000-0000-000011410000}"/>
    <cellStyle name="Notas 4 3 4 3 2 4" xfId="13517" xr:uid="{00000000-0005-0000-0000-000012410000}"/>
    <cellStyle name="Notas 4 3 4 3 3" xfId="5975" xr:uid="{00000000-0005-0000-0000-000013410000}"/>
    <cellStyle name="Notas 4 3 4 3 3 2" xfId="10271" xr:uid="{00000000-0005-0000-0000-000014410000}"/>
    <cellStyle name="Notas 4 3 4 3 3 2 2" xfId="18900" xr:uid="{00000000-0005-0000-0000-000015410000}"/>
    <cellStyle name="Notas 4 3 4 3 3 3" xfId="14610" xr:uid="{00000000-0005-0000-0000-000016410000}"/>
    <cellStyle name="Notas 4 3 4 3 4" xfId="7740" xr:uid="{00000000-0005-0000-0000-000017410000}"/>
    <cellStyle name="Notas 4 3 4 3 4 2" xfId="16374" xr:uid="{00000000-0005-0000-0000-000018410000}"/>
    <cellStyle name="Notas 4 3 4 3 5" xfId="12441" xr:uid="{00000000-0005-0000-0000-000019410000}"/>
    <cellStyle name="Notas 4 3 4 4" xfId="22977" xr:uid="{00000000-0005-0000-0000-00001A410000}"/>
    <cellStyle name="Notas 4 3 5" xfId="766" xr:uid="{00000000-0005-0000-0000-00001B410000}"/>
    <cellStyle name="Notas 4 3 5 2" xfId="2202" xr:uid="{00000000-0005-0000-0000-00001C410000}"/>
    <cellStyle name="Notas 4 3 5 2 2" xfId="3543" xr:uid="{00000000-0005-0000-0000-00001D410000}"/>
    <cellStyle name="Notas 4 3 5 2 2 2" xfId="4679" xr:uid="{00000000-0005-0000-0000-00001E410000}"/>
    <cellStyle name="Notas 4 3 5 2 2 2 2" xfId="7414" xr:uid="{00000000-0005-0000-0000-00001F410000}"/>
    <cellStyle name="Notas 4 3 5 2 2 2 2 2" xfId="11710" xr:uid="{00000000-0005-0000-0000-000020410000}"/>
    <cellStyle name="Notas 4 3 5 2 2 2 2 2 2" xfId="20339" xr:uid="{00000000-0005-0000-0000-000021410000}"/>
    <cellStyle name="Notas 4 3 5 2 2 2 2 3" xfId="16049" xr:uid="{00000000-0005-0000-0000-000022410000}"/>
    <cellStyle name="Notas 4 3 5 2 2 2 3" xfId="9565" xr:uid="{00000000-0005-0000-0000-000023410000}"/>
    <cellStyle name="Notas 4 3 5 2 2 2 3 2" xfId="18194" xr:uid="{00000000-0005-0000-0000-000024410000}"/>
    <cellStyle name="Notas 4 3 5 2 2 2 4" xfId="13903" xr:uid="{00000000-0005-0000-0000-000025410000}"/>
    <cellStyle name="Notas 4 3 5 2 2 3" xfId="6362" xr:uid="{00000000-0005-0000-0000-000026410000}"/>
    <cellStyle name="Notas 4 3 5 2 2 3 2" xfId="10658" xr:uid="{00000000-0005-0000-0000-000027410000}"/>
    <cellStyle name="Notas 4 3 5 2 2 3 2 2" xfId="19287" xr:uid="{00000000-0005-0000-0000-000028410000}"/>
    <cellStyle name="Notas 4 3 5 2 2 3 3" xfId="14997" xr:uid="{00000000-0005-0000-0000-000029410000}"/>
    <cellStyle name="Notas 4 3 5 2 2 4" xfId="8513" xr:uid="{00000000-0005-0000-0000-00002A410000}"/>
    <cellStyle name="Notas 4 3 5 2 2 4 2" xfId="17142" xr:uid="{00000000-0005-0000-0000-00002B410000}"/>
    <cellStyle name="Notas 4 3 5 2 2 5" xfId="12829" xr:uid="{00000000-0005-0000-0000-00002C410000}"/>
    <cellStyle name="Notas 4 3 5 3" xfId="3220" xr:uid="{00000000-0005-0000-0000-00002D410000}"/>
    <cellStyle name="Notas 4 3 5 3 2" xfId="4389" xr:uid="{00000000-0005-0000-0000-00002E410000}"/>
    <cellStyle name="Notas 4 3 5 3 2 2" xfId="7124" xr:uid="{00000000-0005-0000-0000-00002F410000}"/>
    <cellStyle name="Notas 4 3 5 3 2 2 2" xfId="11420" xr:uid="{00000000-0005-0000-0000-000030410000}"/>
    <cellStyle name="Notas 4 3 5 3 2 2 2 2" xfId="20049" xr:uid="{00000000-0005-0000-0000-000031410000}"/>
    <cellStyle name="Notas 4 3 5 3 2 2 3" xfId="15759" xr:uid="{00000000-0005-0000-0000-000032410000}"/>
    <cellStyle name="Notas 4 3 5 3 2 3" xfId="9275" xr:uid="{00000000-0005-0000-0000-000033410000}"/>
    <cellStyle name="Notas 4 3 5 3 2 3 2" xfId="17904" xr:uid="{00000000-0005-0000-0000-000034410000}"/>
    <cellStyle name="Notas 4 3 5 3 2 4" xfId="13613" xr:uid="{00000000-0005-0000-0000-000035410000}"/>
    <cellStyle name="Notas 4 3 5 3 3" xfId="6071" xr:uid="{00000000-0005-0000-0000-000036410000}"/>
    <cellStyle name="Notas 4 3 5 3 3 2" xfId="10367" xr:uid="{00000000-0005-0000-0000-000037410000}"/>
    <cellStyle name="Notas 4 3 5 3 3 2 2" xfId="18996" xr:uid="{00000000-0005-0000-0000-000038410000}"/>
    <cellStyle name="Notas 4 3 5 3 3 3" xfId="14706" xr:uid="{00000000-0005-0000-0000-000039410000}"/>
    <cellStyle name="Notas 4 3 5 3 4" xfId="7758" xr:uid="{00000000-0005-0000-0000-00003A410000}"/>
    <cellStyle name="Notas 4 3 5 3 4 2" xfId="16392" xr:uid="{00000000-0005-0000-0000-00003B410000}"/>
    <cellStyle name="Notas 4 3 5 3 5" xfId="12537" xr:uid="{00000000-0005-0000-0000-00003C410000}"/>
    <cellStyle name="Notas 4 3 6" xfId="964" xr:uid="{00000000-0005-0000-0000-00003D410000}"/>
    <cellStyle name="Notas 4 3 6 2" xfId="3316" xr:uid="{00000000-0005-0000-0000-00003E410000}"/>
    <cellStyle name="Notas 4 3 6 2 2" xfId="4485" xr:uid="{00000000-0005-0000-0000-00003F410000}"/>
    <cellStyle name="Notas 4 3 6 2 2 2" xfId="7220" xr:uid="{00000000-0005-0000-0000-000040410000}"/>
    <cellStyle name="Notas 4 3 6 2 2 2 2" xfId="11516" xr:uid="{00000000-0005-0000-0000-000041410000}"/>
    <cellStyle name="Notas 4 3 6 2 2 2 2 2" xfId="20145" xr:uid="{00000000-0005-0000-0000-000042410000}"/>
    <cellStyle name="Notas 4 3 6 2 2 2 3" xfId="15855" xr:uid="{00000000-0005-0000-0000-000043410000}"/>
    <cellStyle name="Notas 4 3 6 2 2 3" xfId="9371" xr:uid="{00000000-0005-0000-0000-000044410000}"/>
    <cellStyle name="Notas 4 3 6 2 2 3 2" xfId="18000" xr:uid="{00000000-0005-0000-0000-000045410000}"/>
    <cellStyle name="Notas 4 3 6 2 2 4" xfId="13709" xr:uid="{00000000-0005-0000-0000-000046410000}"/>
    <cellStyle name="Notas 4 3 6 2 3" xfId="6167" xr:uid="{00000000-0005-0000-0000-000047410000}"/>
    <cellStyle name="Notas 4 3 6 2 3 2" xfId="10463" xr:uid="{00000000-0005-0000-0000-000048410000}"/>
    <cellStyle name="Notas 4 3 6 2 3 2 2" xfId="19092" xr:uid="{00000000-0005-0000-0000-000049410000}"/>
    <cellStyle name="Notas 4 3 6 2 3 3" xfId="14802" xr:uid="{00000000-0005-0000-0000-00004A410000}"/>
    <cellStyle name="Notas 4 3 6 2 4" xfId="8318" xr:uid="{00000000-0005-0000-0000-00004B410000}"/>
    <cellStyle name="Notas 4 3 6 2 4 2" xfId="16947" xr:uid="{00000000-0005-0000-0000-00004C410000}"/>
    <cellStyle name="Notas 4 3 6 2 5" xfId="12633" xr:uid="{00000000-0005-0000-0000-00004D410000}"/>
    <cellStyle name="Notas 4 3 7" xfId="1128" xr:uid="{00000000-0005-0000-0000-00004E410000}"/>
    <cellStyle name="Notas 4 3 7 2" xfId="2406" xr:uid="{00000000-0005-0000-0000-00004F410000}"/>
    <cellStyle name="Notas 4 3 7 2 2" xfId="3640" xr:uid="{00000000-0005-0000-0000-000050410000}"/>
    <cellStyle name="Notas 4 3 7 2 2 2" xfId="4775" xr:uid="{00000000-0005-0000-0000-000051410000}"/>
    <cellStyle name="Notas 4 3 7 2 2 2 2" xfId="7510" xr:uid="{00000000-0005-0000-0000-000052410000}"/>
    <cellStyle name="Notas 4 3 7 2 2 2 2 2" xfId="11806" xr:uid="{00000000-0005-0000-0000-000053410000}"/>
    <cellStyle name="Notas 4 3 7 2 2 2 2 2 2" xfId="20435" xr:uid="{00000000-0005-0000-0000-000054410000}"/>
    <cellStyle name="Notas 4 3 7 2 2 2 2 3" xfId="16145" xr:uid="{00000000-0005-0000-0000-000055410000}"/>
    <cellStyle name="Notas 4 3 7 2 2 2 3" xfId="9661" xr:uid="{00000000-0005-0000-0000-000056410000}"/>
    <cellStyle name="Notas 4 3 7 2 2 2 3 2" xfId="18290" xr:uid="{00000000-0005-0000-0000-000057410000}"/>
    <cellStyle name="Notas 4 3 7 2 2 2 4" xfId="13999" xr:uid="{00000000-0005-0000-0000-000058410000}"/>
    <cellStyle name="Notas 4 3 7 2 2 3" xfId="6458" xr:uid="{00000000-0005-0000-0000-000059410000}"/>
    <cellStyle name="Notas 4 3 7 2 2 3 2" xfId="10754" xr:uid="{00000000-0005-0000-0000-00005A410000}"/>
    <cellStyle name="Notas 4 3 7 2 2 3 2 2" xfId="19383" xr:uid="{00000000-0005-0000-0000-00005B410000}"/>
    <cellStyle name="Notas 4 3 7 2 2 3 3" xfId="15093" xr:uid="{00000000-0005-0000-0000-00005C410000}"/>
    <cellStyle name="Notas 4 3 7 2 2 4" xfId="8609" xr:uid="{00000000-0005-0000-0000-00005D410000}"/>
    <cellStyle name="Notas 4 3 7 2 2 4 2" xfId="17238" xr:uid="{00000000-0005-0000-0000-00005E410000}"/>
    <cellStyle name="Notas 4 3 7 2 2 5" xfId="12925" xr:uid="{00000000-0005-0000-0000-00005F410000}"/>
    <cellStyle name="Notas 4 3 7 3" xfId="3820" xr:uid="{00000000-0005-0000-0000-000060410000}"/>
    <cellStyle name="Notas 4 3 7 3 2" xfId="6575" xr:uid="{00000000-0005-0000-0000-000061410000}"/>
    <cellStyle name="Notas 4 3 7 3 2 2" xfId="10871" xr:uid="{00000000-0005-0000-0000-000062410000}"/>
    <cellStyle name="Notas 4 3 7 3 2 2 2" xfId="19500" xr:uid="{00000000-0005-0000-0000-000063410000}"/>
    <cellStyle name="Notas 4 3 7 3 2 3" xfId="15210" xr:uid="{00000000-0005-0000-0000-000064410000}"/>
    <cellStyle name="Notas 4 3 7 3 3" xfId="8726" xr:uid="{00000000-0005-0000-0000-000065410000}"/>
    <cellStyle name="Notas 4 3 7 3 3 2" xfId="17355" xr:uid="{00000000-0005-0000-0000-000066410000}"/>
    <cellStyle name="Notas 4 3 7 3 4" xfId="13044" xr:uid="{00000000-0005-0000-0000-000067410000}"/>
    <cellStyle name="Notas 4 3 7 4" xfId="5520" xr:uid="{00000000-0005-0000-0000-000068410000}"/>
    <cellStyle name="Notas 4 3 7 4 2" xfId="9816" xr:uid="{00000000-0005-0000-0000-000069410000}"/>
    <cellStyle name="Notas 4 3 7 4 2 2" xfId="18445" xr:uid="{00000000-0005-0000-0000-00006A410000}"/>
    <cellStyle name="Notas 4 3 7 4 3" xfId="14155" xr:uid="{00000000-0005-0000-0000-00006B410000}"/>
    <cellStyle name="Notas 4 3 7 5" xfId="7925" xr:uid="{00000000-0005-0000-0000-00006C410000}"/>
    <cellStyle name="Notas 4 3 7 5 2" xfId="16558" xr:uid="{00000000-0005-0000-0000-00006D410000}"/>
    <cellStyle name="Notas 4 3 7 6" xfId="11964" xr:uid="{00000000-0005-0000-0000-00006E410000}"/>
    <cellStyle name="Notas 4 3 8" xfId="22979" xr:uid="{00000000-0005-0000-0000-00006F410000}"/>
    <cellStyle name="Notas 4 4" xfId="524" xr:uid="{00000000-0005-0000-0000-000070410000}"/>
    <cellStyle name="Notas 4 4 2" xfId="525" xr:uid="{00000000-0005-0000-0000-000071410000}"/>
    <cellStyle name="Notas 4 4 2 2" xfId="655" xr:uid="{00000000-0005-0000-0000-000072410000}"/>
    <cellStyle name="Notas 4 4 2 2 2" xfId="2093" xr:uid="{00000000-0005-0000-0000-000073410000}"/>
    <cellStyle name="Notas 4 4 2 2 2 2" xfId="3450" xr:uid="{00000000-0005-0000-0000-000074410000}"/>
    <cellStyle name="Notas 4 4 2 2 2 2 2" xfId="4587" xr:uid="{00000000-0005-0000-0000-000075410000}"/>
    <cellStyle name="Notas 4 4 2 2 2 2 2 2" xfId="7322" xr:uid="{00000000-0005-0000-0000-000076410000}"/>
    <cellStyle name="Notas 4 4 2 2 2 2 2 2 2" xfId="11618" xr:uid="{00000000-0005-0000-0000-000077410000}"/>
    <cellStyle name="Notas 4 4 2 2 2 2 2 2 2 2" xfId="20247" xr:uid="{00000000-0005-0000-0000-000078410000}"/>
    <cellStyle name="Notas 4 4 2 2 2 2 2 2 3" xfId="15957" xr:uid="{00000000-0005-0000-0000-000079410000}"/>
    <cellStyle name="Notas 4 4 2 2 2 2 2 3" xfId="9473" xr:uid="{00000000-0005-0000-0000-00007A410000}"/>
    <cellStyle name="Notas 4 4 2 2 2 2 2 3 2" xfId="18102" xr:uid="{00000000-0005-0000-0000-00007B410000}"/>
    <cellStyle name="Notas 4 4 2 2 2 2 2 4" xfId="13811" xr:uid="{00000000-0005-0000-0000-00007C410000}"/>
    <cellStyle name="Notas 4 4 2 2 2 2 3" xfId="6270" xr:uid="{00000000-0005-0000-0000-00007D410000}"/>
    <cellStyle name="Notas 4 4 2 2 2 2 3 2" xfId="10566" xr:uid="{00000000-0005-0000-0000-00007E410000}"/>
    <cellStyle name="Notas 4 4 2 2 2 2 3 2 2" xfId="19195" xr:uid="{00000000-0005-0000-0000-00007F410000}"/>
    <cellStyle name="Notas 4 4 2 2 2 2 3 3" xfId="14905" xr:uid="{00000000-0005-0000-0000-000080410000}"/>
    <cellStyle name="Notas 4 4 2 2 2 2 4" xfId="8421" xr:uid="{00000000-0005-0000-0000-000081410000}"/>
    <cellStyle name="Notas 4 4 2 2 2 2 4 2" xfId="17050" xr:uid="{00000000-0005-0000-0000-000082410000}"/>
    <cellStyle name="Notas 4 4 2 2 2 2 5" xfId="12737" xr:uid="{00000000-0005-0000-0000-000083410000}"/>
    <cellStyle name="Notas 4 4 2 2 3" xfId="3128" xr:uid="{00000000-0005-0000-0000-000084410000}"/>
    <cellStyle name="Notas 4 4 2 2 3 2" xfId="4297" xr:uid="{00000000-0005-0000-0000-000085410000}"/>
    <cellStyle name="Notas 4 4 2 2 3 2 2" xfId="7032" xr:uid="{00000000-0005-0000-0000-000086410000}"/>
    <cellStyle name="Notas 4 4 2 2 3 2 2 2" xfId="11328" xr:uid="{00000000-0005-0000-0000-000087410000}"/>
    <cellStyle name="Notas 4 4 2 2 3 2 2 2 2" xfId="19957" xr:uid="{00000000-0005-0000-0000-000088410000}"/>
    <cellStyle name="Notas 4 4 2 2 3 2 2 3" xfId="15667" xr:uid="{00000000-0005-0000-0000-000089410000}"/>
    <cellStyle name="Notas 4 4 2 2 3 2 3" xfId="9183" xr:uid="{00000000-0005-0000-0000-00008A410000}"/>
    <cellStyle name="Notas 4 4 2 2 3 2 3 2" xfId="17812" xr:uid="{00000000-0005-0000-0000-00008B410000}"/>
    <cellStyle name="Notas 4 4 2 2 3 2 4" xfId="13521" xr:uid="{00000000-0005-0000-0000-00008C410000}"/>
    <cellStyle name="Notas 4 4 2 2 3 3" xfId="5979" xr:uid="{00000000-0005-0000-0000-00008D410000}"/>
    <cellStyle name="Notas 4 4 2 2 3 3 2" xfId="10275" xr:uid="{00000000-0005-0000-0000-00008E410000}"/>
    <cellStyle name="Notas 4 4 2 2 3 3 2 2" xfId="18904" xr:uid="{00000000-0005-0000-0000-00008F410000}"/>
    <cellStyle name="Notas 4 4 2 2 3 3 3" xfId="14614" xr:uid="{00000000-0005-0000-0000-000090410000}"/>
    <cellStyle name="Notas 4 4 2 2 3 4" xfId="8029" xr:uid="{00000000-0005-0000-0000-000091410000}"/>
    <cellStyle name="Notas 4 4 2 2 3 4 2" xfId="16662" xr:uid="{00000000-0005-0000-0000-000092410000}"/>
    <cellStyle name="Notas 4 4 2 2 3 5" xfId="12445" xr:uid="{00000000-0005-0000-0000-000093410000}"/>
    <cellStyle name="Notas 4 4 2 2 4" xfId="22975" xr:uid="{00000000-0005-0000-0000-000094410000}"/>
    <cellStyle name="Notas 4 4 2 3" xfId="770" xr:uid="{00000000-0005-0000-0000-000095410000}"/>
    <cellStyle name="Notas 4 4 2 3 2" xfId="2206" xr:uid="{00000000-0005-0000-0000-000096410000}"/>
    <cellStyle name="Notas 4 4 2 3 2 2" xfId="3547" xr:uid="{00000000-0005-0000-0000-000097410000}"/>
    <cellStyle name="Notas 4 4 2 3 2 2 2" xfId="4683" xr:uid="{00000000-0005-0000-0000-000098410000}"/>
    <cellStyle name="Notas 4 4 2 3 2 2 2 2" xfId="7418" xr:uid="{00000000-0005-0000-0000-000099410000}"/>
    <cellStyle name="Notas 4 4 2 3 2 2 2 2 2" xfId="11714" xr:uid="{00000000-0005-0000-0000-00009A410000}"/>
    <cellStyle name="Notas 4 4 2 3 2 2 2 2 2 2" xfId="20343" xr:uid="{00000000-0005-0000-0000-00009B410000}"/>
    <cellStyle name="Notas 4 4 2 3 2 2 2 2 3" xfId="16053" xr:uid="{00000000-0005-0000-0000-00009C410000}"/>
    <cellStyle name="Notas 4 4 2 3 2 2 2 3" xfId="9569" xr:uid="{00000000-0005-0000-0000-00009D410000}"/>
    <cellStyle name="Notas 4 4 2 3 2 2 2 3 2" xfId="18198" xr:uid="{00000000-0005-0000-0000-00009E410000}"/>
    <cellStyle name="Notas 4 4 2 3 2 2 2 4" xfId="13907" xr:uid="{00000000-0005-0000-0000-00009F410000}"/>
    <cellStyle name="Notas 4 4 2 3 2 2 3" xfId="6366" xr:uid="{00000000-0005-0000-0000-0000A0410000}"/>
    <cellStyle name="Notas 4 4 2 3 2 2 3 2" xfId="10662" xr:uid="{00000000-0005-0000-0000-0000A1410000}"/>
    <cellStyle name="Notas 4 4 2 3 2 2 3 2 2" xfId="19291" xr:uid="{00000000-0005-0000-0000-0000A2410000}"/>
    <cellStyle name="Notas 4 4 2 3 2 2 3 3" xfId="15001" xr:uid="{00000000-0005-0000-0000-0000A3410000}"/>
    <cellStyle name="Notas 4 4 2 3 2 2 4" xfId="8517" xr:uid="{00000000-0005-0000-0000-0000A4410000}"/>
    <cellStyle name="Notas 4 4 2 3 2 2 4 2" xfId="17146" xr:uid="{00000000-0005-0000-0000-0000A5410000}"/>
    <cellStyle name="Notas 4 4 2 3 2 2 5" xfId="12833" xr:uid="{00000000-0005-0000-0000-0000A6410000}"/>
    <cellStyle name="Notas 4 4 2 3 3" xfId="3224" xr:uid="{00000000-0005-0000-0000-0000A7410000}"/>
    <cellStyle name="Notas 4 4 2 3 3 2" xfId="4393" xr:uid="{00000000-0005-0000-0000-0000A8410000}"/>
    <cellStyle name="Notas 4 4 2 3 3 2 2" xfId="7128" xr:uid="{00000000-0005-0000-0000-0000A9410000}"/>
    <cellStyle name="Notas 4 4 2 3 3 2 2 2" xfId="11424" xr:uid="{00000000-0005-0000-0000-0000AA410000}"/>
    <cellStyle name="Notas 4 4 2 3 3 2 2 2 2" xfId="20053" xr:uid="{00000000-0005-0000-0000-0000AB410000}"/>
    <cellStyle name="Notas 4 4 2 3 3 2 2 3" xfId="15763" xr:uid="{00000000-0005-0000-0000-0000AC410000}"/>
    <cellStyle name="Notas 4 4 2 3 3 2 3" xfId="9279" xr:uid="{00000000-0005-0000-0000-0000AD410000}"/>
    <cellStyle name="Notas 4 4 2 3 3 2 3 2" xfId="17908" xr:uid="{00000000-0005-0000-0000-0000AE410000}"/>
    <cellStyle name="Notas 4 4 2 3 3 2 4" xfId="13617" xr:uid="{00000000-0005-0000-0000-0000AF410000}"/>
    <cellStyle name="Notas 4 4 2 3 3 3" xfId="6075" xr:uid="{00000000-0005-0000-0000-0000B0410000}"/>
    <cellStyle name="Notas 4 4 2 3 3 3 2" xfId="10371" xr:uid="{00000000-0005-0000-0000-0000B1410000}"/>
    <cellStyle name="Notas 4 4 2 3 3 3 2 2" xfId="19000" xr:uid="{00000000-0005-0000-0000-0000B2410000}"/>
    <cellStyle name="Notas 4 4 2 3 3 3 3" xfId="14710" xr:uid="{00000000-0005-0000-0000-0000B3410000}"/>
    <cellStyle name="Notas 4 4 2 3 3 4" xfId="7792" xr:uid="{00000000-0005-0000-0000-0000B4410000}"/>
    <cellStyle name="Notas 4 4 2 3 3 4 2" xfId="16426" xr:uid="{00000000-0005-0000-0000-0000B5410000}"/>
    <cellStyle name="Notas 4 4 2 3 3 5" xfId="12541" xr:uid="{00000000-0005-0000-0000-0000B6410000}"/>
    <cellStyle name="Notas 4 4 2 4" xfId="968" xr:uid="{00000000-0005-0000-0000-0000B7410000}"/>
    <cellStyle name="Notas 4 4 2 4 2" xfId="3320" xr:uid="{00000000-0005-0000-0000-0000B8410000}"/>
    <cellStyle name="Notas 4 4 2 4 2 2" xfId="4489" xr:uid="{00000000-0005-0000-0000-0000B9410000}"/>
    <cellStyle name="Notas 4 4 2 4 2 2 2" xfId="7224" xr:uid="{00000000-0005-0000-0000-0000BA410000}"/>
    <cellStyle name="Notas 4 4 2 4 2 2 2 2" xfId="11520" xr:uid="{00000000-0005-0000-0000-0000BB410000}"/>
    <cellStyle name="Notas 4 4 2 4 2 2 2 2 2" xfId="20149" xr:uid="{00000000-0005-0000-0000-0000BC410000}"/>
    <cellStyle name="Notas 4 4 2 4 2 2 2 3" xfId="15859" xr:uid="{00000000-0005-0000-0000-0000BD410000}"/>
    <cellStyle name="Notas 4 4 2 4 2 2 3" xfId="9375" xr:uid="{00000000-0005-0000-0000-0000BE410000}"/>
    <cellStyle name="Notas 4 4 2 4 2 2 3 2" xfId="18004" xr:uid="{00000000-0005-0000-0000-0000BF410000}"/>
    <cellStyle name="Notas 4 4 2 4 2 2 4" xfId="13713" xr:uid="{00000000-0005-0000-0000-0000C0410000}"/>
    <cellStyle name="Notas 4 4 2 4 2 3" xfId="6171" xr:uid="{00000000-0005-0000-0000-0000C1410000}"/>
    <cellStyle name="Notas 4 4 2 4 2 3 2" xfId="10467" xr:uid="{00000000-0005-0000-0000-0000C2410000}"/>
    <cellStyle name="Notas 4 4 2 4 2 3 2 2" xfId="19096" xr:uid="{00000000-0005-0000-0000-0000C3410000}"/>
    <cellStyle name="Notas 4 4 2 4 2 3 3" xfId="14806" xr:uid="{00000000-0005-0000-0000-0000C4410000}"/>
    <cellStyle name="Notas 4 4 2 4 2 4" xfId="8322" xr:uid="{00000000-0005-0000-0000-0000C5410000}"/>
    <cellStyle name="Notas 4 4 2 4 2 4 2" xfId="16951" xr:uid="{00000000-0005-0000-0000-0000C6410000}"/>
    <cellStyle name="Notas 4 4 2 4 2 5" xfId="12637" xr:uid="{00000000-0005-0000-0000-0000C7410000}"/>
    <cellStyle name="Notas 4 4 2 5" xfId="1132" xr:uid="{00000000-0005-0000-0000-0000C8410000}"/>
    <cellStyle name="Notas 4 4 2 5 2" xfId="2410" xr:uid="{00000000-0005-0000-0000-0000C9410000}"/>
    <cellStyle name="Notas 4 4 2 5 2 2" xfId="3644" xr:uid="{00000000-0005-0000-0000-0000CA410000}"/>
    <cellStyle name="Notas 4 4 2 5 2 2 2" xfId="4779" xr:uid="{00000000-0005-0000-0000-0000CB410000}"/>
    <cellStyle name="Notas 4 4 2 5 2 2 2 2" xfId="7514" xr:uid="{00000000-0005-0000-0000-0000CC410000}"/>
    <cellStyle name="Notas 4 4 2 5 2 2 2 2 2" xfId="11810" xr:uid="{00000000-0005-0000-0000-0000CD410000}"/>
    <cellStyle name="Notas 4 4 2 5 2 2 2 2 2 2" xfId="20439" xr:uid="{00000000-0005-0000-0000-0000CE410000}"/>
    <cellStyle name="Notas 4 4 2 5 2 2 2 2 3" xfId="16149" xr:uid="{00000000-0005-0000-0000-0000CF410000}"/>
    <cellStyle name="Notas 4 4 2 5 2 2 2 3" xfId="9665" xr:uid="{00000000-0005-0000-0000-0000D0410000}"/>
    <cellStyle name="Notas 4 4 2 5 2 2 2 3 2" xfId="18294" xr:uid="{00000000-0005-0000-0000-0000D1410000}"/>
    <cellStyle name="Notas 4 4 2 5 2 2 2 4" xfId="14003" xr:uid="{00000000-0005-0000-0000-0000D2410000}"/>
    <cellStyle name="Notas 4 4 2 5 2 2 3" xfId="6462" xr:uid="{00000000-0005-0000-0000-0000D3410000}"/>
    <cellStyle name="Notas 4 4 2 5 2 2 3 2" xfId="10758" xr:uid="{00000000-0005-0000-0000-0000D4410000}"/>
    <cellStyle name="Notas 4 4 2 5 2 2 3 2 2" xfId="19387" xr:uid="{00000000-0005-0000-0000-0000D5410000}"/>
    <cellStyle name="Notas 4 4 2 5 2 2 3 3" xfId="15097" xr:uid="{00000000-0005-0000-0000-0000D6410000}"/>
    <cellStyle name="Notas 4 4 2 5 2 2 4" xfId="8613" xr:uid="{00000000-0005-0000-0000-0000D7410000}"/>
    <cellStyle name="Notas 4 4 2 5 2 2 4 2" xfId="17242" xr:uid="{00000000-0005-0000-0000-0000D8410000}"/>
    <cellStyle name="Notas 4 4 2 5 2 2 5" xfId="12929" xr:uid="{00000000-0005-0000-0000-0000D9410000}"/>
    <cellStyle name="Notas 4 4 2 5 3" xfId="3824" xr:uid="{00000000-0005-0000-0000-0000DA410000}"/>
    <cellStyle name="Notas 4 4 2 5 3 2" xfId="6579" xr:uid="{00000000-0005-0000-0000-0000DB410000}"/>
    <cellStyle name="Notas 4 4 2 5 3 2 2" xfId="10875" xr:uid="{00000000-0005-0000-0000-0000DC410000}"/>
    <cellStyle name="Notas 4 4 2 5 3 2 2 2" xfId="19504" xr:uid="{00000000-0005-0000-0000-0000DD410000}"/>
    <cellStyle name="Notas 4 4 2 5 3 2 3" xfId="15214" xr:uid="{00000000-0005-0000-0000-0000DE410000}"/>
    <cellStyle name="Notas 4 4 2 5 3 3" xfId="8730" xr:uid="{00000000-0005-0000-0000-0000DF410000}"/>
    <cellStyle name="Notas 4 4 2 5 3 3 2" xfId="17359" xr:uid="{00000000-0005-0000-0000-0000E0410000}"/>
    <cellStyle name="Notas 4 4 2 5 3 4" xfId="13048" xr:uid="{00000000-0005-0000-0000-0000E1410000}"/>
    <cellStyle name="Notas 4 4 2 5 4" xfId="5524" xr:uid="{00000000-0005-0000-0000-0000E2410000}"/>
    <cellStyle name="Notas 4 4 2 5 4 2" xfId="9820" xr:uid="{00000000-0005-0000-0000-0000E3410000}"/>
    <cellStyle name="Notas 4 4 2 5 4 2 2" xfId="18449" xr:uid="{00000000-0005-0000-0000-0000E4410000}"/>
    <cellStyle name="Notas 4 4 2 5 4 3" xfId="14159" xr:uid="{00000000-0005-0000-0000-0000E5410000}"/>
    <cellStyle name="Notas 4 4 2 5 5" xfId="7922" xr:uid="{00000000-0005-0000-0000-0000E6410000}"/>
    <cellStyle name="Notas 4 4 2 5 5 2" xfId="16555" xr:uid="{00000000-0005-0000-0000-0000E7410000}"/>
    <cellStyle name="Notas 4 4 2 5 6" xfId="11968" xr:uid="{00000000-0005-0000-0000-0000E8410000}"/>
    <cellStyle name="Notas 4 4 2 6" xfId="22052" xr:uid="{00000000-0005-0000-0000-0000E9410000}"/>
    <cellStyle name="Notas 4 4 3" xfId="526" xr:uid="{00000000-0005-0000-0000-0000EA410000}"/>
    <cellStyle name="Notas 4 4 3 2" xfId="656" xr:uid="{00000000-0005-0000-0000-0000EB410000}"/>
    <cellStyle name="Notas 4 4 3 2 2" xfId="2094" xr:uid="{00000000-0005-0000-0000-0000EC410000}"/>
    <cellStyle name="Notas 4 4 3 2 2 2" xfId="3451" xr:uid="{00000000-0005-0000-0000-0000ED410000}"/>
    <cellStyle name="Notas 4 4 3 2 2 2 2" xfId="4588" xr:uid="{00000000-0005-0000-0000-0000EE410000}"/>
    <cellStyle name="Notas 4 4 3 2 2 2 2 2" xfId="7323" xr:uid="{00000000-0005-0000-0000-0000EF410000}"/>
    <cellStyle name="Notas 4 4 3 2 2 2 2 2 2" xfId="11619" xr:uid="{00000000-0005-0000-0000-0000F0410000}"/>
    <cellStyle name="Notas 4 4 3 2 2 2 2 2 2 2" xfId="20248" xr:uid="{00000000-0005-0000-0000-0000F1410000}"/>
    <cellStyle name="Notas 4 4 3 2 2 2 2 2 3" xfId="15958" xr:uid="{00000000-0005-0000-0000-0000F2410000}"/>
    <cellStyle name="Notas 4 4 3 2 2 2 2 3" xfId="9474" xr:uid="{00000000-0005-0000-0000-0000F3410000}"/>
    <cellStyle name="Notas 4 4 3 2 2 2 2 3 2" xfId="18103" xr:uid="{00000000-0005-0000-0000-0000F4410000}"/>
    <cellStyle name="Notas 4 4 3 2 2 2 2 4" xfId="13812" xr:uid="{00000000-0005-0000-0000-0000F5410000}"/>
    <cellStyle name="Notas 4 4 3 2 2 2 3" xfId="6271" xr:uid="{00000000-0005-0000-0000-0000F6410000}"/>
    <cellStyle name="Notas 4 4 3 2 2 2 3 2" xfId="10567" xr:uid="{00000000-0005-0000-0000-0000F7410000}"/>
    <cellStyle name="Notas 4 4 3 2 2 2 3 2 2" xfId="19196" xr:uid="{00000000-0005-0000-0000-0000F8410000}"/>
    <cellStyle name="Notas 4 4 3 2 2 2 3 3" xfId="14906" xr:uid="{00000000-0005-0000-0000-0000F9410000}"/>
    <cellStyle name="Notas 4 4 3 2 2 2 4" xfId="8422" xr:uid="{00000000-0005-0000-0000-0000FA410000}"/>
    <cellStyle name="Notas 4 4 3 2 2 2 4 2" xfId="17051" xr:uid="{00000000-0005-0000-0000-0000FB410000}"/>
    <cellStyle name="Notas 4 4 3 2 2 2 5" xfId="12738" xr:uid="{00000000-0005-0000-0000-0000FC410000}"/>
    <cellStyle name="Notas 4 4 3 2 3" xfId="3129" xr:uid="{00000000-0005-0000-0000-0000FD410000}"/>
    <cellStyle name="Notas 4 4 3 2 3 2" xfId="4298" xr:uid="{00000000-0005-0000-0000-0000FE410000}"/>
    <cellStyle name="Notas 4 4 3 2 3 2 2" xfId="7033" xr:uid="{00000000-0005-0000-0000-0000FF410000}"/>
    <cellStyle name="Notas 4 4 3 2 3 2 2 2" xfId="11329" xr:uid="{00000000-0005-0000-0000-000000420000}"/>
    <cellStyle name="Notas 4 4 3 2 3 2 2 2 2" xfId="19958" xr:uid="{00000000-0005-0000-0000-000001420000}"/>
    <cellStyle name="Notas 4 4 3 2 3 2 2 3" xfId="15668" xr:uid="{00000000-0005-0000-0000-000002420000}"/>
    <cellStyle name="Notas 4 4 3 2 3 2 3" xfId="9184" xr:uid="{00000000-0005-0000-0000-000003420000}"/>
    <cellStyle name="Notas 4 4 3 2 3 2 3 2" xfId="17813" xr:uid="{00000000-0005-0000-0000-000004420000}"/>
    <cellStyle name="Notas 4 4 3 2 3 2 4" xfId="13522" xr:uid="{00000000-0005-0000-0000-000005420000}"/>
    <cellStyle name="Notas 4 4 3 2 3 3" xfId="5980" xr:uid="{00000000-0005-0000-0000-000006420000}"/>
    <cellStyle name="Notas 4 4 3 2 3 3 2" xfId="10276" xr:uid="{00000000-0005-0000-0000-000007420000}"/>
    <cellStyle name="Notas 4 4 3 2 3 3 2 2" xfId="18905" xr:uid="{00000000-0005-0000-0000-000008420000}"/>
    <cellStyle name="Notas 4 4 3 2 3 3 3" xfId="14615" xr:uid="{00000000-0005-0000-0000-000009420000}"/>
    <cellStyle name="Notas 4 4 3 2 3 4" xfId="7677" xr:uid="{00000000-0005-0000-0000-00000A420000}"/>
    <cellStyle name="Notas 4 4 3 2 3 4 2" xfId="16311" xr:uid="{00000000-0005-0000-0000-00000B420000}"/>
    <cellStyle name="Notas 4 4 3 2 3 5" xfId="12446" xr:uid="{00000000-0005-0000-0000-00000C420000}"/>
    <cellStyle name="Notas 4 4 3 2 4" xfId="22974" xr:uid="{00000000-0005-0000-0000-00000D420000}"/>
    <cellStyle name="Notas 4 4 3 3" xfId="771" xr:uid="{00000000-0005-0000-0000-00000E420000}"/>
    <cellStyle name="Notas 4 4 3 3 2" xfId="2207" xr:uid="{00000000-0005-0000-0000-00000F420000}"/>
    <cellStyle name="Notas 4 4 3 3 2 2" xfId="3548" xr:uid="{00000000-0005-0000-0000-000010420000}"/>
    <cellStyle name="Notas 4 4 3 3 2 2 2" xfId="4684" xr:uid="{00000000-0005-0000-0000-000011420000}"/>
    <cellStyle name="Notas 4 4 3 3 2 2 2 2" xfId="7419" xr:uid="{00000000-0005-0000-0000-000012420000}"/>
    <cellStyle name="Notas 4 4 3 3 2 2 2 2 2" xfId="11715" xr:uid="{00000000-0005-0000-0000-000013420000}"/>
    <cellStyle name="Notas 4 4 3 3 2 2 2 2 2 2" xfId="20344" xr:uid="{00000000-0005-0000-0000-000014420000}"/>
    <cellStyle name="Notas 4 4 3 3 2 2 2 2 3" xfId="16054" xr:uid="{00000000-0005-0000-0000-000015420000}"/>
    <cellStyle name="Notas 4 4 3 3 2 2 2 3" xfId="9570" xr:uid="{00000000-0005-0000-0000-000016420000}"/>
    <cellStyle name="Notas 4 4 3 3 2 2 2 3 2" xfId="18199" xr:uid="{00000000-0005-0000-0000-000017420000}"/>
    <cellStyle name="Notas 4 4 3 3 2 2 2 4" xfId="13908" xr:uid="{00000000-0005-0000-0000-000018420000}"/>
    <cellStyle name="Notas 4 4 3 3 2 2 3" xfId="6367" xr:uid="{00000000-0005-0000-0000-000019420000}"/>
    <cellStyle name="Notas 4 4 3 3 2 2 3 2" xfId="10663" xr:uid="{00000000-0005-0000-0000-00001A420000}"/>
    <cellStyle name="Notas 4 4 3 3 2 2 3 2 2" xfId="19292" xr:uid="{00000000-0005-0000-0000-00001B420000}"/>
    <cellStyle name="Notas 4 4 3 3 2 2 3 3" xfId="15002" xr:uid="{00000000-0005-0000-0000-00001C420000}"/>
    <cellStyle name="Notas 4 4 3 3 2 2 4" xfId="8518" xr:uid="{00000000-0005-0000-0000-00001D420000}"/>
    <cellStyle name="Notas 4 4 3 3 2 2 4 2" xfId="17147" xr:uid="{00000000-0005-0000-0000-00001E420000}"/>
    <cellStyle name="Notas 4 4 3 3 2 2 5" xfId="12834" xr:uid="{00000000-0005-0000-0000-00001F420000}"/>
    <cellStyle name="Notas 4 4 3 3 3" xfId="3225" xr:uid="{00000000-0005-0000-0000-000020420000}"/>
    <cellStyle name="Notas 4 4 3 3 3 2" xfId="4394" xr:uid="{00000000-0005-0000-0000-000021420000}"/>
    <cellStyle name="Notas 4 4 3 3 3 2 2" xfId="7129" xr:uid="{00000000-0005-0000-0000-000022420000}"/>
    <cellStyle name="Notas 4 4 3 3 3 2 2 2" xfId="11425" xr:uid="{00000000-0005-0000-0000-000023420000}"/>
    <cellStyle name="Notas 4 4 3 3 3 2 2 2 2" xfId="20054" xr:uid="{00000000-0005-0000-0000-000024420000}"/>
    <cellStyle name="Notas 4 4 3 3 3 2 2 3" xfId="15764" xr:uid="{00000000-0005-0000-0000-000025420000}"/>
    <cellStyle name="Notas 4 4 3 3 3 2 3" xfId="9280" xr:uid="{00000000-0005-0000-0000-000026420000}"/>
    <cellStyle name="Notas 4 4 3 3 3 2 3 2" xfId="17909" xr:uid="{00000000-0005-0000-0000-000027420000}"/>
    <cellStyle name="Notas 4 4 3 3 3 2 4" xfId="13618" xr:uid="{00000000-0005-0000-0000-000028420000}"/>
    <cellStyle name="Notas 4 4 3 3 3 3" xfId="6076" xr:uid="{00000000-0005-0000-0000-000029420000}"/>
    <cellStyle name="Notas 4 4 3 3 3 3 2" xfId="10372" xr:uid="{00000000-0005-0000-0000-00002A420000}"/>
    <cellStyle name="Notas 4 4 3 3 3 3 2 2" xfId="19001" xr:uid="{00000000-0005-0000-0000-00002B420000}"/>
    <cellStyle name="Notas 4 4 3 3 3 3 3" xfId="14711" xr:uid="{00000000-0005-0000-0000-00002C420000}"/>
    <cellStyle name="Notas 4 4 3 3 3 4" xfId="7791" xr:uid="{00000000-0005-0000-0000-00002D420000}"/>
    <cellStyle name="Notas 4 4 3 3 3 4 2" xfId="16425" xr:uid="{00000000-0005-0000-0000-00002E420000}"/>
    <cellStyle name="Notas 4 4 3 3 3 5" xfId="12542" xr:uid="{00000000-0005-0000-0000-00002F420000}"/>
    <cellStyle name="Notas 4 4 3 4" xfId="969" xr:uid="{00000000-0005-0000-0000-000030420000}"/>
    <cellStyle name="Notas 4 4 3 4 2" xfId="3321" xr:uid="{00000000-0005-0000-0000-000031420000}"/>
    <cellStyle name="Notas 4 4 3 4 2 2" xfId="4490" xr:uid="{00000000-0005-0000-0000-000032420000}"/>
    <cellStyle name="Notas 4 4 3 4 2 2 2" xfId="7225" xr:uid="{00000000-0005-0000-0000-000033420000}"/>
    <cellStyle name="Notas 4 4 3 4 2 2 2 2" xfId="11521" xr:uid="{00000000-0005-0000-0000-000034420000}"/>
    <cellStyle name="Notas 4 4 3 4 2 2 2 2 2" xfId="20150" xr:uid="{00000000-0005-0000-0000-000035420000}"/>
    <cellStyle name="Notas 4 4 3 4 2 2 2 3" xfId="15860" xr:uid="{00000000-0005-0000-0000-000036420000}"/>
    <cellStyle name="Notas 4 4 3 4 2 2 3" xfId="9376" xr:uid="{00000000-0005-0000-0000-000037420000}"/>
    <cellStyle name="Notas 4 4 3 4 2 2 3 2" xfId="18005" xr:uid="{00000000-0005-0000-0000-000038420000}"/>
    <cellStyle name="Notas 4 4 3 4 2 2 4" xfId="13714" xr:uid="{00000000-0005-0000-0000-000039420000}"/>
    <cellStyle name="Notas 4 4 3 4 2 3" xfId="6172" xr:uid="{00000000-0005-0000-0000-00003A420000}"/>
    <cellStyle name="Notas 4 4 3 4 2 3 2" xfId="10468" xr:uid="{00000000-0005-0000-0000-00003B420000}"/>
    <cellStyle name="Notas 4 4 3 4 2 3 2 2" xfId="19097" xr:uid="{00000000-0005-0000-0000-00003C420000}"/>
    <cellStyle name="Notas 4 4 3 4 2 3 3" xfId="14807" xr:uid="{00000000-0005-0000-0000-00003D420000}"/>
    <cellStyle name="Notas 4 4 3 4 2 4" xfId="8323" xr:uid="{00000000-0005-0000-0000-00003E420000}"/>
    <cellStyle name="Notas 4 4 3 4 2 4 2" xfId="16952" xr:uid="{00000000-0005-0000-0000-00003F420000}"/>
    <cellStyle name="Notas 4 4 3 4 2 5" xfId="12638" xr:uid="{00000000-0005-0000-0000-000040420000}"/>
    <cellStyle name="Notas 4 4 3 5" xfId="1133" xr:uid="{00000000-0005-0000-0000-000041420000}"/>
    <cellStyle name="Notas 4 4 3 5 2" xfId="2411" xr:uid="{00000000-0005-0000-0000-000042420000}"/>
    <cellStyle name="Notas 4 4 3 5 2 2" xfId="3645" xr:uid="{00000000-0005-0000-0000-000043420000}"/>
    <cellStyle name="Notas 4 4 3 5 2 2 2" xfId="4780" xr:uid="{00000000-0005-0000-0000-000044420000}"/>
    <cellStyle name="Notas 4 4 3 5 2 2 2 2" xfId="7515" xr:uid="{00000000-0005-0000-0000-000045420000}"/>
    <cellStyle name="Notas 4 4 3 5 2 2 2 2 2" xfId="11811" xr:uid="{00000000-0005-0000-0000-000046420000}"/>
    <cellStyle name="Notas 4 4 3 5 2 2 2 2 2 2" xfId="20440" xr:uid="{00000000-0005-0000-0000-000047420000}"/>
    <cellStyle name="Notas 4 4 3 5 2 2 2 2 3" xfId="16150" xr:uid="{00000000-0005-0000-0000-000048420000}"/>
    <cellStyle name="Notas 4 4 3 5 2 2 2 3" xfId="9666" xr:uid="{00000000-0005-0000-0000-000049420000}"/>
    <cellStyle name="Notas 4 4 3 5 2 2 2 3 2" xfId="18295" xr:uid="{00000000-0005-0000-0000-00004A420000}"/>
    <cellStyle name="Notas 4 4 3 5 2 2 2 4" xfId="14004" xr:uid="{00000000-0005-0000-0000-00004B420000}"/>
    <cellStyle name="Notas 4 4 3 5 2 2 3" xfId="6463" xr:uid="{00000000-0005-0000-0000-00004C420000}"/>
    <cellStyle name="Notas 4 4 3 5 2 2 3 2" xfId="10759" xr:uid="{00000000-0005-0000-0000-00004D420000}"/>
    <cellStyle name="Notas 4 4 3 5 2 2 3 2 2" xfId="19388" xr:uid="{00000000-0005-0000-0000-00004E420000}"/>
    <cellStyle name="Notas 4 4 3 5 2 2 3 3" xfId="15098" xr:uid="{00000000-0005-0000-0000-00004F420000}"/>
    <cellStyle name="Notas 4 4 3 5 2 2 4" xfId="8614" xr:uid="{00000000-0005-0000-0000-000050420000}"/>
    <cellStyle name="Notas 4 4 3 5 2 2 4 2" xfId="17243" xr:uid="{00000000-0005-0000-0000-000051420000}"/>
    <cellStyle name="Notas 4 4 3 5 2 2 5" xfId="12930" xr:uid="{00000000-0005-0000-0000-000052420000}"/>
    <cellStyle name="Notas 4 4 3 5 3" xfId="3825" xr:uid="{00000000-0005-0000-0000-000053420000}"/>
    <cellStyle name="Notas 4 4 3 5 3 2" xfId="6580" xr:uid="{00000000-0005-0000-0000-000054420000}"/>
    <cellStyle name="Notas 4 4 3 5 3 2 2" xfId="10876" xr:uid="{00000000-0005-0000-0000-000055420000}"/>
    <cellStyle name="Notas 4 4 3 5 3 2 2 2" xfId="19505" xr:uid="{00000000-0005-0000-0000-000056420000}"/>
    <cellStyle name="Notas 4 4 3 5 3 2 3" xfId="15215" xr:uid="{00000000-0005-0000-0000-000057420000}"/>
    <cellStyle name="Notas 4 4 3 5 3 3" xfId="8731" xr:uid="{00000000-0005-0000-0000-000058420000}"/>
    <cellStyle name="Notas 4 4 3 5 3 3 2" xfId="17360" xr:uid="{00000000-0005-0000-0000-000059420000}"/>
    <cellStyle name="Notas 4 4 3 5 3 4" xfId="13049" xr:uid="{00000000-0005-0000-0000-00005A420000}"/>
    <cellStyle name="Notas 4 4 3 5 4" xfId="5525" xr:uid="{00000000-0005-0000-0000-00005B420000}"/>
    <cellStyle name="Notas 4 4 3 5 4 2" xfId="9821" xr:uid="{00000000-0005-0000-0000-00005C420000}"/>
    <cellStyle name="Notas 4 4 3 5 4 2 2" xfId="18450" xr:uid="{00000000-0005-0000-0000-00005D420000}"/>
    <cellStyle name="Notas 4 4 3 5 4 3" xfId="14160" xr:uid="{00000000-0005-0000-0000-00005E420000}"/>
    <cellStyle name="Notas 4 4 3 5 5" xfId="7920" xr:uid="{00000000-0005-0000-0000-00005F420000}"/>
    <cellStyle name="Notas 4 4 3 5 5 2" xfId="16553" xr:uid="{00000000-0005-0000-0000-000060420000}"/>
    <cellStyle name="Notas 4 4 3 5 6" xfId="11969" xr:uid="{00000000-0005-0000-0000-000061420000}"/>
    <cellStyle name="Notas 4 4 3 6" xfId="22053" xr:uid="{00000000-0005-0000-0000-000062420000}"/>
    <cellStyle name="Notas 4 4 4" xfId="654" xr:uid="{00000000-0005-0000-0000-000063420000}"/>
    <cellStyle name="Notas 4 4 4 2" xfId="2092" xr:uid="{00000000-0005-0000-0000-000064420000}"/>
    <cellStyle name="Notas 4 4 4 2 2" xfId="3449" xr:uid="{00000000-0005-0000-0000-000065420000}"/>
    <cellStyle name="Notas 4 4 4 2 2 2" xfId="4586" xr:uid="{00000000-0005-0000-0000-000066420000}"/>
    <cellStyle name="Notas 4 4 4 2 2 2 2" xfId="7321" xr:uid="{00000000-0005-0000-0000-000067420000}"/>
    <cellStyle name="Notas 4 4 4 2 2 2 2 2" xfId="11617" xr:uid="{00000000-0005-0000-0000-000068420000}"/>
    <cellStyle name="Notas 4 4 4 2 2 2 2 2 2" xfId="20246" xr:uid="{00000000-0005-0000-0000-000069420000}"/>
    <cellStyle name="Notas 4 4 4 2 2 2 2 3" xfId="15956" xr:uid="{00000000-0005-0000-0000-00006A420000}"/>
    <cellStyle name="Notas 4 4 4 2 2 2 3" xfId="9472" xr:uid="{00000000-0005-0000-0000-00006B420000}"/>
    <cellStyle name="Notas 4 4 4 2 2 2 3 2" xfId="18101" xr:uid="{00000000-0005-0000-0000-00006C420000}"/>
    <cellStyle name="Notas 4 4 4 2 2 2 4" xfId="13810" xr:uid="{00000000-0005-0000-0000-00006D420000}"/>
    <cellStyle name="Notas 4 4 4 2 2 3" xfId="6269" xr:uid="{00000000-0005-0000-0000-00006E420000}"/>
    <cellStyle name="Notas 4 4 4 2 2 3 2" xfId="10565" xr:uid="{00000000-0005-0000-0000-00006F420000}"/>
    <cellStyle name="Notas 4 4 4 2 2 3 2 2" xfId="19194" xr:uid="{00000000-0005-0000-0000-000070420000}"/>
    <cellStyle name="Notas 4 4 4 2 2 3 3" xfId="14904" xr:uid="{00000000-0005-0000-0000-000071420000}"/>
    <cellStyle name="Notas 4 4 4 2 2 4" xfId="8420" xr:uid="{00000000-0005-0000-0000-000072420000}"/>
    <cellStyle name="Notas 4 4 4 2 2 4 2" xfId="17049" xr:uid="{00000000-0005-0000-0000-000073420000}"/>
    <cellStyle name="Notas 4 4 4 2 2 5" xfId="12736" xr:uid="{00000000-0005-0000-0000-000074420000}"/>
    <cellStyle name="Notas 4 4 4 3" xfId="3127" xr:uid="{00000000-0005-0000-0000-000075420000}"/>
    <cellStyle name="Notas 4 4 4 3 2" xfId="4296" xr:uid="{00000000-0005-0000-0000-000076420000}"/>
    <cellStyle name="Notas 4 4 4 3 2 2" xfId="7031" xr:uid="{00000000-0005-0000-0000-000077420000}"/>
    <cellStyle name="Notas 4 4 4 3 2 2 2" xfId="11327" xr:uid="{00000000-0005-0000-0000-000078420000}"/>
    <cellStyle name="Notas 4 4 4 3 2 2 2 2" xfId="19956" xr:uid="{00000000-0005-0000-0000-000079420000}"/>
    <cellStyle name="Notas 4 4 4 3 2 2 3" xfId="15666" xr:uid="{00000000-0005-0000-0000-00007A420000}"/>
    <cellStyle name="Notas 4 4 4 3 2 3" xfId="9182" xr:uid="{00000000-0005-0000-0000-00007B420000}"/>
    <cellStyle name="Notas 4 4 4 3 2 3 2" xfId="17811" xr:uid="{00000000-0005-0000-0000-00007C420000}"/>
    <cellStyle name="Notas 4 4 4 3 2 4" xfId="13520" xr:uid="{00000000-0005-0000-0000-00007D420000}"/>
    <cellStyle name="Notas 4 4 4 3 3" xfId="5978" xr:uid="{00000000-0005-0000-0000-00007E420000}"/>
    <cellStyle name="Notas 4 4 4 3 3 2" xfId="10274" xr:uid="{00000000-0005-0000-0000-00007F420000}"/>
    <cellStyle name="Notas 4 4 4 3 3 2 2" xfId="18903" xr:uid="{00000000-0005-0000-0000-000080420000}"/>
    <cellStyle name="Notas 4 4 4 3 3 3" xfId="14613" xr:uid="{00000000-0005-0000-0000-000081420000}"/>
    <cellStyle name="Notas 4 4 4 3 4" xfId="8150" xr:uid="{00000000-0005-0000-0000-000082420000}"/>
    <cellStyle name="Notas 4 4 4 3 4 2" xfId="16781" xr:uid="{00000000-0005-0000-0000-000083420000}"/>
    <cellStyle name="Notas 4 4 4 3 5" xfId="12444" xr:uid="{00000000-0005-0000-0000-000084420000}"/>
    <cellStyle name="Notas 4 4 4 4" xfId="22054" xr:uid="{00000000-0005-0000-0000-000085420000}"/>
    <cellStyle name="Notas 4 4 5" xfId="769" xr:uid="{00000000-0005-0000-0000-000086420000}"/>
    <cellStyle name="Notas 4 4 5 2" xfId="2205" xr:uid="{00000000-0005-0000-0000-000087420000}"/>
    <cellStyle name="Notas 4 4 5 2 2" xfId="3546" xr:uid="{00000000-0005-0000-0000-000088420000}"/>
    <cellStyle name="Notas 4 4 5 2 2 2" xfId="4682" xr:uid="{00000000-0005-0000-0000-000089420000}"/>
    <cellStyle name="Notas 4 4 5 2 2 2 2" xfId="7417" xr:uid="{00000000-0005-0000-0000-00008A420000}"/>
    <cellStyle name="Notas 4 4 5 2 2 2 2 2" xfId="11713" xr:uid="{00000000-0005-0000-0000-00008B420000}"/>
    <cellStyle name="Notas 4 4 5 2 2 2 2 2 2" xfId="20342" xr:uid="{00000000-0005-0000-0000-00008C420000}"/>
    <cellStyle name="Notas 4 4 5 2 2 2 2 3" xfId="16052" xr:uid="{00000000-0005-0000-0000-00008D420000}"/>
    <cellStyle name="Notas 4 4 5 2 2 2 3" xfId="9568" xr:uid="{00000000-0005-0000-0000-00008E420000}"/>
    <cellStyle name="Notas 4 4 5 2 2 2 3 2" xfId="18197" xr:uid="{00000000-0005-0000-0000-00008F420000}"/>
    <cellStyle name="Notas 4 4 5 2 2 2 4" xfId="13906" xr:uid="{00000000-0005-0000-0000-000090420000}"/>
    <cellStyle name="Notas 4 4 5 2 2 3" xfId="6365" xr:uid="{00000000-0005-0000-0000-000091420000}"/>
    <cellStyle name="Notas 4 4 5 2 2 3 2" xfId="10661" xr:uid="{00000000-0005-0000-0000-000092420000}"/>
    <cellStyle name="Notas 4 4 5 2 2 3 2 2" xfId="19290" xr:uid="{00000000-0005-0000-0000-000093420000}"/>
    <cellStyle name="Notas 4 4 5 2 2 3 3" xfId="15000" xr:uid="{00000000-0005-0000-0000-000094420000}"/>
    <cellStyle name="Notas 4 4 5 2 2 4" xfId="8516" xr:uid="{00000000-0005-0000-0000-000095420000}"/>
    <cellStyle name="Notas 4 4 5 2 2 4 2" xfId="17145" xr:uid="{00000000-0005-0000-0000-000096420000}"/>
    <cellStyle name="Notas 4 4 5 2 2 5" xfId="12832" xr:uid="{00000000-0005-0000-0000-000097420000}"/>
    <cellStyle name="Notas 4 4 5 3" xfId="3223" xr:uid="{00000000-0005-0000-0000-000098420000}"/>
    <cellStyle name="Notas 4 4 5 3 2" xfId="4392" xr:uid="{00000000-0005-0000-0000-000099420000}"/>
    <cellStyle name="Notas 4 4 5 3 2 2" xfId="7127" xr:uid="{00000000-0005-0000-0000-00009A420000}"/>
    <cellStyle name="Notas 4 4 5 3 2 2 2" xfId="11423" xr:uid="{00000000-0005-0000-0000-00009B420000}"/>
    <cellStyle name="Notas 4 4 5 3 2 2 2 2" xfId="20052" xr:uid="{00000000-0005-0000-0000-00009C420000}"/>
    <cellStyle name="Notas 4 4 5 3 2 2 3" xfId="15762" xr:uid="{00000000-0005-0000-0000-00009D420000}"/>
    <cellStyle name="Notas 4 4 5 3 2 3" xfId="9278" xr:uid="{00000000-0005-0000-0000-00009E420000}"/>
    <cellStyle name="Notas 4 4 5 3 2 3 2" xfId="17907" xr:uid="{00000000-0005-0000-0000-00009F420000}"/>
    <cellStyle name="Notas 4 4 5 3 2 4" xfId="13616" xr:uid="{00000000-0005-0000-0000-0000A0420000}"/>
    <cellStyle name="Notas 4 4 5 3 3" xfId="6074" xr:uid="{00000000-0005-0000-0000-0000A1420000}"/>
    <cellStyle name="Notas 4 4 5 3 3 2" xfId="10370" xr:uid="{00000000-0005-0000-0000-0000A2420000}"/>
    <cellStyle name="Notas 4 4 5 3 3 2 2" xfId="18999" xr:uid="{00000000-0005-0000-0000-0000A3420000}"/>
    <cellStyle name="Notas 4 4 5 3 3 3" xfId="14709" xr:uid="{00000000-0005-0000-0000-0000A4420000}"/>
    <cellStyle name="Notas 4 4 5 3 4" xfId="7759" xr:uid="{00000000-0005-0000-0000-0000A5420000}"/>
    <cellStyle name="Notas 4 4 5 3 4 2" xfId="16393" xr:uid="{00000000-0005-0000-0000-0000A6420000}"/>
    <cellStyle name="Notas 4 4 5 3 5" xfId="12540" xr:uid="{00000000-0005-0000-0000-0000A7420000}"/>
    <cellStyle name="Notas 4 4 6" xfId="967" xr:uid="{00000000-0005-0000-0000-0000A8420000}"/>
    <cellStyle name="Notas 4 4 6 2" xfId="3319" xr:uid="{00000000-0005-0000-0000-0000A9420000}"/>
    <cellStyle name="Notas 4 4 6 2 2" xfId="4488" xr:uid="{00000000-0005-0000-0000-0000AA420000}"/>
    <cellStyle name="Notas 4 4 6 2 2 2" xfId="7223" xr:uid="{00000000-0005-0000-0000-0000AB420000}"/>
    <cellStyle name="Notas 4 4 6 2 2 2 2" xfId="11519" xr:uid="{00000000-0005-0000-0000-0000AC420000}"/>
    <cellStyle name="Notas 4 4 6 2 2 2 2 2" xfId="20148" xr:uid="{00000000-0005-0000-0000-0000AD420000}"/>
    <cellStyle name="Notas 4 4 6 2 2 2 3" xfId="15858" xr:uid="{00000000-0005-0000-0000-0000AE420000}"/>
    <cellStyle name="Notas 4 4 6 2 2 3" xfId="9374" xr:uid="{00000000-0005-0000-0000-0000AF420000}"/>
    <cellStyle name="Notas 4 4 6 2 2 3 2" xfId="18003" xr:uid="{00000000-0005-0000-0000-0000B0420000}"/>
    <cellStyle name="Notas 4 4 6 2 2 4" xfId="13712" xr:uid="{00000000-0005-0000-0000-0000B1420000}"/>
    <cellStyle name="Notas 4 4 6 2 3" xfId="6170" xr:uid="{00000000-0005-0000-0000-0000B2420000}"/>
    <cellStyle name="Notas 4 4 6 2 3 2" xfId="10466" xr:uid="{00000000-0005-0000-0000-0000B3420000}"/>
    <cellStyle name="Notas 4 4 6 2 3 2 2" xfId="19095" xr:uid="{00000000-0005-0000-0000-0000B4420000}"/>
    <cellStyle name="Notas 4 4 6 2 3 3" xfId="14805" xr:uid="{00000000-0005-0000-0000-0000B5420000}"/>
    <cellStyle name="Notas 4 4 6 2 4" xfId="8321" xr:uid="{00000000-0005-0000-0000-0000B6420000}"/>
    <cellStyle name="Notas 4 4 6 2 4 2" xfId="16950" xr:uid="{00000000-0005-0000-0000-0000B7420000}"/>
    <cellStyle name="Notas 4 4 6 2 5" xfId="12636" xr:uid="{00000000-0005-0000-0000-0000B8420000}"/>
    <cellStyle name="Notas 4 4 7" xfId="1131" xr:uid="{00000000-0005-0000-0000-0000B9420000}"/>
    <cellStyle name="Notas 4 4 7 2" xfId="2409" xr:uid="{00000000-0005-0000-0000-0000BA420000}"/>
    <cellStyle name="Notas 4 4 7 2 2" xfId="3643" xr:uid="{00000000-0005-0000-0000-0000BB420000}"/>
    <cellStyle name="Notas 4 4 7 2 2 2" xfId="4778" xr:uid="{00000000-0005-0000-0000-0000BC420000}"/>
    <cellStyle name="Notas 4 4 7 2 2 2 2" xfId="7513" xr:uid="{00000000-0005-0000-0000-0000BD420000}"/>
    <cellStyle name="Notas 4 4 7 2 2 2 2 2" xfId="11809" xr:uid="{00000000-0005-0000-0000-0000BE420000}"/>
    <cellStyle name="Notas 4 4 7 2 2 2 2 2 2" xfId="20438" xr:uid="{00000000-0005-0000-0000-0000BF420000}"/>
    <cellStyle name="Notas 4 4 7 2 2 2 2 3" xfId="16148" xr:uid="{00000000-0005-0000-0000-0000C0420000}"/>
    <cellStyle name="Notas 4 4 7 2 2 2 3" xfId="9664" xr:uid="{00000000-0005-0000-0000-0000C1420000}"/>
    <cellStyle name="Notas 4 4 7 2 2 2 3 2" xfId="18293" xr:uid="{00000000-0005-0000-0000-0000C2420000}"/>
    <cellStyle name="Notas 4 4 7 2 2 2 4" xfId="14002" xr:uid="{00000000-0005-0000-0000-0000C3420000}"/>
    <cellStyle name="Notas 4 4 7 2 2 3" xfId="6461" xr:uid="{00000000-0005-0000-0000-0000C4420000}"/>
    <cellStyle name="Notas 4 4 7 2 2 3 2" xfId="10757" xr:uid="{00000000-0005-0000-0000-0000C5420000}"/>
    <cellStyle name="Notas 4 4 7 2 2 3 2 2" xfId="19386" xr:uid="{00000000-0005-0000-0000-0000C6420000}"/>
    <cellStyle name="Notas 4 4 7 2 2 3 3" xfId="15096" xr:uid="{00000000-0005-0000-0000-0000C7420000}"/>
    <cellStyle name="Notas 4 4 7 2 2 4" xfId="8612" xr:uid="{00000000-0005-0000-0000-0000C8420000}"/>
    <cellStyle name="Notas 4 4 7 2 2 4 2" xfId="17241" xr:uid="{00000000-0005-0000-0000-0000C9420000}"/>
    <cellStyle name="Notas 4 4 7 2 2 5" xfId="12928" xr:uid="{00000000-0005-0000-0000-0000CA420000}"/>
    <cellStyle name="Notas 4 4 7 3" xfId="3823" xr:uid="{00000000-0005-0000-0000-0000CB420000}"/>
    <cellStyle name="Notas 4 4 7 3 2" xfId="6578" xr:uid="{00000000-0005-0000-0000-0000CC420000}"/>
    <cellStyle name="Notas 4 4 7 3 2 2" xfId="10874" xr:uid="{00000000-0005-0000-0000-0000CD420000}"/>
    <cellStyle name="Notas 4 4 7 3 2 2 2" xfId="19503" xr:uid="{00000000-0005-0000-0000-0000CE420000}"/>
    <cellStyle name="Notas 4 4 7 3 2 3" xfId="15213" xr:uid="{00000000-0005-0000-0000-0000CF420000}"/>
    <cellStyle name="Notas 4 4 7 3 3" xfId="8729" xr:uid="{00000000-0005-0000-0000-0000D0420000}"/>
    <cellStyle name="Notas 4 4 7 3 3 2" xfId="17358" xr:uid="{00000000-0005-0000-0000-0000D1420000}"/>
    <cellStyle name="Notas 4 4 7 3 4" xfId="13047" xr:uid="{00000000-0005-0000-0000-0000D2420000}"/>
    <cellStyle name="Notas 4 4 7 4" xfId="5523" xr:uid="{00000000-0005-0000-0000-0000D3420000}"/>
    <cellStyle name="Notas 4 4 7 4 2" xfId="9819" xr:uid="{00000000-0005-0000-0000-0000D4420000}"/>
    <cellStyle name="Notas 4 4 7 4 2 2" xfId="18448" xr:uid="{00000000-0005-0000-0000-0000D5420000}"/>
    <cellStyle name="Notas 4 4 7 4 3" xfId="14158" xr:uid="{00000000-0005-0000-0000-0000D6420000}"/>
    <cellStyle name="Notas 4 4 7 5" xfId="7923" xr:uid="{00000000-0005-0000-0000-0000D7420000}"/>
    <cellStyle name="Notas 4 4 7 5 2" xfId="16556" xr:uid="{00000000-0005-0000-0000-0000D8420000}"/>
    <cellStyle name="Notas 4 4 7 6" xfId="11967" xr:uid="{00000000-0005-0000-0000-0000D9420000}"/>
    <cellStyle name="Notas 4 4 8" xfId="22976" xr:uid="{00000000-0005-0000-0000-0000DA420000}"/>
    <cellStyle name="Notas 4 5" xfId="527" xr:uid="{00000000-0005-0000-0000-0000DB420000}"/>
    <cellStyle name="Notas 4 5 2" xfId="657" xr:uid="{00000000-0005-0000-0000-0000DC420000}"/>
    <cellStyle name="Notas 4 5 2 2" xfId="2095" xr:uid="{00000000-0005-0000-0000-0000DD420000}"/>
    <cellStyle name="Notas 4 5 2 2 2" xfId="3452" xr:uid="{00000000-0005-0000-0000-0000DE420000}"/>
    <cellStyle name="Notas 4 5 2 2 2 2" xfId="4589" xr:uid="{00000000-0005-0000-0000-0000DF420000}"/>
    <cellStyle name="Notas 4 5 2 2 2 2 2" xfId="7324" xr:uid="{00000000-0005-0000-0000-0000E0420000}"/>
    <cellStyle name="Notas 4 5 2 2 2 2 2 2" xfId="11620" xr:uid="{00000000-0005-0000-0000-0000E1420000}"/>
    <cellStyle name="Notas 4 5 2 2 2 2 2 2 2" xfId="20249" xr:uid="{00000000-0005-0000-0000-0000E2420000}"/>
    <cellStyle name="Notas 4 5 2 2 2 2 2 3" xfId="15959" xr:uid="{00000000-0005-0000-0000-0000E3420000}"/>
    <cellStyle name="Notas 4 5 2 2 2 2 3" xfId="9475" xr:uid="{00000000-0005-0000-0000-0000E4420000}"/>
    <cellStyle name="Notas 4 5 2 2 2 2 3 2" xfId="18104" xr:uid="{00000000-0005-0000-0000-0000E5420000}"/>
    <cellStyle name="Notas 4 5 2 2 2 2 4" xfId="13813" xr:uid="{00000000-0005-0000-0000-0000E6420000}"/>
    <cellStyle name="Notas 4 5 2 2 2 3" xfId="6272" xr:uid="{00000000-0005-0000-0000-0000E7420000}"/>
    <cellStyle name="Notas 4 5 2 2 2 3 2" xfId="10568" xr:uid="{00000000-0005-0000-0000-0000E8420000}"/>
    <cellStyle name="Notas 4 5 2 2 2 3 2 2" xfId="19197" xr:uid="{00000000-0005-0000-0000-0000E9420000}"/>
    <cellStyle name="Notas 4 5 2 2 2 3 3" xfId="14907" xr:uid="{00000000-0005-0000-0000-0000EA420000}"/>
    <cellStyle name="Notas 4 5 2 2 2 4" xfId="8423" xr:uid="{00000000-0005-0000-0000-0000EB420000}"/>
    <cellStyle name="Notas 4 5 2 2 2 4 2" xfId="17052" xr:uid="{00000000-0005-0000-0000-0000EC420000}"/>
    <cellStyle name="Notas 4 5 2 2 2 5" xfId="12739" xr:uid="{00000000-0005-0000-0000-0000ED420000}"/>
    <cellStyle name="Notas 4 5 2 3" xfId="3130" xr:uid="{00000000-0005-0000-0000-0000EE420000}"/>
    <cellStyle name="Notas 4 5 2 3 2" xfId="4299" xr:uid="{00000000-0005-0000-0000-0000EF420000}"/>
    <cellStyle name="Notas 4 5 2 3 2 2" xfId="7034" xr:uid="{00000000-0005-0000-0000-0000F0420000}"/>
    <cellStyle name="Notas 4 5 2 3 2 2 2" xfId="11330" xr:uid="{00000000-0005-0000-0000-0000F1420000}"/>
    <cellStyle name="Notas 4 5 2 3 2 2 2 2" xfId="19959" xr:uid="{00000000-0005-0000-0000-0000F2420000}"/>
    <cellStyle name="Notas 4 5 2 3 2 2 3" xfId="15669" xr:uid="{00000000-0005-0000-0000-0000F3420000}"/>
    <cellStyle name="Notas 4 5 2 3 2 3" xfId="9185" xr:uid="{00000000-0005-0000-0000-0000F4420000}"/>
    <cellStyle name="Notas 4 5 2 3 2 3 2" xfId="17814" xr:uid="{00000000-0005-0000-0000-0000F5420000}"/>
    <cellStyle name="Notas 4 5 2 3 2 4" xfId="13523" xr:uid="{00000000-0005-0000-0000-0000F6420000}"/>
    <cellStyle name="Notas 4 5 2 3 3" xfId="5981" xr:uid="{00000000-0005-0000-0000-0000F7420000}"/>
    <cellStyle name="Notas 4 5 2 3 3 2" xfId="10277" xr:uid="{00000000-0005-0000-0000-0000F8420000}"/>
    <cellStyle name="Notas 4 5 2 3 3 2 2" xfId="18906" xr:uid="{00000000-0005-0000-0000-0000F9420000}"/>
    <cellStyle name="Notas 4 5 2 3 3 3" xfId="14616" xr:uid="{00000000-0005-0000-0000-0000FA420000}"/>
    <cellStyle name="Notas 4 5 2 3 4" xfId="7742" xr:uid="{00000000-0005-0000-0000-0000FB420000}"/>
    <cellStyle name="Notas 4 5 2 3 4 2" xfId="16376" xr:uid="{00000000-0005-0000-0000-0000FC420000}"/>
    <cellStyle name="Notas 4 5 2 3 5" xfId="12447" xr:uid="{00000000-0005-0000-0000-0000FD420000}"/>
    <cellStyle name="Notas 4 5 2 4" xfId="22056" xr:uid="{00000000-0005-0000-0000-0000FE420000}"/>
    <cellStyle name="Notas 4 5 3" xfId="772" xr:uid="{00000000-0005-0000-0000-0000FF420000}"/>
    <cellStyle name="Notas 4 5 3 2" xfId="2208" xr:uid="{00000000-0005-0000-0000-000000430000}"/>
    <cellStyle name="Notas 4 5 3 2 2" xfId="3549" xr:uid="{00000000-0005-0000-0000-000001430000}"/>
    <cellStyle name="Notas 4 5 3 2 2 2" xfId="4685" xr:uid="{00000000-0005-0000-0000-000002430000}"/>
    <cellStyle name="Notas 4 5 3 2 2 2 2" xfId="7420" xr:uid="{00000000-0005-0000-0000-000003430000}"/>
    <cellStyle name="Notas 4 5 3 2 2 2 2 2" xfId="11716" xr:uid="{00000000-0005-0000-0000-000004430000}"/>
    <cellStyle name="Notas 4 5 3 2 2 2 2 2 2" xfId="20345" xr:uid="{00000000-0005-0000-0000-000005430000}"/>
    <cellStyle name="Notas 4 5 3 2 2 2 2 3" xfId="16055" xr:uid="{00000000-0005-0000-0000-000006430000}"/>
    <cellStyle name="Notas 4 5 3 2 2 2 3" xfId="9571" xr:uid="{00000000-0005-0000-0000-000007430000}"/>
    <cellStyle name="Notas 4 5 3 2 2 2 3 2" xfId="18200" xr:uid="{00000000-0005-0000-0000-000008430000}"/>
    <cellStyle name="Notas 4 5 3 2 2 2 4" xfId="13909" xr:uid="{00000000-0005-0000-0000-000009430000}"/>
    <cellStyle name="Notas 4 5 3 2 2 3" xfId="6368" xr:uid="{00000000-0005-0000-0000-00000A430000}"/>
    <cellStyle name="Notas 4 5 3 2 2 3 2" xfId="10664" xr:uid="{00000000-0005-0000-0000-00000B430000}"/>
    <cellStyle name="Notas 4 5 3 2 2 3 2 2" xfId="19293" xr:uid="{00000000-0005-0000-0000-00000C430000}"/>
    <cellStyle name="Notas 4 5 3 2 2 3 3" xfId="15003" xr:uid="{00000000-0005-0000-0000-00000D430000}"/>
    <cellStyle name="Notas 4 5 3 2 2 4" xfId="8519" xr:uid="{00000000-0005-0000-0000-00000E430000}"/>
    <cellStyle name="Notas 4 5 3 2 2 4 2" xfId="17148" xr:uid="{00000000-0005-0000-0000-00000F430000}"/>
    <cellStyle name="Notas 4 5 3 2 2 5" xfId="12835" xr:uid="{00000000-0005-0000-0000-000010430000}"/>
    <cellStyle name="Notas 4 5 3 3" xfId="3226" xr:uid="{00000000-0005-0000-0000-000011430000}"/>
    <cellStyle name="Notas 4 5 3 3 2" xfId="4395" xr:uid="{00000000-0005-0000-0000-000012430000}"/>
    <cellStyle name="Notas 4 5 3 3 2 2" xfId="7130" xr:uid="{00000000-0005-0000-0000-000013430000}"/>
    <cellStyle name="Notas 4 5 3 3 2 2 2" xfId="11426" xr:uid="{00000000-0005-0000-0000-000014430000}"/>
    <cellStyle name="Notas 4 5 3 3 2 2 2 2" xfId="20055" xr:uid="{00000000-0005-0000-0000-000015430000}"/>
    <cellStyle name="Notas 4 5 3 3 2 2 3" xfId="15765" xr:uid="{00000000-0005-0000-0000-000016430000}"/>
    <cellStyle name="Notas 4 5 3 3 2 3" xfId="9281" xr:uid="{00000000-0005-0000-0000-000017430000}"/>
    <cellStyle name="Notas 4 5 3 3 2 3 2" xfId="17910" xr:uid="{00000000-0005-0000-0000-000018430000}"/>
    <cellStyle name="Notas 4 5 3 3 2 4" xfId="13619" xr:uid="{00000000-0005-0000-0000-000019430000}"/>
    <cellStyle name="Notas 4 5 3 3 3" xfId="6077" xr:uid="{00000000-0005-0000-0000-00001A430000}"/>
    <cellStyle name="Notas 4 5 3 3 3 2" xfId="10373" xr:uid="{00000000-0005-0000-0000-00001B430000}"/>
    <cellStyle name="Notas 4 5 3 3 3 2 2" xfId="19002" xr:uid="{00000000-0005-0000-0000-00001C430000}"/>
    <cellStyle name="Notas 4 5 3 3 3 3" xfId="14712" xr:uid="{00000000-0005-0000-0000-00001D430000}"/>
    <cellStyle name="Notas 4 5 3 3 4" xfId="7760" xr:uid="{00000000-0005-0000-0000-00001E430000}"/>
    <cellStyle name="Notas 4 5 3 3 4 2" xfId="16394" xr:uid="{00000000-0005-0000-0000-00001F430000}"/>
    <cellStyle name="Notas 4 5 3 3 5" xfId="12543" xr:uid="{00000000-0005-0000-0000-000020430000}"/>
    <cellStyle name="Notas 4 5 4" xfId="970" xr:uid="{00000000-0005-0000-0000-000021430000}"/>
    <cellStyle name="Notas 4 5 4 2" xfId="3322" xr:uid="{00000000-0005-0000-0000-000022430000}"/>
    <cellStyle name="Notas 4 5 4 2 2" xfId="4491" xr:uid="{00000000-0005-0000-0000-000023430000}"/>
    <cellStyle name="Notas 4 5 4 2 2 2" xfId="7226" xr:uid="{00000000-0005-0000-0000-000024430000}"/>
    <cellStyle name="Notas 4 5 4 2 2 2 2" xfId="11522" xr:uid="{00000000-0005-0000-0000-000025430000}"/>
    <cellStyle name="Notas 4 5 4 2 2 2 2 2" xfId="20151" xr:uid="{00000000-0005-0000-0000-000026430000}"/>
    <cellStyle name="Notas 4 5 4 2 2 2 3" xfId="15861" xr:uid="{00000000-0005-0000-0000-000027430000}"/>
    <cellStyle name="Notas 4 5 4 2 2 3" xfId="9377" xr:uid="{00000000-0005-0000-0000-000028430000}"/>
    <cellStyle name="Notas 4 5 4 2 2 3 2" xfId="18006" xr:uid="{00000000-0005-0000-0000-000029430000}"/>
    <cellStyle name="Notas 4 5 4 2 2 4" xfId="13715" xr:uid="{00000000-0005-0000-0000-00002A430000}"/>
    <cellStyle name="Notas 4 5 4 2 3" xfId="6173" xr:uid="{00000000-0005-0000-0000-00002B430000}"/>
    <cellStyle name="Notas 4 5 4 2 3 2" xfId="10469" xr:uid="{00000000-0005-0000-0000-00002C430000}"/>
    <cellStyle name="Notas 4 5 4 2 3 2 2" xfId="19098" xr:uid="{00000000-0005-0000-0000-00002D430000}"/>
    <cellStyle name="Notas 4 5 4 2 3 3" xfId="14808" xr:uid="{00000000-0005-0000-0000-00002E430000}"/>
    <cellStyle name="Notas 4 5 4 2 4" xfId="8324" xr:uid="{00000000-0005-0000-0000-00002F430000}"/>
    <cellStyle name="Notas 4 5 4 2 4 2" xfId="16953" xr:uid="{00000000-0005-0000-0000-000030430000}"/>
    <cellStyle name="Notas 4 5 4 2 5" xfId="12639" xr:uid="{00000000-0005-0000-0000-000031430000}"/>
    <cellStyle name="Notas 4 5 5" xfId="1134" xr:uid="{00000000-0005-0000-0000-000032430000}"/>
    <cellStyle name="Notas 4 5 5 2" xfId="2412" xr:uid="{00000000-0005-0000-0000-000033430000}"/>
    <cellStyle name="Notas 4 5 5 2 2" xfId="3646" xr:uid="{00000000-0005-0000-0000-000034430000}"/>
    <cellStyle name="Notas 4 5 5 2 2 2" xfId="4781" xr:uid="{00000000-0005-0000-0000-000035430000}"/>
    <cellStyle name="Notas 4 5 5 2 2 2 2" xfId="7516" xr:uid="{00000000-0005-0000-0000-000036430000}"/>
    <cellStyle name="Notas 4 5 5 2 2 2 2 2" xfId="11812" xr:uid="{00000000-0005-0000-0000-000037430000}"/>
    <cellStyle name="Notas 4 5 5 2 2 2 2 2 2" xfId="20441" xr:uid="{00000000-0005-0000-0000-000038430000}"/>
    <cellStyle name="Notas 4 5 5 2 2 2 2 3" xfId="16151" xr:uid="{00000000-0005-0000-0000-000039430000}"/>
    <cellStyle name="Notas 4 5 5 2 2 2 3" xfId="9667" xr:uid="{00000000-0005-0000-0000-00003A430000}"/>
    <cellStyle name="Notas 4 5 5 2 2 2 3 2" xfId="18296" xr:uid="{00000000-0005-0000-0000-00003B430000}"/>
    <cellStyle name="Notas 4 5 5 2 2 2 4" xfId="14005" xr:uid="{00000000-0005-0000-0000-00003C430000}"/>
    <cellStyle name="Notas 4 5 5 2 2 3" xfId="6464" xr:uid="{00000000-0005-0000-0000-00003D430000}"/>
    <cellStyle name="Notas 4 5 5 2 2 3 2" xfId="10760" xr:uid="{00000000-0005-0000-0000-00003E430000}"/>
    <cellStyle name="Notas 4 5 5 2 2 3 2 2" xfId="19389" xr:uid="{00000000-0005-0000-0000-00003F430000}"/>
    <cellStyle name="Notas 4 5 5 2 2 3 3" xfId="15099" xr:uid="{00000000-0005-0000-0000-000040430000}"/>
    <cellStyle name="Notas 4 5 5 2 2 4" xfId="8615" xr:uid="{00000000-0005-0000-0000-000041430000}"/>
    <cellStyle name="Notas 4 5 5 2 2 4 2" xfId="17244" xr:uid="{00000000-0005-0000-0000-000042430000}"/>
    <cellStyle name="Notas 4 5 5 2 2 5" xfId="12931" xr:uid="{00000000-0005-0000-0000-000043430000}"/>
    <cellStyle name="Notas 4 5 5 3" xfId="3826" xr:uid="{00000000-0005-0000-0000-000044430000}"/>
    <cellStyle name="Notas 4 5 5 3 2" xfId="6581" xr:uid="{00000000-0005-0000-0000-000045430000}"/>
    <cellStyle name="Notas 4 5 5 3 2 2" xfId="10877" xr:uid="{00000000-0005-0000-0000-000046430000}"/>
    <cellStyle name="Notas 4 5 5 3 2 2 2" xfId="19506" xr:uid="{00000000-0005-0000-0000-000047430000}"/>
    <cellStyle name="Notas 4 5 5 3 2 3" xfId="15216" xr:uid="{00000000-0005-0000-0000-000048430000}"/>
    <cellStyle name="Notas 4 5 5 3 3" xfId="8732" xr:uid="{00000000-0005-0000-0000-000049430000}"/>
    <cellStyle name="Notas 4 5 5 3 3 2" xfId="17361" xr:uid="{00000000-0005-0000-0000-00004A430000}"/>
    <cellStyle name="Notas 4 5 5 3 4" xfId="13050" xr:uid="{00000000-0005-0000-0000-00004B430000}"/>
    <cellStyle name="Notas 4 5 5 4" xfId="5526" xr:uid="{00000000-0005-0000-0000-00004C430000}"/>
    <cellStyle name="Notas 4 5 5 4 2" xfId="9822" xr:uid="{00000000-0005-0000-0000-00004D430000}"/>
    <cellStyle name="Notas 4 5 5 4 2 2" xfId="18451" xr:uid="{00000000-0005-0000-0000-00004E430000}"/>
    <cellStyle name="Notas 4 5 5 4 3" xfId="14161" xr:uid="{00000000-0005-0000-0000-00004F430000}"/>
    <cellStyle name="Notas 4 5 5 5" xfId="7919" xr:uid="{00000000-0005-0000-0000-000050430000}"/>
    <cellStyle name="Notas 4 5 5 5 2" xfId="16552" xr:uid="{00000000-0005-0000-0000-000051430000}"/>
    <cellStyle name="Notas 4 5 5 6" xfId="11970" xr:uid="{00000000-0005-0000-0000-000052430000}"/>
    <cellStyle name="Notas 4 5 6" xfId="22055" xr:uid="{00000000-0005-0000-0000-000053430000}"/>
    <cellStyle name="Notas 4 6" xfId="528" xr:uid="{00000000-0005-0000-0000-000054430000}"/>
    <cellStyle name="Notas 4 6 2" xfId="658" xr:uid="{00000000-0005-0000-0000-000055430000}"/>
    <cellStyle name="Notas 4 6 2 2" xfId="2097" xr:uid="{00000000-0005-0000-0000-000056430000}"/>
    <cellStyle name="Notas 4 6 2 2 2" xfId="3454" xr:uid="{00000000-0005-0000-0000-000057430000}"/>
    <cellStyle name="Notas 4 6 2 2 2 2" xfId="4590" xr:uid="{00000000-0005-0000-0000-000058430000}"/>
    <cellStyle name="Notas 4 6 2 2 2 2 2" xfId="7325" xr:uid="{00000000-0005-0000-0000-000059430000}"/>
    <cellStyle name="Notas 4 6 2 2 2 2 2 2" xfId="11621" xr:uid="{00000000-0005-0000-0000-00005A430000}"/>
    <cellStyle name="Notas 4 6 2 2 2 2 2 2 2" xfId="20250" xr:uid="{00000000-0005-0000-0000-00005B430000}"/>
    <cellStyle name="Notas 4 6 2 2 2 2 2 3" xfId="15960" xr:uid="{00000000-0005-0000-0000-00005C430000}"/>
    <cellStyle name="Notas 4 6 2 2 2 2 3" xfId="9476" xr:uid="{00000000-0005-0000-0000-00005D430000}"/>
    <cellStyle name="Notas 4 6 2 2 2 2 3 2" xfId="18105" xr:uid="{00000000-0005-0000-0000-00005E430000}"/>
    <cellStyle name="Notas 4 6 2 2 2 2 4" xfId="13814" xr:uid="{00000000-0005-0000-0000-00005F430000}"/>
    <cellStyle name="Notas 4 6 2 2 2 3" xfId="6273" xr:uid="{00000000-0005-0000-0000-000060430000}"/>
    <cellStyle name="Notas 4 6 2 2 2 3 2" xfId="10569" xr:uid="{00000000-0005-0000-0000-000061430000}"/>
    <cellStyle name="Notas 4 6 2 2 2 3 2 2" xfId="19198" xr:uid="{00000000-0005-0000-0000-000062430000}"/>
    <cellStyle name="Notas 4 6 2 2 2 3 3" xfId="14908" xr:uid="{00000000-0005-0000-0000-000063430000}"/>
    <cellStyle name="Notas 4 6 2 2 2 4" xfId="8424" xr:uid="{00000000-0005-0000-0000-000064430000}"/>
    <cellStyle name="Notas 4 6 2 2 2 4 2" xfId="17053" xr:uid="{00000000-0005-0000-0000-000065430000}"/>
    <cellStyle name="Notas 4 6 2 2 2 5" xfId="12740" xr:uid="{00000000-0005-0000-0000-000066430000}"/>
    <cellStyle name="Notas 4 6 2 3" xfId="3131" xr:uid="{00000000-0005-0000-0000-000067430000}"/>
    <cellStyle name="Notas 4 6 2 3 2" xfId="4300" xr:uid="{00000000-0005-0000-0000-000068430000}"/>
    <cellStyle name="Notas 4 6 2 3 2 2" xfId="7035" xr:uid="{00000000-0005-0000-0000-000069430000}"/>
    <cellStyle name="Notas 4 6 2 3 2 2 2" xfId="11331" xr:uid="{00000000-0005-0000-0000-00006A430000}"/>
    <cellStyle name="Notas 4 6 2 3 2 2 2 2" xfId="19960" xr:uid="{00000000-0005-0000-0000-00006B430000}"/>
    <cellStyle name="Notas 4 6 2 3 2 2 3" xfId="15670" xr:uid="{00000000-0005-0000-0000-00006C430000}"/>
    <cellStyle name="Notas 4 6 2 3 2 3" xfId="9186" xr:uid="{00000000-0005-0000-0000-00006D430000}"/>
    <cellStyle name="Notas 4 6 2 3 2 3 2" xfId="17815" xr:uid="{00000000-0005-0000-0000-00006E430000}"/>
    <cellStyle name="Notas 4 6 2 3 2 4" xfId="13524" xr:uid="{00000000-0005-0000-0000-00006F430000}"/>
    <cellStyle name="Notas 4 6 2 3 3" xfId="5982" xr:uid="{00000000-0005-0000-0000-000070430000}"/>
    <cellStyle name="Notas 4 6 2 3 3 2" xfId="10278" xr:uid="{00000000-0005-0000-0000-000071430000}"/>
    <cellStyle name="Notas 4 6 2 3 3 2 2" xfId="18907" xr:uid="{00000000-0005-0000-0000-000072430000}"/>
    <cellStyle name="Notas 4 6 2 3 3 3" xfId="14617" xr:uid="{00000000-0005-0000-0000-000073430000}"/>
    <cellStyle name="Notas 4 6 2 3 4" xfId="7741" xr:uid="{00000000-0005-0000-0000-000074430000}"/>
    <cellStyle name="Notas 4 6 2 3 4 2" xfId="16375" xr:uid="{00000000-0005-0000-0000-000075430000}"/>
    <cellStyle name="Notas 4 6 2 3 5" xfId="12448" xr:uid="{00000000-0005-0000-0000-000076430000}"/>
    <cellStyle name="Notas 4 6 2 4" xfId="22973" xr:uid="{00000000-0005-0000-0000-000077430000}"/>
    <cellStyle name="Notas 4 6 3" xfId="773" xr:uid="{00000000-0005-0000-0000-000078430000}"/>
    <cellStyle name="Notas 4 6 3 2" xfId="2209" xr:uid="{00000000-0005-0000-0000-000079430000}"/>
    <cellStyle name="Notas 4 6 3 2 2" xfId="3550" xr:uid="{00000000-0005-0000-0000-00007A430000}"/>
    <cellStyle name="Notas 4 6 3 2 2 2" xfId="4686" xr:uid="{00000000-0005-0000-0000-00007B430000}"/>
    <cellStyle name="Notas 4 6 3 2 2 2 2" xfId="7421" xr:uid="{00000000-0005-0000-0000-00007C430000}"/>
    <cellStyle name="Notas 4 6 3 2 2 2 2 2" xfId="11717" xr:uid="{00000000-0005-0000-0000-00007D430000}"/>
    <cellStyle name="Notas 4 6 3 2 2 2 2 2 2" xfId="20346" xr:uid="{00000000-0005-0000-0000-00007E430000}"/>
    <cellStyle name="Notas 4 6 3 2 2 2 2 3" xfId="16056" xr:uid="{00000000-0005-0000-0000-00007F430000}"/>
    <cellStyle name="Notas 4 6 3 2 2 2 3" xfId="9572" xr:uid="{00000000-0005-0000-0000-000080430000}"/>
    <cellStyle name="Notas 4 6 3 2 2 2 3 2" xfId="18201" xr:uid="{00000000-0005-0000-0000-000081430000}"/>
    <cellStyle name="Notas 4 6 3 2 2 2 4" xfId="13910" xr:uid="{00000000-0005-0000-0000-000082430000}"/>
    <cellStyle name="Notas 4 6 3 2 2 3" xfId="6369" xr:uid="{00000000-0005-0000-0000-000083430000}"/>
    <cellStyle name="Notas 4 6 3 2 2 3 2" xfId="10665" xr:uid="{00000000-0005-0000-0000-000084430000}"/>
    <cellStyle name="Notas 4 6 3 2 2 3 2 2" xfId="19294" xr:uid="{00000000-0005-0000-0000-000085430000}"/>
    <cellStyle name="Notas 4 6 3 2 2 3 3" xfId="15004" xr:uid="{00000000-0005-0000-0000-000086430000}"/>
    <cellStyle name="Notas 4 6 3 2 2 4" xfId="8520" xr:uid="{00000000-0005-0000-0000-000087430000}"/>
    <cellStyle name="Notas 4 6 3 2 2 4 2" xfId="17149" xr:uid="{00000000-0005-0000-0000-000088430000}"/>
    <cellStyle name="Notas 4 6 3 2 2 5" xfId="12836" xr:uid="{00000000-0005-0000-0000-000089430000}"/>
    <cellStyle name="Notas 4 6 3 3" xfId="3227" xr:uid="{00000000-0005-0000-0000-00008A430000}"/>
    <cellStyle name="Notas 4 6 3 3 2" xfId="4396" xr:uid="{00000000-0005-0000-0000-00008B430000}"/>
    <cellStyle name="Notas 4 6 3 3 2 2" xfId="7131" xr:uid="{00000000-0005-0000-0000-00008C430000}"/>
    <cellStyle name="Notas 4 6 3 3 2 2 2" xfId="11427" xr:uid="{00000000-0005-0000-0000-00008D430000}"/>
    <cellStyle name="Notas 4 6 3 3 2 2 2 2" xfId="20056" xr:uid="{00000000-0005-0000-0000-00008E430000}"/>
    <cellStyle name="Notas 4 6 3 3 2 2 3" xfId="15766" xr:uid="{00000000-0005-0000-0000-00008F430000}"/>
    <cellStyle name="Notas 4 6 3 3 2 3" xfId="9282" xr:uid="{00000000-0005-0000-0000-000090430000}"/>
    <cellStyle name="Notas 4 6 3 3 2 3 2" xfId="17911" xr:uid="{00000000-0005-0000-0000-000091430000}"/>
    <cellStyle name="Notas 4 6 3 3 2 4" xfId="13620" xr:uid="{00000000-0005-0000-0000-000092430000}"/>
    <cellStyle name="Notas 4 6 3 3 3" xfId="6078" xr:uid="{00000000-0005-0000-0000-000093430000}"/>
    <cellStyle name="Notas 4 6 3 3 3 2" xfId="10374" xr:uid="{00000000-0005-0000-0000-000094430000}"/>
    <cellStyle name="Notas 4 6 3 3 3 2 2" xfId="19003" xr:uid="{00000000-0005-0000-0000-000095430000}"/>
    <cellStyle name="Notas 4 6 3 3 3 3" xfId="14713" xr:uid="{00000000-0005-0000-0000-000096430000}"/>
    <cellStyle name="Notas 4 6 3 3 4" xfId="7790" xr:uid="{00000000-0005-0000-0000-000097430000}"/>
    <cellStyle name="Notas 4 6 3 3 4 2" xfId="16424" xr:uid="{00000000-0005-0000-0000-000098430000}"/>
    <cellStyle name="Notas 4 6 3 3 5" xfId="12544" xr:uid="{00000000-0005-0000-0000-000099430000}"/>
    <cellStyle name="Notas 4 6 4" xfId="971" xr:uid="{00000000-0005-0000-0000-00009A430000}"/>
    <cellStyle name="Notas 4 6 4 2" xfId="3323" xr:uid="{00000000-0005-0000-0000-00009B430000}"/>
    <cellStyle name="Notas 4 6 4 2 2" xfId="4492" xr:uid="{00000000-0005-0000-0000-00009C430000}"/>
    <cellStyle name="Notas 4 6 4 2 2 2" xfId="7227" xr:uid="{00000000-0005-0000-0000-00009D430000}"/>
    <cellStyle name="Notas 4 6 4 2 2 2 2" xfId="11523" xr:uid="{00000000-0005-0000-0000-00009E430000}"/>
    <cellStyle name="Notas 4 6 4 2 2 2 2 2" xfId="20152" xr:uid="{00000000-0005-0000-0000-00009F430000}"/>
    <cellStyle name="Notas 4 6 4 2 2 2 3" xfId="15862" xr:uid="{00000000-0005-0000-0000-0000A0430000}"/>
    <cellStyle name="Notas 4 6 4 2 2 3" xfId="9378" xr:uid="{00000000-0005-0000-0000-0000A1430000}"/>
    <cellStyle name="Notas 4 6 4 2 2 3 2" xfId="18007" xr:uid="{00000000-0005-0000-0000-0000A2430000}"/>
    <cellStyle name="Notas 4 6 4 2 2 4" xfId="13716" xr:uid="{00000000-0005-0000-0000-0000A3430000}"/>
    <cellStyle name="Notas 4 6 4 2 3" xfId="6174" xr:uid="{00000000-0005-0000-0000-0000A4430000}"/>
    <cellStyle name="Notas 4 6 4 2 3 2" xfId="10470" xr:uid="{00000000-0005-0000-0000-0000A5430000}"/>
    <cellStyle name="Notas 4 6 4 2 3 2 2" xfId="19099" xr:uid="{00000000-0005-0000-0000-0000A6430000}"/>
    <cellStyle name="Notas 4 6 4 2 3 3" xfId="14809" xr:uid="{00000000-0005-0000-0000-0000A7430000}"/>
    <cellStyle name="Notas 4 6 4 2 4" xfId="8325" xr:uid="{00000000-0005-0000-0000-0000A8430000}"/>
    <cellStyle name="Notas 4 6 4 2 4 2" xfId="16954" xr:uid="{00000000-0005-0000-0000-0000A9430000}"/>
    <cellStyle name="Notas 4 6 4 2 5" xfId="12640" xr:uid="{00000000-0005-0000-0000-0000AA430000}"/>
    <cellStyle name="Notas 4 6 5" xfId="1135" xr:uid="{00000000-0005-0000-0000-0000AB430000}"/>
    <cellStyle name="Notas 4 6 5 2" xfId="2413" xr:uid="{00000000-0005-0000-0000-0000AC430000}"/>
    <cellStyle name="Notas 4 6 5 2 2" xfId="3647" xr:uid="{00000000-0005-0000-0000-0000AD430000}"/>
    <cellStyle name="Notas 4 6 5 2 2 2" xfId="4782" xr:uid="{00000000-0005-0000-0000-0000AE430000}"/>
    <cellStyle name="Notas 4 6 5 2 2 2 2" xfId="7517" xr:uid="{00000000-0005-0000-0000-0000AF430000}"/>
    <cellStyle name="Notas 4 6 5 2 2 2 2 2" xfId="11813" xr:uid="{00000000-0005-0000-0000-0000B0430000}"/>
    <cellStyle name="Notas 4 6 5 2 2 2 2 2 2" xfId="20442" xr:uid="{00000000-0005-0000-0000-0000B1430000}"/>
    <cellStyle name="Notas 4 6 5 2 2 2 2 3" xfId="16152" xr:uid="{00000000-0005-0000-0000-0000B2430000}"/>
    <cellStyle name="Notas 4 6 5 2 2 2 3" xfId="9668" xr:uid="{00000000-0005-0000-0000-0000B3430000}"/>
    <cellStyle name="Notas 4 6 5 2 2 2 3 2" xfId="18297" xr:uid="{00000000-0005-0000-0000-0000B4430000}"/>
    <cellStyle name="Notas 4 6 5 2 2 2 4" xfId="14006" xr:uid="{00000000-0005-0000-0000-0000B5430000}"/>
    <cellStyle name="Notas 4 6 5 2 2 3" xfId="6465" xr:uid="{00000000-0005-0000-0000-0000B6430000}"/>
    <cellStyle name="Notas 4 6 5 2 2 3 2" xfId="10761" xr:uid="{00000000-0005-0000-0000-0000B7430000}"/>
    <cellStyle name="Notas 4 6 5 2 2 3 2 2" xfId="19390" xr:uid="{00000000-0005-0000-0000-0000B8430000}"/>
    <cellStyle name="Notas 4 6 5 2 2 3 3" xfId="15100" xr:uid="{00000000-0005-0000-0000-0000B9430000}"/>
    <cellStyle name="Notas 4 6 5 2 2 4" xfId="8616" xr:uid="{00000000-0005-0000-0000-0000BA430000}"/>
    <cellStyle name="Notas 4 6 5 2 2 4 2" xfId="17245" xr:uid="{00000000-0005-0000-0000-0000BB430000}"/>
    <cellStyle name="Notas 4 6 5 2 2 5" xfId="12932" xr:uid="{00000000-0005-0000-0000-0000BC430000}"/>
    <cellStyle name="Notas 4 6 5 3" xfId="3827" xr:uid="{00000000-0005-0000-0000-0000BD430000}"/>
    <cellStyle name="Notas 4 6 5 3 2" xfId="6582" xr:uid="{00000000-0005-0000-0000-0000BE430000}"/>
    <cellStyle name="Notas 4 6 5 3 2 2" xfId="10878" xr:uid="{00000000-0005-0000-0000-0000BF430000}"/>
    <cellStyle name="Notas 4 6 5 3 2 2 2" xfId="19507" xr:uid="{00000000-0005-0000-0000-0000C0430000}"/>
    <cellStyle name="Notas 4 6 5 3 2 3" xfId="15217" xr:uid="{00000000-0005-0000-0000-0000C1430000}"/>
    <cellStyle name="Notas 4 6 5 3 3" xfId="8733" xr:uid="{00000000-0005-0000-0000-0000C2430000}"/>
    <cellStyle name="Notas 4 6 5 3 3 2" xfId="17362" xr:uid="{00000000-0005-0000-0000-0000C3430000}"/>
    <cellStyle name="Notas 4 6 5 3 4" xfId="13051" xr:uid="{00000000-0005-0000-0000-0000C4430000}"/>
    <cellStyle name="Notas 4 6 5 4" xfId="5527" xr:uid="{00000000-0005-0000-0000-0000C5430000}"/>
    <cellStyle name="Notas 4 6 5 4 2" xfId="9823" xr:uid="{00000000-0005-0000-0000-0000C6430000}"/>
    <cellStyle name="Notas 4 6 5 4 2 2" xfId="18452" xr:uid="{00000000-0005-0000-0000-0000C7430000}"/>
    <cellStyle name="Notas 4 6 5 4 3" xfId="14162" xr:uid="{00000000-0005-0000-0000-0000C8430000}"/>
    <cellStyle name="Notas 4 6 5 5" xfId="7918" xr:uid="{00000000-0005-0000-0000-0000C9430000}"/>
    <cellStyle name="Notas 4 6 5 5 2" xfId="16551" xr:uid="{00000000-0005-0000-0000-0000CA430000}"/>
    <cellStyle name="Notas 4 6 5 6" xfId="11971" xr:uid="{00000000-0005-0000-0000-0000CB430000}"/>
    <cellStyle name="Notas 4 6 6" xfId="22057" xr:uid="{00000000-0005-0000-0000-0000CC430000}"/>
    <cellStyle name="Notas 4 7" xfId="647" xr:uid="{00000000-0005-0000-0000-0000CD430000}"/>
    <cellStyle name="Notas 4 7 2" xfId="2085" xr:uid="{00000000-0005-0000-0000-0000CE430000}"/>
    <cellStyle name="Notas 4 7 2 2" xfId="3442" xr:uid="{00000000-0005-0000-0000-0000CF430000}"/>
    <cellStyle name="Notas 4 7 2 2 2" xfId="4579" xr:uid="{00000000-0005-0000-0000-0000D0430000}"/>
    <cellStyle name="Notas 4 7 2 2 2 2" xfId="7314" xr:uid="{00000000-0005-0000-0000-0000D1430000}"/>
    <cellStyle name="Notas 4 7 2 2 2 2 2" xfId="11610" xr:uid="{00000000-0005-0000-0000-0000D2430000}"/>
    <cellStyle name="Notas 4 7 2 2 2 2 2 2" xfId="20239" xr:uid="{00000000-0005-0000-0000-0000D3430000}"/>
    <cellStyle name="Notas 4 7 2 2 2 2 3" xfId="15949" xr:uid="{00000000-0005-0000-0000-0000D4430000}"/>
    <cellStyle name="Notas 4 7 2 2 2 3" xfId="9465" xr:uid="{00000000-0005-0000-0000-0000D5430000}"/>
    <cellStyle name="Notas 4 7 2 2 2 3 2" xfId="18094" xr:uid="{00000000-0005-0000-0000-0000D6430000}"/>
    <cellStyle name="Notas 4 7 2 2 2 4" xfId="13803" xr:uid="{00000000-0005-0000-0000-0000D7430000}"/>
    <cellStyle name="Notas 4 7 2 2 3" xfId="6262" xr:uid="{00000000-0005-0000-0000-0000D8430000}"/>
    <cellStyle name="Notas 4 7 2 2 3 2" xfId="10558" xr:uid="{00000000-0005-0000-0000-0000D9430000}"/>
    <cellStyle name="Notas 4 7 2 2 3 2 2" xfId="19187" xr:uid="{00000000-0005-0000-0000-0000DA430000}"/>
    <cellStyle name="Notas 4 7 2 2 3 3" xfId="14897" xr:uid="{00000000-0005-0000-0000-0000DB430000}"/>
    <cellStyle name="Notas 4 7 2 2 4" xfId="8413" xr:uid="{00000000-0005-0000-0000-0000DC430000}"/>
    <cellStyle name="Notas 4 7 2 2 4 2" xfId="17042" xr:uid="{00000000-0005-0000-0000-0000DD430000}"/>
    <cellStyle name="Notas 4 7 2 2 5" xfId="12729" xr:uid="{00000000-0005-0000-0000-0000DE430000}"/>
    <cellStyle name="Notas 4 7 3" xfId="3120" xr:uid="{00000000-0005-0000-0000-0000DF430000}"/>
    <cellStyle name="Notas 4 7 3 2" xfId="4289" xr:uid="{00000000-0005-0000-0000-0000E0430000}"/>
    <cellStyle name="Notas 4 7 3 2 2" xfId="7024" xr:uid="{00000000-0005-0000-0000-0000E1430000}"/>
    <cellStyle name="Notas 4 7 3 2 2 2" xfId="11320" xr:uid="{00000000-0005-0000-0000-0000E2430000}"/>
    <cellStyle name="Notas 4 7 3 2 2 2 2" xfId="19949" xr:uid="{00000000-0005-0000-0000-0000E3430000}"/>
    <cellStyle name="Notas 4 7 3 2 2 3" xfId="15659" xr:uid="{00000000-0005-0000-0000-0000E4430000}"/>
    <cellStyle name="Notas 4 7 3 2 3" xfId="9175" xr:uid="{00000000-0005-0000-0000-0000E5430000}"/>
    <cellStyle name="Notas 4 7 3 2 3 2" xfId="17804" xr:uid="{00000000-0005-0000-0000-0000E6430000}"/>
    <cellStyle name="Notas 4 7 3 2 4" xfId="13513" xr:uid="{00000000-0005-0000-0000-0000E7430000}"/>
    <cellStyle name="Notas 4 7 3 3" xfId="5971" xr:uid="{00000000-0005-0000-0000-0000E8430000}"/>
    <cellStyle name="Notas 4 7 3 3 2" xfId="10267" xr:uid="{00000000-0005-0000-0000-0000E9430000}"/>
    <cellStyle name="Notas 4 7 3 3 2 2" xfId="18896" xr:uid="{00000000-0005-0000-0000-0000EA430000}"/>
    <cellStyle name="Notas 4 7 3 3 3" xfId="14606" xr:uid="{00000000-0005-0000-0000-0000EB430000}"/>
    <cellStyle name="Notas 4 7 3 4" xfId="7736" xr:uid="{00000000-0005-0000-0000-0000EC430000}"/>
    <cellStyle name="Notas 4 7 3 4 2" xfId="16370" xr:uid="{00000000-0005-0000-0000-0000ED430000}"/>
    <cellStyle name="Notas 4 7 3 5" xfId="12437" xr:uid="{00000000-0005-0000-0000-0000EE430000}"/>
    <cellStyle name="Notas 4 7 4" xfId="22972" xr:uid="{00000000-0005-0000-0000-0000EF430000}"/>
    <cellStyle name="Notas 4 8" xfId="762" xr:uid="{00000000-0005-0000-0000-0000F0430000}"/>
    <cellStyle name="Notas 4 8 2" xfId="2198" xr:uid="{00000000-0005-0000-0000-0000F1430000}"/>
    <cellStyle name="Notas 4 8 2 2" xfId="3539" xr:uid="{00000000-0005-0000-0000-0000F2430000}"/>
    <cellStyle name="Notas 4 8 2 2 2" xfId="4675" xr:uid="{00000000-0005-0000-0000-0000F3430000}"/>
    <cellStyle name="Notas 4 8 2 2 2 2" xfId="7410" xr:uid="{00000000-0005-0000-0000-0000F4430000}"/>
    <cellStyle name="Notas 4 8 2 2 2 2 2" xfId="11706" xr:uid="{00000000-0005-0000-0000-0000F5430000}"/>
    <cellStyle name="Notas 4 8 2 2 2 2 2 2" xfId="20335" xr:uid="{00000000-0005-0000-0000-0000F6430000}"/>
    <cellStyle name="Notas 4 8 2 2 2 2 3" xfId="16045" xr:uid="{00000000-0005-0000-0000-0000F7430000}"/>
    <cellStyle name="Notas 4 8 2 2 2 3" xfId="9561" xr:uid="{00000000-0005-0000-0000-0000F8430000}"/>
    <cellStyle name="Notas 4 8 2 2 2 3 2" xfId="18190" xr:uid="{00000000-0005-0000-0000-0000F9430000}"/>
    <cellStyle name="Notas 4 8 2 2 2 4" xfId="13899" xr:uid="{00000000-0005-0000-0000-0000FA430000}"/>
    <cellStyle name="Notas 4 8 2 2 3" xfId="6358" xr:uid="{00000000-0005-0000-0000-0000FB430000}"/>
    <cellStyle name="Notas 4 8 2 2 3 2" xfId="10654" xr:uid="{00000000-0005-0000-0000-0000FC430000}"/>
    <cellStyle name="Notas 4 8 2 2 3 2 2" xfId="19283" xr:uid="{00000000-0005-0000-0000-0000FD430000}"/>
    <cellStyle name="Notas 4 8 2 2 3 3" xfId="14993" xr:uid="{00000000-0005-0000-0000-0000FE430000}"/>
    <cellStyle name="Notas 4 8 2 2 4" xfId="8509" xr:uid="{00000000-0005-0000-0000-0000FF430000}"/>
    <cellStyle name="Notas 4 8 2 2 4 2" xfId="17138" xr:uid="{00000000-0005-0000-0000-000000440000}"/>
    <cellStyle name="Notas 4 8 2 2 5" xfId="12825" xr:uid="{00000000-0005-0000-0000-000001440000}"/>
    <cellStyle name="Notas 4 8 3" xfId="3216" xr:uid="{00000000-0005-0000-0000-000002440000}"/>
    <cellStyle name="Notas 4 8 3 2" xfId="4385" xr:uid="{00000000-0005-0000-0000-000003440000}"/>
    <cellStyle name="Notas 4 8 3 2 2" xfId="7120" xr:uid="{00000000-0005-0000-0000-000004440000}"/>
    <cellStyle name="Notas 4 8 3 2 2 2" xfId="11416" xr:uid="{00000000-0005-0000-0000-000005440000}"/>
    <cellStyle name="Notas 4 8 3 2 2 2 2" xfId="20045" xr:uid="{00000000-0005-0000-0000-000006440000}"/>
    <cellStyle name="Notas 4 8 3 2 2 3" xfId="15755" xr:uid="{00000000-0005-0000-0000-000007440000}"/>
    <cellStyle name="Notas 4 8 3 2 3" xfId="9271" xr:uid="{00000000-0005-0000-0000-000008440000}"/>
    <cellStyle name="Notas 4 8 3 2 3 2" xfId="17900" xr:uid="{00000000-0005-0000-0000-000009440000}"/>
    <cellStyle name="Notas 4 8 3 2 4" xfId="13609" xr:uid="{00000000-0005-0000-0000-00000A440000}"/>
    <cellStyle name="Notas 4 8 3 3" xfId="6067" xr:uid="{00000000-0005-0000-0000-00000B440000}"/>
    <cellStyle name="Notas 4 8 3 3 2" xfId="10363" xr:uid="{00000000-0005-0000-0000-00000C440000}"/>
    <cellStyle name="Notas 4 8 3 3 2 2" xfId="18992" xr:uid="{00000000-0005-0000-0000-00000D440000}"/>
    <cellStyle name="Notas 4 8 3 3 3" xfId="14702" xr:uid="{00000000-0005-0000-0000-00000E440000}"/>
    <cellStyle name="Notas 4 8 3 4" xfId="7797" xr:uid="{00000000-0005-0000-0000-00000F440000}"/>
    <cellStyle name="Notas 4 8 3 4 2" xfId="16431" xr:uid="{00000000-0005-0000-0000-000010440000}"/>
    <cellStyle name="Notas 4 8 3 5" xfId="12533" xr:uid="{00000000-0005-0000-0000-000011440000}"/>
    <cellStyle name="Notas 4 9" xfId="960" xr:uid="{00000000-0005-0000-0000-000012440000}"/>
    <cellStyle name="Notas 4 9 2" xfId="3312" xr:uid="{00000000-0005-0000-0000-000013440000}"/>
    <cellStyle name="Notas 4 9 2 2" xfId="4481" xr:uid="{00000000-0005-0000-0000-000014440000}"/>
    <cellStyle name="Notas 4 9 2 2 2" xfId="7216" xr:uid="{00000000-0005-0000-0000-000015440000}"/>
    <cellStyle name="Notas 4 9 2 2 2 2" xfId="11512" xr:uid="{00000000-0005-0000-0000-000016440000}"/>
    <cellStyle name="Notas 4 9 2 2 2 2 2" xfId="20141" xr:uid="{00000000-0005-0000-0000-000017440000}"/>
    <cellStyle name="Notas 4 9 2 2 2 3" xfId="15851" xr:uid="{00000000-0005-0000-0000-000018440000}"/>
    <cellStyle name="Notas 4 9 2 2 3" xfId="9367" xr:uid="{00000000-0005-0000-0000-000019440000}"/>
    <cellStyle name="Notas 4 9 2 2 3 2" xfId="17996" xr:uid="{00000000-0005-0000-0000-00001A440000}"/>
    <cellStyle name="Notas 4 9 2 2 4" xfId="13705" xr:uid="{00000000-0005-0000-0000-00001B440000}"/>
    <cellStyle name="Notas 4 9 2 3" xfId="6163" xr:uid="{00000000-0005-0000-0000-00001C440000}"/>
    <cellStyle name="Notas 4 9 2 3 2" xfId="10459" xr:uid="{00000000-0005-0000-0000-00001D440000}"/>
    <cellStyle name="Notas 4 9 2 3 2 2" xfId="19088" xr:uid="{00000000-0005-0000-0000-00001E440000}"/>
    <cellStyle name="Notas 4 9 2 3 3" xfId="14798" xr:uid="{00000000-0005-0000-0000-00001F440000}"/>
    <cellStyle name="Notas 4 9 2 4" xfId="8314" xr:uid="{00000000-0005-0000-0000-000020440000}"/>
    <cellStyle name="Notas 4 9 2 4 2" xfId="16943" xr:uid="{00000000-0005-0000-0000-000021440000}"/>
    <cellStyle name="Notas 4 9 2 5" xfId="12629" xr:uid="{00000000-0005-0000-0000-000022440000}"/>
    <cellStyle name="Notas 5" xfId="529" xr:uid="{00000000-0005-0000-0000-000023440000}"/>
    <cellStyle name="Notas 5 10" xfId="1136" xr:uid="{00000000-0005-0000-0000-000024440000}"/>
    <cellStyle name="Notas 5 10 2" xfId="2414" xr:uid="{00000000-0005-0000-0000-000025440000}"/>
    <cellStyle name="Notas 5 10 2 2" xfId="3648" xr:uid="{00000000-0005-0000-0000-000026440000}"/>
    <cellStyle name="Notas 5 10 2 2 2" xfId="4783" xr:uid="{00000000-0005-0000-0000-000027440000}"/>
    <cellStyle name="Notas 5 10 2 2 2 2" xfId="7518" xr:uid="{00000000-0005-0000-0000-000028440000}"/>
    <cellStyle name="Notas 5 10 2 2 2 2 2" xfId="11814" xr:uid="{00000000-0005-0000-0000-000029440000}"/>
    <cellStyle name="Notas 5 10 2 2 2 2 2 2" xfId="20443" xr:uid="{00000000-0005-0000-0000-00002A440000}"/>
    <cellStyle name="Notas 5 10 2 2 2 2 3" xfId="16153" xr:uid="{00000000-0005-0000-0000-00002B440000}"/>
    <cellStyle name="Notas 5 10 2 2 2 3" xfId="9669" xr:uid="{00000000-0005-0000-0000-00002C440000}"/>
    <cellStyle name="Notas 5 10 2 2 2 3 2" xfId="18298" xr:uid="{00000000-0005-0000-0000-00002D440000}"/>
    <cellStyle name="Notas 5 10 2 2 2 4" xfId="14007" xr:uid="{00000000-0005-0000-0000-00002E440000}"/>
    <cellStyle name="Notas 5 10 2 2 3" xfId="6466" xr:uid="{00000000-0005-0000-0000-00002F440000}"/>
    <cellStyle name="Notas 5 10 2 2 3 2" xfId="10762" xr:uid="{00000000-0005-0000-0000-000030440000}"/>
    <cellStyle name="Notas 5 10 2 2 3 2 2" xfId="19391" xr:uid="{00000000-0005-0000-0000-000031440000}"/>
    <cellStyle name="Notas 5 10 2 2 3 3" xfId="15101" xr:uid="{00000000-0005-0000-0000-000032440000}"/>
    <cellStyle name="Notas 5 10 2 2 4" xfId="8617" xr:uid="{00000000-0005-0000-0000-000033440000}"/>
    <cellStyle name="Notas 5 10 2 2 4 2" xfId="17246" xr:uid="{00000000-0005-0000-0000-000034440000}"/>
    <cellStyle name="Notas 5 10 2 2 5" xfId="12933" xr:uid="{00000000-0005-0000-0000-000035440000}"/>
    <cellStyle name="Notas 5 10 3" xfId="3828" xr:uid="{00000000-0005-0000-0000-000036440000}"/>
    <cellStyle name="Notas 5 10 3 2" xfId="6583" xr:uid="{00000000-0005-0000-0000-000037440000}"/>
    <cellStyle name="Notas 5 10 3 2 2" xfId="10879" xr:uid="{00000000-0005-0000-0000-000038440000}"/>
    <cellStyle name="Notas 5 10 3 2 2 2" xfId="19508" xr:uid="{00000000-0005-0000-0000-000039440000}"/>
    <cellStyle name="Notas 5 10 3 2 3" xfId="15218" xr:uid="{00000000-0005-0000-0000-00003A440000}"/>
    <cellStyle name="Notas 5 10 3 3" xfId="8734" xr:uid="{00000000-0005-0000-0000-00003B440000}"/>
    <cellStyle name="Notas 5 10 3 3 2" xfId="17363" xr:uid="{00000000-0005-0000-0000-00003C440000}"/>
    <cellStyle name="Notas 5 10 3 4" xfId="13052" xr:uid="{00000000-0005-0000-0000-00003D440000}"/>
    <cellStyle name="Notas 5 10 4" xfId="5528" xr:uid="{00000000-0005-0000-0000-00003E440000}"/>
    <cellStyle name="Notas 5 10 4 2" xfId="9824" xr:uid="{00000000-0005-0000-0000-00003F440000}"/>
    <cellStyle name="Notas 5 10 4 2 2" xfId="18453" xr:uid="{00000000-0005-0000-0000-000040440000}"/>
    <cellStyle name="Notas 5 10 4 3" xfId="14163" xr:uid="{00000000-0005-0000-0000-000041440000}"/>
    <cellStyle name="Notas 5 10 5" xfId="7917" xr:uid="{00000000-0005-0000-0000-000042440000}"/>
    <cellStyle name="Notas 5 10 5 2" xfId="16550" xr:uid="{00000000-0005-0000-0000-000043440000}"/>
    <cellStyle name="Notas 5 10 6" xfId="11972" xr:uid="{00000000-0005-0000-0000-000044440000}"/>
    <cellStyle name="Notas 5 11" xfId="22058" xr:uid="{00000000-0005-0000-0000-000045440000}"/>
    <cellStyle name="Notas 5 2" xfId="530" xr:uid="{00000000-0005-0000-0000-000046440000}"/>
    <cellStyle name="Notas 5 2 2" xfId="531" xr:uid="{00000000-0005-0000-0000-000047440000}"/>
    <cellStyle name="Notas 5 2 2 2" xfId="661" xr:uid="{00000000-0005-0000-0000-000048440000}"/>
    <cellStyle name="Notas 5 2 2 2 2" xfId="2100" xr:uid="{00000000-0005-0000-0000-000049440000}"/>
    <cellStyle name="Notas 5 2 2 2 2 2" xfId="3457" xr:uid="{00000000-0005-0000-0000-00004A440000}"/>
    <cellStyle name="Notas 5 2 2 2 2 2 2" xfId="4593" xr:uid="{00000000-0005-0000-0000-00004B440000}"/>
    <cellStyle name="Notas 5 2 2 2 2 2 2 2" xfId="7328" xr:uid="{00000000-0005-0000-0000-00004C440000}"/>
    <cellStyle name="Notas 5 2 2 2 2 2 2 2 2" xfId="11624" xr:uid="{00000000-0005-0000-0000-00004D440000}"/>
    <cellStyle name="Notas 5 2 2 2 2 2 2 2 2 2" xfId="20253" xr:uid="{00000000-0005-0000-0000-00004E440000}"/>
    <cellStyle name="Notas 5 2 2 2 2 2 2 2 3" xfId="15963" xr:uid="{00000000-0005-0000-0000-00004F440000}"/>
    <cellStyle name="Notas 5 2 2 2 2 2 2 3" xfId="9479" xr:uid="{00000000-0005-0000-0000-000050440000}"/>
    <cellStyle name="Notas 5 2 2 2 2 2 2 3 2" xfId="18108" xr:uid="{00000000-0005-0000-0000-000051440000}"/>
    <cellStyle name="Notas 5 2 2 2 2 2 2 4" xfId="13817" xr:uid="{00000000-0005-0000-0000-000052440000}"/>
    <cellStyle name="Notas 5 2 2 2 2 2 3" xfId="6276" xr:uid="{00000000-0005-0000-0000-000053440000}"/>
    <cellStyle name="Notas 5 2 2 2 2 2 3 2" xfId="10572" xr:uid="{00000000-0005-0000-0000-000054440000}"/>
    <cellStyle name="Notas 5 2 2 2 2 2 3 2 2" xfId="19201" xr:uid="{00000000-0005-0000-0000-000055440000}"/>
    <cellStyle name="Notas 5 2 2 2 2 2 3 3" xfId="14911" xr:uid="{00000000-0005-0000-0000-000056440000}"/>
    <cellStyle name="Notas 5 2 2 2 2 2 4" xfId="8427" xr:uid="{00000000-0005-0000-0000-000057440000}"/>
    <cellStyle name="Notas 5 2 2 2 2 2 4 2" xfId="17056" xr:uid="{00000000-0005-0000-0000-000058440000}"/>
    <cellStyle name="Notas 5 2 2 2 2 2 5" xfId="12743" xr:uid="{00000000-0005-0000-0000-000059440000}"/>
    <cellStyle name="Notas 5 2 2 2 3" xfId="3134" xr:uid="{00000000-0005-0000-0000-00005A440000}"/>
    <cellStyle name="Notas 5 2 2 2 3 2" xfId="4303" xr:uid="{00000000-0005-0000-0000-00005B440000}"/>
    <cellStyle name="Notas 5 2 2 2 3 2 2" xfId="7038" xr:uid="{00000000-0005-0000-0000-00005C440000}"/>
    <cellStyle name="Notas 5 2 2 2 3 2 2 2" xfId="11334" xr:uid="{00000000-0005-0000-0000-00005D440000}"/>
    <cellStyle name="Notas 5 2 2 2 3 2 2 2 2" xfId="19963" xr:uid="{00000000-0005-0000-0000-00005E440000}"/>
    <cellStyle name="Notas 5 2 2 2 3 2 2 3" xfId="15673" xr:uid="{00000000-0005-0000-0000-00005F440000}"/>
    <cellStyle name="Notas 5 2 2 2 3 2 3" xfId="9189" xr:uid="{00000000-0005-0000-0000-000060440000}"/>
    <cellStyle name="Notas 5 2 2 2 3 2 3 2" xfId="17818" xr:uid="{00000000-0005-0000-0000-000061440000}"/>
    <cellStyle name="Notas 5 2 2 2 3 2 4" xfId="13527" xr:uid="{00000000-0005-0000-0000-000062440000}"/>
    <cellStyle name="Notas 5 2 2 2 3 3" xfId="5985" xr:uid="{00000000-0005-0000-0000-000063440000}"/>
    <cellStyle name="Notas 5 2 2 2 3 3 2" xfId="10281" xr:uid="{00000000-0005-0000-0000-000064440000}"/>
    <cellStyle name="Notas 5 2 2 2 3 3 2 2" xfId="18910" xr:uid="{00000000-0005-0000-0000-000065440000}"/>
    <cellStyle name="Notas 5 2 2 2 3 3 3" xfId="14620" xr:uid="{00000000-0005-0000-0000-000066440000}"/>
    <cellStyle name="Notas 5 2 2 2 3 4" xfId="7743" xr:uid="{00000000-0005-0000-0000-000067440000}"/>
    <cellStyle name="Notas 5 2 2 2 3 4 2" xfId="16377" xr:uid="{00000000-0005-0000-0000-000068440000}"/>
    <cellStyle name="Notas 5 2 2 2 3 5" xfId="12451" xr:uid="{00000000-0005-0000-0000-000069440000}"/>
    <cellStyle name="Notas 5 2 2 2 4" xfId="22059" xr:uid="{00000000-0005-0000-0000-00006A440000}"/>
    <cellStyle name="Notas 5 2 2 3" xfId="776" xr:uid="{00000000-0005-0000-0000-00006B440000}"/>
    <cellStyle name="Notas 5 2 2 3 2" xfId="2212" xr:uid="{00000000-0005-0000-0000-00006C440000}"/>
    <cellStyle name="Notas 5 2 2 3 2 2" xfId="3553" xr:uid="{00000000-0005-0000-0000-00006D440000}"/>
    <cellStyle name="Notas 5 2 2 3 2 2 2" xfId="4689" xr:uid="{00000000-0005-0000-0000-00006E440000}"/>
    <cellStyle name="Notas 5 2 2 3 2 2 2 2" xfId="7424" xr:uid="{00000000-0005-0000-0000-00006F440000}"/>
    <cellStyle name="Notas 5 2 2 3 2 2 2 2 2" xfId="11720" xr:uid="{00000000-0005-0000-0000-000070440000}"/>
    <cellStyle name="Notas 5 2 2 3 2 2 2 2 2 2" xfId="20349" xr:uid="{00000000-0005-0000-0000-000071440000}"/>
    <cellStyle name="Notas 5 2 2 3 2 2 2 2 3" xfId="16059" xr:uid="{00000000-0005-0000-0000-000072440000}"/>
    <cellStyle name="Notas 5 2 2 3 2 2 2 3" xfId="9575" xr:uid="{00000000-0005-0000-0000-000073440000}"/>
    <cellStyle name="Notas 5 2 2 3 2 2 2 3 2" xfId="18204" xr:uid="{00000000-0005-0000-0000-000074440000}"/>
    <cellStyle name="Notas 5 2 2 3 2 2 2 4" xfId="13913" xr:uid="{00000000-0005-0000-0000-000075440000}"/>
    <cellStyle name="Notas 5 2 2 3 2 2 3" xfId="6372" xr:uid="{00000000-0005-0000-0000-000076440000}"/>
    <cellStyle name="Notas 5 2 2 3 2 2 3 2" xfId="10668" xr:uid="{00000000-0005-0000-0000-000077440000}"/>
    <cellStyle name="Notas 5 2 2 3 2 2 3 2 2" xfId="19297" xr:uid="{00000000-0005-0000-0000-000078440000}"/>
    <cellStyle name="Notas 5 2 2 3 2 2 3 3" xfId="15007" xr:uid="{00000000-0005-0000-0000-000079440000}"/>
    <cellStyle name="Notas 5 2 2 3 2 2 4" xfId="8523" xr:uid="{00000000-0005-0000-0000-00007A440000}"/>
    <cellStyle name="Notas 5 2 2 3 2 2 4 2" xfId="17152" xr:uid="{00000000-0005-0000-0000-00007B440000}"/>
    <cellStyle name="Notas 5 2 2 3 2 2 5" xfId="12839" xr:uid="{00000000-0005-0000-0000-00007C440000}"/>
    <cellStyle name="Notas 5 2 2 3 3" xfId="3230" xr:uid="{00000000-0005-0000-0000-00007D440000}"/>
    <cellStyle name="Notas 5 2 2 3 3 2" xfId="4399" xr:uid="{00000000-0005-0000-0000-00007E440000}"/>
    <cellStyle name="Notas 5 2 2 3 3 2 2" xfId="7134" xr:uid="{00000000-0005-0000-0000-00007F440000}"/>
    <cellStyle name="Notas 5 2 2 3 3 2 2 2" xfId="11430" xr:uid="{00000000-0005-0000-0000-000080440000}"/>
    <cellStyle name="Notas 5 2 2 3 3 2 2 2 2" xfId="20059" xr:uid="{00000000-0005-0000-0000-000081440000}"/>
    <cellStyle name="Notas 5 2 2 3 3 2 2 3" xfId="15769" xr:uid="{00000000-0005-0000-0000-000082440000}"/>
    <cellStyle name="Notas 5 2 2 3 3 2 3" xfId="9285" xr:uid="{00000000-0005-0000-0000-000083440000}"/>
    <cellStyle name="Notas 5 2 2 3 3 2 3 2" xfId="17914" xr:uid="{00000000-0005-0000-0000-000084440000}"/>
    <cellStyle name="Notas 5 2 2 3 3 2 4" xfId="13623" xr:uid="{00000000-0005-0000-0000-000085440000}"/>
    <cellStyle name="Notas 5 2 2 3 3 3" xfId="6081" xr:uid="{00000000-0005-0000-0000-000086440000}"/>
    <cellStyle name="Notas 5 2 2 3 3 3 2" xfId="10377" xr:uid="{00000000-0005-0000-0000-000087440000}"/>
    <cellStyle name="Notas 5 2 2 3 3 3 2 2" xfId="19006" xr:uid="{00000000-0005-0000-0000-000088440000}"/>
    <cellStyle name="Notas 5 2 2 3 3 3 3" xfId="14716" xr:uid="{00000000-0005-0000-0000-000089440000}"/>
    <cellStyle name="Notas 5 2 2 3 3 4" xfId="8113" xr:uid="{00000000-0005-0000-0000-00008A440000}"/>
    <cellStyle name="Notas 5 2 2 3 3 4 2" xfId="16745" xr:uid="{00000000-0005-0000-0000-00008B440000}"/>
    <cellStyle name="Notas 5 2 2 3 3 5" xfId="12547" xr:uid="{00000000-0005-0000-0000-00008C440000}"/>
    <cellStyle name="Notas 5 2 2 4" xfId="974" xr:uid="{00000000-0005-0000-0000-00008D440000}"/>
    <cellStyle name="Notas 5 2 2 4 2" xfId="3326" xr:uid="{00000000-0005-0000-0000-00008E440000}"/>
    <cellStyle name="Notas 5 2 2 4 2 2" xfId="4495" xr:uid="{00000000-0005-0000-0000-00008F440000}"/>
    <cellStyle name="Notas 5 2 2 4 2 2 2" xfId="7230" xr:uid="{00000000-0005-0000-0000-000090440000}"/>
    <cellStyle name="Notas 5 2 2 4 2 2 2 2" xfId="11526" xr:uid="{00000000-0005-0000-0000-000091440000}"/>
    <cellStyle name="Notas 5 2 2 4 2 2 2 2 2" xfId="20155" xr:uid="{00000000-0005-0000-0000-000092440000}"/>
    <cellStyle name="Notas 5 2 2 4 2 2 2 3" xfId="15865" xr:uid="{00000000-0005-0000-0000-000093440000}"/>
    <cellStyle name="Notas 5 2 2 4 2 2 3" xfId="9381" xr:uid="{00000000-0005-0000-0000-000094440000}"/>
    <cellStyle name="Notas 5 2 2 4 2 2 3 2" xfId="18010" xr:uid="{00000000-0005-0000-0000-000095440000}"/>
    <cellStyle name="Notas 5 2 2 4 2 2 4" xfId="13719" xr:uid="{00000000-0005-0000-0000-000096440000}"/>
    <cellStyle name="Notas 5 2 2 4 2 3" xfId="6177" xr:uid="{00000000-0005-0000-0000-000097440000}"/>
    <cellStyle name="Notas 5 2 2 4 2 3 2" xfId="10473" xr:uid="{00000000-0005-0000-0000-000098440000}"/>
    <cellStyle name="Notas 5 2 2 4 2 3 2 2" xfId="19102" xr:uid="{00000000-0005-0000-0000-000099440000}"/>
    <cellStyle name="Notas 5 2 2 4 2 3 3" xfId="14812" xr:uid="{00000000-0005-0000-0000-00009A440000}"/>
    <cellStyle name="Notas 5 2 2 4 2 4" xfId="8328" xr:uid="{00000000-0005-0000-0000-00009B440000}"/>
    <cellStyle name="Notas 5 2 2 4 2 4 2" xfId="16957" xr:uid="{00000000-0005-0000-0000-00009C440000}"/>
    <cellStyle name="Notas 5 2 2 4 2 5" xfId="12643" xr:uid="{00000000-0005-0000-0000-00009D440000}"/>
    <cellStyle name="Notas 5 2 2 5" xfId="1138" xr:uid="{00000000-0005-0000-0000-00009E440000}"/>
    <cellStyle name="Notas 5 2 2 5 2" xfId="2416" xr:uid="{00000000-0005-0000-0000-00009F440000}"/>
    <cellStyle name="Notas 5 2 2 5 2 2" xfId="3650" xr:uid="{00000000-0005-0000-0000-0000A0440000}"/>
    <cellStyle name="Notas 5 2 2 5 2 2 2" xfId="4785" xr:uid="{00000000-0005-0000-0000-0000A1440000}"/>
    <cellStyle name="Notas 5 2 2 5 2 2 2 2" xfId="7520" xr:uid="{00000000-0005-0000-0000-0000A2440000}"/>
    <cellStyle name="Notas 5 2 2 5 2 2 2 2 2" xfId="11816" xr:uid="{00000000-0005-0000-0000-0000A3440000}"/>
    <cellStyle name="Notas 5 2 2 5 2 2 2 2 2 2" xfId="20445" xr:uid="{00000000-0005-0000-0000-0000A4440000}"/>
    <cellStyle name="Notas 5 2 2 5 2 2 2 2 3" xfId="16155" xr:uid="{00000000-0005-0000-0000-0000A5440000}"/>
    <cellStyle name="Notas 5 2 2 5 2 2 2 3" xfId="9671" xr:uid="{00000000-0005-0000-0000-0000A6440000}"/>
    <cellStyle name="Notas 5 2 2 5 2 2 2 3 2" xfId="18300" xr:uid="{00000000-0005-0000-0000-0000A7440000}"/>
    <cellStyle name="Notas 5 2 2 5 2 2 2 4" xfId="14009" xr:uid="{00000000-0005-0000-0000-0000A8440000}"/>
    <cellStyle name="Notas 5 2 2 5 2 2 3" xfId="6468" xr:uid="{00000000-0005-0000-0000-0000A9440000}"/>
    <cellStyle name="Notas 5 2 2 5 2 2 3 2" xfId="10764" xr:uid="{00000000-0005-0000-0000-0000AA440000}"/>
    <cellStyle name="Notas 5 2 2 5 2 2 3 2 2" xfId="19393" xr:uid="{00000000-0005-0000-0000-0000AB440000}"/>
    <cellStyle name="Notas 5 2 2 5 2 2 3 3" xfId="15103" xr:uid="{00000000-0005-0000-0000-0000AC440000}"/>
    <cellStyle name="Notas 5 2 2 5 2 2 4" xfId="8619" xr:uid="{00000000-0005-0000-0000-0000AD440000}"/>
    <cellStyle name="Notas 5 2 2 5 2 2 4 2" xfId="17248" xr:uid="{00000000-0005-0000-0000-0000AE440000}"/>
    <cellStyle name="Notas 5 2 2 5 2 2 5" xfId="12935" xr:uid="{00000000-0005-0000-0000-0000AF440000}"/>
    <cellStyle name="Notas 5 2 2 5 3" xfId="3830" xr:uid="{00000000-0005-0000-0000-0000B0440000}"/>
    <cellStyle name="Notas 5 2 2 5 3 2" xfId="6585" xr:uid="{00000000-0005-0000-0000-0000B1440000}"/>
    <cellStyle name="Notas 5 2 2 5 3 2 2" xfId="10881" xr:uid="{00000000-0005-0000-0000-0000B2440000}"/>
    <cellStyle name="Notas 5 2 2 5 3 2 2 2" xfId="19510" xr:uid="{00000000-0005-0000-0000-0000B3440000}"/>
    <cellStyle name="Notas 5 2 2 5 3 2 3" xfId="15220" xr:uid="{00000000-0005-0000-0000-0000B4440000}"/>
    <cellStyle name="Notas 5 2 2 5 3 3" xfId="8736" xr:uid="{00000000-0005-0000-0000-0000B5440000}"/>
    <cellStyle name="Notas 5 2 2 5 3 3 2" xfId="17365" xr:uid="{00000000-0005-0000-0000-0000B6440000}"/>
    <cellStyle name="Notas 5 2 2 5 3 4" xfId="13054" xr:uid="{00000000-0005-0000-0000-0000B7440000}"/>
    <cellStyle name="Notas 5 2 2 5 4" xfId="5530" xr:uid="{00000000-0005-0000-0000-0000B8440000}"/>
    <cellStyle name="Notas 5 2 2 5 4 2" xfId="9826" xr:uid="{00000000-0005-0000-0000-0000B9440000}"/>
    <cellStyle name="Notas 5 2 2 5 4 2 2" xfId="18455" xr:uid="{00000000-0005-0000-0000-0000BA440000}"/>
    <cellStyle name="Notas 5 2 2 5 4 3" xfId="14165" xr:uid="{00000000-0005-0000-0000-0000BB440000}"/>
    <cellStyle name="Notas 5 2 2 5 5" xfId="7622" xr:uid="{00000000-0005-0000-0000-0000BC440000}"/>
    <cellStyle name="Notas 5 2 2 5 5 2" xfId="16256" xr:uid="{00000000-0005-0000-0000-0000BD440000}"/>
    <cellStyle name="Notas 5 2 2 5 6" xfId="11974" xr:uid="{00000000-0005-0000-0000-0000BE440000}"/>
    <cellStyle name="Notas 5 2 2 6" xfId="22970" xr:uid="{00000000-0005-0000-0000-0000BF440000}"/>
    <cellStyle name="Notas 5 2 3" xfId="532" xr:uid="{00000000-0005-0000-0000-0000C0440000}"/>
    <cellStyle name="Notas 5 2 3 2" xfId="662" xr:uid="{00000000-0005-0000-0000-0000C1440000}"/>
    <cellStyle name="Notas 5 2 3 2 2" xfId="2101" xr:uid="{00000000-0005-0000-0000-0000C2440000}"/>
    <cellStyle name="Notas 5 2 3 2 2 2" xfId="3458" xr:uid="{00000000-0005-0000-0000-0000C3440000}"/>
    <cellStyle name="Notas 5 2 3 2 2 2 2" xfId="4594" xr:uid="{00000000-0005-0000-0000-0000C4440000}"/>
    <cellStyle name="Notas 5 2 3 2 2 2 2 2" xfId="7329" xr:uid="{00000000-0005-0000-0000-0000C5440000}"/>
    <cellStyle name="Notas 5 2 3 2 2 2 2 2 2" xfId="11625" xr:uid="{00000000-0005-0000-0000-0000C6440000}"/>
    <cellStyle name="Notas 5 2 3 2 2 2 2 2 2 2" xfId="20254" xr:uid="{00000000-0005-0000-0000-0000C7440000}"/>
    <cellStyle name="Notas 5 2 3 2 2 2 2 2 3" xfId="15964" xr:uid="{00000000-0005-0000-0000-0000C8440000}"/>
    <cellStyle name="Notas 5 2 3 2 2 2 2 3" xfId="9480" xr:uid="{00000000-0005-0000-0000-0000C9440000}"/>
    <cellStyle name="Notas 5 2 3 2 2 2 2 3 2" xfId="18109" xr:uid="{00000000-0005-0000-0000-0000CA440000}"/>
    <cellStyle name="Notas 5 2 3 2 2 2 2 4" xfId="13818" xr:uid="{00000000-0005-0000-0000-0000CB440000}"/>
    <cellStyle name="Notas 5 2 3 2 2 2 3" xfId="6277" xr:uid="{00000000-0005-0000-0000-0000CC440000}"/>
    <cellStyle name="Notas 5 2 3 2 2 2 3 2" xfId="10573" xr:uid="{00000000-0005-0000-0000-0000CD440000}"/>
    <cellStyle name="Notas 5 2 3 2 2 2 3 2 2" xfId="19202" xr:uid="{00000000-0005-0000-0000-0000CE440000}"/>
    <cellStyle name="Notas 5 2 3 2 2 2 3 3" xfId="14912" xr:uid="{00000000-0005-0000-0000-0000CF440000}"/>
    <cellStyle name="Notas 5 2 3 2 2 2 4" xfId="8428" xr:uid="{00000000-0005-0000-0000-0000D0440000}"/>
    <cellStyle name="Notas 5 2 3 2 2 2 4 2" xfId="17057" xr:uid="{00000000-0005-0000-0000-0000D1440000}"/>
    <cellStyle name="Notas 5 2 3 2 2 2 5" xfId="12744" xr:uid="{00000000-0005-0000-0000-0000D2440000}"/>
    <cellStyle name="Notas 5 2 3 2 3" xfId="3135" xr:uid="{00000000-0005-0000-0000-0000D3440000}"/>
    <cellStyle name="Notas 5 2 3 2 3 2" xfId="4304" xr:uid="{00000000-0005-0000-0000-0000D4440000}"/>
    <cellStyle name="Notas 5 2 3 2 3 2 2" xfId="7039" xr:uid="{00000000-0005-0000-0000-0000D5440000}"/>
    <cellStyle name="Notas 5 2 3 2 3 2 2 2" xfId="11335" xr:uid="{00000000-0005-0000-0000-0000D6440000}"/>
    <cellStyle name="Notas 5 2 3 2 3 2 2 2 2" xfId="19964" xr:uid="{00000000-0005-0000-0000-0000D7440000}"/>
    <cellStyle name="Notas 5 2 3 2 3 2 2 3" xfId="15674" xr:uid="{00000000-0005-0000-0000-0000D8440000}"/>
    <cellStyle name="Notas 5 2 3 2 3 2 3" xfId="9190" xr:uid="{00000000-0005-0000-0000-0000D9440000}"/>
    <cellStyle name="Notas 5 2 3 2 3 2 3 2" xfId="17819" xr:uid="{00000000-0005-0000-0000-0000DA440000}"/>
    <cellStyle name="Notas 5 2 3 2 3 2 4" xfId="13528" xr:uid="{00000000-0005-0000-0000-0000DB440000}"/>
    <cellStyle name="Notas 5 2 3 2 3 3" xfId="5986" xr:uid="{00000000-0005-0000-0000-0000DC440000}"/>
    <cellStyle name="Notas 5 2 3 2 3 3 2" xfId="10282" xr:uid="{00000000-0005-0000-0000-0000DD440000}"/>
    <cellStyle name="Notas 5 2 3 2 3 3 2 2" xfId="18911" xr:uid="{00000000-0005-0000-0000-0000DE440000}"/>
    <cellStyle name="Notas 5 2 3 2 3 3 3" xfId="14621" xr:uid="{00000000-0005-0000-0000-0000DF440000}"/>
    <cellStyle name="Notas 5 2 3 2 3 4" xfId="8022" xr:uid="{00000000-0005-0000-0000-0000E0440000}"/>
    <cellStyle name="Notas 5 2 3 2 3 4 2" xfId="16655" xr:uid="{00000000-0005-0000-0000-0000E1440000}"/>
    <cellStyle name="Notas 5 2 3 2 3 5" xfId="12452" xr:uid="{00000000-0005-0000-0000-0000E2440000}"/>
    <cellStyle name="Notas 5 2 3 2 4" xfId="22061" xr:uid="{00000000-0005-0000-0000-0000E3440000}"/>
    <cellStyle name="Notas 5 2 3 3" xfId="777" xr:uid="{00000000-0005-0000-0000-0000E4440000}"/>
    <cellStyle name="Notas 5 2 3 3 2" xfId="2213" xr:uid="{00000000-0005-0000-0000-0000E5440000}"/>
    <cellStyle name="Notas 5 2 3 3 2 2" xfId="3554" xr:uid="{00000000-0005-0000-0000-0000E6440000}"/>
    <cellStyle name="Notas 5 2 3 3 2 2 2" xfId="4690" xr:uid="{00000000-0005-0000-0000-0000E7440000}"/>
    <cellStyle name="Notas 5 2 3 3 2 2 2 2" xfId="7425" xr:uid="{00000000-0005-0000-0000-0000E8440000}"/>
    <cellStyle name="Notas 5 2 3 3 2 2 2 2 2" xfId="11721" xr:uid="{00000000-0005-0000-0000-0000E9440000}"/>
    <cellStyle name="Notas 5 2 3 3 2 2 2 2 2 2" xfId="20350" xr:uid="{00000000-0005-0000-0000-0000EA440000}"/>
    <cellStyle name="Notas 5 2 3 3 2 2 2 2 3" xfId="16060" xr:uid="{00000000-0005-0000-0000-0000EB440000}"/>
    <cellStyle name="Notas 5 2 3 3 2 2 2 3" xfId="9576" xr:uid="{00000000-0005-0000-0000-0000EC440000}"/>
    <cellStyle name="Notas 5 2 3 3 2 2 2 3 2" xfId="18205" xr:uid="{00000000-0005-0000-0000-0000ED440000}"/>
    <cellStyle name="Notas 5 2 3 3 2 2 2 4" xfId="13914" xr:uid="{00000000-0005-0000-0000-0000EE440000}"/>
    <cellStyle name="Notas 5 2 3 3 2 2 3" xfId="6373" xr:uid="{00000000-0005-0000-0000-0000EF440000}"/>
    <cellStyle name="Notas 5 2 3 3 2 2 3 2" xfId="10669" xr:uid="{00000000-0005-0000-0000-0000F0440000}"/>
    <cellStyle name="Notas 5 2 3 3 2 2 3 2 2" xfId="19298" xr:uid="{00000000-0005-0000-0000-0000F1440000}"/>
    <cellStyle name="Notas 5 2 3 3 2 2 3 3" xfId="15008" xr:uid="{00000000-0005-0000-0000-0000F2440000}"/>
    <cellStyle name="Notas 5 2 3 3 2 2 4" xfId="8524" xr:uid="{00000000-0005-0000-0000-0000F3440000}"/>
    <cellStyle name="Notas 5 2 3 3 2 2 4 2" xfId="17153" xr:uid="{00000000-0005-0000-0000-0000F4440000}"/>
    <cellStyle name="Notas 5 2 3 3 2 2 5" xfId="12840" xr:uid="{00000000-0005-0000-0000-0000F5440000}"/>
    <cellStyle name="Notas 5 2 3 3 3" xfId="3231" xr:uid="{00000000-0005-0000-0000-0000F6440000}"/>
    <cellStyle name="Notas 5 2 3 3 3 2" xfId="4400" xr:uid="{00000000-0005-0000-0000-0000F7440000}"/>
    <cellStyle name="Notas 5 2 3 3 3 2 2" xfId="7135" xr:uid="{00000000-0005-0000-0000-0000F8440000}"/>
    <cellStyle name="Notas 5 2 3 3 3 2 2 2" xfId="11431" xr:uid="{00000000-0005-0000-0000-0000F9440000}"/>
    <cellStyle name="Notas 5 2 3 3 3 2 2 2 2" xfId="20060" xr:uid="{00000000-0005-0000-0000-0000FA440000}"/>
    <cellStyle name="Notas 5 2 3 3 3 2 2 3" xfId="15770" xr:uid="{00000000-0005-0000-0000-0000FB440000}"/>
    <cellStyle name="Notas 5 2 3 3 3 2 3" xfId="9286" xr:uid="{00000000-0005-0000-0000-0000FC440000}"/>
    <cellStyle name="Notas 5 2 3 3 3 2 3 2" xfId="17915" xr:uid="{00000000-0005-0000-0000-0000FD440000}"/>
    <cellStyle name="Notas 5 2 3 3 3 2 4" xfId="13624" xr:uid="{00000000-0005-0000-0000-0000FE440000}"/>
    <cellStyle name="Notas 5 2 3 3 3 3" xfId="6082" xr:uid="{00000000-0005-0000-0000-0000FF440000}"/>
    <cellStyle name="Notas 5 2 3 3 3 3 2" xfId="10378" xr:uid="{00000000-0005-0000-0000-000000450000}"/>
    <cellStyle name="Notas 5 2 3 3 3 3 2 2" xfId="19007" xr:uid="{00000000-0005-0000-0000-000001450000}"/>
    <cellStyle name="Notas 5 2 3 3 3 3 3" xfId="14717" xr:uid="{00000000-0005-0000-0000-000002450000}"/>
    <cellStyle name="Notas 5 2 3 3 3 4" xfId="7969" xr:uid="{00000000-0005-0000-0000-000003450000}"/>
    <cellStyle name="Notas 5 2 3 3 3 4 2" xfId="16602" xr:uid="{00000000-0005-0000-0000-000004450000}"/>
    <cellStyle name="Notas 5 2 3 3 3 5" xfId="12548" xr:uid="{00000000-0005-0000-0000-000005450000}"/>
    <cellStyle name="Notas 5 2 3 4" xfId="975" xr:uid="{00000000-0005-0000-0000-000006450000}"/>
    <cellStyle name="Notas 5 2 3 4 2" xfId="3327" xr:uid="{00000000-0005-0000-0000-000007450000}"/>
    <cellStyle name="Notas 5 2 3 4 2 2" xfId="4496" xr:uid="{00000000-0005-0000-0000-000008450000}"/>
    <cellStyle name="Notas 5 2 3 4 2 2 2" xfId="7231" xr:uid="{00000000-0005-0000-0000-000009450000}"/>
    <cellStyle name="Notas 5 2 3 4 2 2 2 2" xfId="11527" xr:uid="{00000000-0005-0000-0000-00000A450000}"/>
    <cellStyle name="Notas 5 2 3 4 2 2 2 2 2" xfId="20156" xr:uid="{00000000-0005-0000-0000-00000B450000}"/>
    <cellStyle name="Notas 5 2 3 4 2 2 2 3" xfId="15866" xr:uid="{00000000-0005-0000-0000-00000C450000}"/>
    <cellStyle name="Notas 5 2 3 4 2 2 3" xfId="9382" xr:uid="{00000000-0005-0000-0000-00000D450000}"/>
    <cellStyle name="Notas 5 2 3 4 2 2 3 2" xfId="18011" xr:uid="{00000000-0005-0000-0000-00000E450000}"/>
    <cellStyle name="Notas 5 2 3 4 2 2 4" xfId="13720" xr:uid="{00000000-0005-0000-0000-00000F450000}"/>
    <cellStyle name="Notas 5 2 3 4 2 3" xfId="6178" xr:uid="{00000000-0005-0000-0000-000010450000}"/>
    <cellStyle name="Notas 5 2 3 4 2 3 2" xfId="10474" xr:uid="{00000000-0005-0000-0000-000011450000}"/>
    <cellStyle name="Notas 5 2 3 4 2 3 2 2" xfId="19103" xr:uid="{00000000-0005-0000-0000-000012450000}"/>
    <cellStyle name="Notas 5 2 3 4 2 3 3" xfId="14813" xr:uid="{00000000-0005-0000-0000-000013450000}"/>
    <cellStyle name="Notas 5 2 3 4 2 4" xfId="8329" xr:uid="{00000000-0005-0000-0000-000014450000}"/>
    <cellStyle name="Notas 5 2 3 4 2 4 2" xfId="16958" xr:uid="{00000000-0005-0000-0000-000015450000}"/>
    <cellStyle name="Notas 5 2 3 4 2 5" xfId="12644" xr:uid="{00000000-0005-0000-0000-000016450000}"/>
    <cellStyle name="Notas 5 2 3 5" xfId="1139" xr:uid="{00000000-0005-0000-0000-000017450000}"/>
    <cellStyle name="Notas 5 2 3 5 2" xfId="2417" xr:uid="{00000000-0005-0000-0000-000018450000}"/>
    <cellStyle name="Notas 5 2 3 5 2 2" xfId="3651" xr:uid="{00000000-0005-0000-0000-000019450000}"/>
    <cellStyle name="Notas 5 2 3 5 2 2 2" xfId="4786" xr:uid="{00000000-0005-0000-0000-00001A450000}"/>
    <cellStyle name="Notas 5 2 3 5 2 2 2 2" xfId="7521" xr:uid="{00000000-0005-0000-0000-00001B450000}"/>
    <cellStyle name="Notas 5 2 3 5 2 2 2 2 2" xfId="11817" xr:uid="{00000000-0005-0000-0000-00001C450000}"/>
    <cellStyle name="Notas 5 2 3 5 2 2 2 2 2 2" xfId="20446" xr:uid="{00000000-0005-0000-0000-00001D450000}"/>
    <cellStyle name="Notas 5 2 3 5 2 2 2 2 3" xfId="16156" xr:uid="{00000000-0005-0000-0000-00001E450000}"/>
    <cellStyle name="Notas 5 2 3 5 2 2 2 3" xfId="9672" xr:uid="{00000000-0005-0000-0000-00001F450000}"/>
    <cellStyle name="Notas 5 2 3 5 2 2 2 3 2" xfId="18301" xr:uid="{00000000-0005-0000-0000-000020450000}"/>
    <cellStyle name="Notas 5 2 3 5 2 2 2 4" xfId="14010" xr:uid="{00000000-0005-0000-0000-000021450000}"/>
    <cellStyle name="Notas 5 2 3 5 2 2 3" xfId="6469" xr:uid="{00000000-0005-0000-0000-000022450000}"/>
    <cellStyle name="Notas 5 2 3 5 2 2 3 2" xfId="10765" xr:uid="{00000000-0005-0000-0000-000023450000}"/>
    <cellStyle name="Notas 5 2 3 5 2 2 3 2 2" xfId="19394" xr:uid="{00000000-0005-0000-0000-000024450000}"/>
    <cellStyle name="Notas 5 2 3 5 2 2 3 3" xfId="15104" xr:uid="{00000000-0005-0000-0000-000025450000}"/>
    <cellStyle name="Notas 5 2 3 5 2 2 4" xfId="8620" xr:uid="{00000000-0005-0000-0000-000026450000}"/>
    <cellStyle name="Notas 5 2 3 5 2 2 4 2" xfId="17249" xr:uid="{00000000-0005-0000-0000-000027450000}"/>
    <cellStyle name="Notas 5 2 3 5 2 2 5" xfId="12936" xr:uid="{00000000-0005-0000-0000-000028450000}"/>
    <cellStyle name="Notas 5 2 3 5 3" xfId="3831" xr:uid="{00000000-0005-0000-0000-000029450000}"/>
    <cellStyle name="Notas 5 2 3 5 3 2" xfId="6586" xr:uid="{00000000-0005-0000-0000-00002A450000}"/>
    <cellStyle name="Notas 5 2 3 5 3 2 2" xfId="10882" xr:uid="{00000000-0005-0000-0000-00002B450000}"/>
    <cellStyle name="Notas 5 2 3 5 3 2 2 2" xfId="19511" xr:uid="{00000000-0005-0000-0000-00002C450000}"/>
    <cellStyle name="Notas 5 2 3 5 3 2 3" xfId="15221" xr:uid="{00000000-0005-0000-0000-00002D450000}"/>
    <cellStyle name="Notas 5 2 3 5 3 3" xfId="8737" xr:uid="{00000000-0005-0000-0000-00002E450000}"/>
    <cellStyle name="Notas 5 2 3 5 3 3 2" xfId="17366" xr:uid="{00000000-0005-0000-0000-00002F450000}"/>
    <cellStyle name="Notas 5 2 3 5 3 4" xfId="13055" xr:uid="{00000000-0005-0000-0000-000030450000}"/>
    <cellStyle name="Notas 5 2 3 5 4" xfId="5531" xr:uid="{00000000-0005-0000-0000-000031450000}"/>
    <cellStyle name="Notas 5 2 3 5 4 2" xfId="9827" xr:uid="{00000000-0005-0000-0000-000032450000}"/>
    <cellStyle name="Notas 5 2 3 5 4 2 2" xfId="18456" xr:uid="{00000000-0005-0000-0000-000033450000}"/>
    <cellStyle name="Notas 5 2 3 5 4 3" xfId="14166" xr:uid="{00000000-0005-0000-0000-000034450000}"/>
    <cellStyle name="Notas 5 2 3 5 5" xfId="8228" xr:uid="{00000000-0005-0000-0000-000035450000}"/>
    <cellStyle name="Notas 5 2 3 5 5 2" xfId="16857" xr:uid="{00000000-0005-0000-0000-000036450000}"/>
    <cellStyle name="Notas 5 2 3 5 6" xfId="11975" xr:uid="{00000000-0005-0000-0000-000037450000}"/>
    <cellStyle name="Notas 5 2 3 6" xfId="22060" xr:uid="{00000000-0005-0000-0000-000038450000}"/>
    <cellStyle name="Notas 5 2 4" xfId="660" xr:uid="{00000000-0005-0000-0000-000039450000}"/>
    <cellStyle name="Notas 5 2 4 2" xfId="2099" xr:uid="{00000000-0005-0000-0000-00003A450000}"/>
    <cellStyle name="Notas 5 2 4 2 2" xfId="3456" xr:uid="{00000000-0005-0000-0000-00003B450000}"/>
    <cellStyle name="Notas 5 2 4 2 2 2" xfId="4592" xr:uid="{00000000-0005-0000-0000-00003C450000}"/>
    <cellStyle name="Notas 5 2 4 2 2 2 2" xfId="7327" xr:uid="{00000000-0005-0000-0000-00003D450000}"/>
    <cellStyle name="Notas 5 2 4 2 2 2 2 2" xfId="11623" xr:uid="{00000000-0005-0000-0000-00003E450000}"/>
    <cellStyle name="Notas 5 2 4 2 2 2 2 2 2" xfId="20252" xr:uid="{00000000-0005-0000-0000-00003F450000}"/>
    <cellStyle name="Notas 5 2 4 2 2 2 2 3" xfId="15962" xr:uid="{00000000-0005-0000-0000-000040450000}"/>
    <cellStyle name="Notas 5 2 4 2 2 2 3" xfId="9478" xr:uid="{00000000-0005-0000-0000-000041450000}"/>
    <cellStyle name="Notas 5 2 4 2 2 2 3 2" xfId="18107" xr:uid="{00000000-0005-0000-0000-000042450000}"/>
    <cellStyle name="Notas 5 2 4 2 2 2 4" xfId="13816" xr:uid="{00000000-0005-0000-0000-000043450000}"/>
    <cellStyle name="Notas 5 2 4 2 2 3" xfId="6275" xr:uid="{00000000-0005-0000-0000-000044450000}"/>
    <cellStyle name="Notas 5 2 4 2 2 3 2" xfId="10571" xr:uid="{00000000-0005-0000-0000-000045450000}"/>
    <cellStyle name="Notas 5 2 4 2 2 3 2 2" xfId="19200" xr:uid="{00000000-0005-0000-0000-000046450000}"/>
    <cellStyle name="Notas 5 2 4 2 2 3 3" xfId="14910" xr:uid="{00000000-0005-0000-0000-000047450000}"/>
    <cellStyle name="Notas 5 2 4 2 2 4" xfId="8426" xr:uid="{00000000-0005-0000-0000-000048450000}"/>
    <cellStyle name="Notas 5 2 4 2 2 4 2" xfId="17055" xr:uid="{00000000-0005-0000-0000-000049450000}"/>
    <cellStyle name="Notas 5 2 4 2 2 5" xfId="12742" xr:uid="{00000000-0005-0000-0000-00004A450000}"/>
    <cellStyle name="Notas 5 2 4 3" xfId="3133" xr:uid="{00000000-0005-0000-0000-00004B450000}"/>
    <cellStyle name="Notas 5 2 4 3 2" xfId="4302" xr:uid="{00000000-0005-0000-0000-00004C450000}"/>
    <cellStyle name="Notas 5 2 4 3 2 2" xfId="7037" xr:uid="{00000000-0005-0000-0000-00004D450000}"/>
    <cellStyle name="Notas 5 2 4 3 2 2 2" xfId="11333" xr:uid="{00000000-0005-0000-0000-00004E450000}"/>
    <cellStyle name="Notas 5 2 4 3 2 2 2 2" xfId="19962" xr:uid="{00000000-0005-0000-0000-00004F450000}"/>
    <cellStyle name="Notas 5 2 4 3 2 2 3" xfId="15672" xr:uid="{00000000-0005-0000-0000-000050450000}"/>
    <cellStyle name="Notas 5 2 4 3 2 3" xfId="9188" xr:uid="{00000000-0005-0000-0000-000051450000}"/>
    <cellStyle name="Notas 5 2 4 3 2 3 2" xfId="17817" xr:uid="{00000000-0005-0000-0000-000052450000}"/>
    <cellStyle name="Notas 5 2 4 3 2 4" xfId="13526" xr:uid="{00000000-0005-0000-0000-000053450000}"/>
    <cellStyle name="Notas 5 2 4 3 3" xfId="5984" xr:uid="{00000000-0005-0000-0000-000054450000}"/>
    <cellStyle name="Notas 5 2 4 3 3 2" xfId="10280" xr:uid="{00000000-0005-0000-0000-000055450000}"/>
    <cellStyle name="Notas 5 2 4 3 3 2 2" xfId="18909" xr:uid="{00000000-0005-0000-0000-000056450000}"/>
    <cellStyle name="Notas 5 2 4 3 3 3" xfId="14619" xr:uid="{00000000-0005-0000-0000-000057450000}"/>
    <cellStyle name="Notas 5 2 4 3 4" xfId="7744" xr:uid="{00000000-0005-0000-0000-000058450000}"/>
    <cellStyle name="Notas 5 2 4 3 4 2" xfId="16378" xr:uid="{00000000-0005-0000-0000-000059450000}"/>
    <cellStyle name="Notas 5 2 4 3 5" xfId="12450" xr:uid="{00000000-0005-0000-0000-00005A450000}"/>
    <cellStyle name="Notas 5 2 4 4" xfId="22969" xr:uid="{00000000-0005-0000-0000-00005B450000}"/>
    <cellStyle name="Notas 5 2 5" xfId="775" xr:uid="{00000000-0005-0000-0000-00005C450000}"/>
    <cellStyle name="Notas 5 2 5 2" xfId="2211" xr:uid="{00000000-0005-0000-0000-00005D450000}"/>
    <cellStyle name="Notas 5 2 5 2 2" xfId="3552" xr:uid="{00000000-0005-0000-0000-00005E450000}"/>
    <cellStyle name="Notas 5 2 5 2 2 2" xfId="4688" xr:uid="{00000000-0005-0000-0000-00005F450000}"/>
    <cellStyle name="Notas 5 2 5 2 2 2 2" xfId="7423" xr:uid="{00000000-0005-0000-0000-000060450000}"/>
    <cellStyle name="Notas 5 2 5 2 2 2 2 2" xfId="11719" xr:uid="{00000000-0005-0000-0000-000061450000}"/>
    <cellStyle name="Notas 5 2 5 2 2 2 2 2 2" xfId="20348" xr:uid="{00000000-0005-0000-0000-000062450000}"/>
    <cellStyle name="Notas 5 2 5 2 2 2 2 3" xfId="16058" xr:uid="{00000000-0005-0000-0000-000063450000}"/>
    <cellStyle name="Notas 5 2 5 2 2 2 3" xfId="9574" xr:uid="{00000000-0005-0000-0000-000064450000}"/>
    <cellStyle name="Notas 5 2 5 2 2 2 3 2" xfId="18203" xr:uid="{00000000-0005-0000-0000-000065450000}"/>
    <cellStyle name="Notas 5 2 5 2 2 2 4" xfId="13912" xr:uid="{00000000-0005-0000-0000-000066450000}"/>
    <cellStyle name="Notas 5 2 5 2 2 3" xfId="6371" xr:uid="{00000000-0005-0000-0000-000067450000}"/>
    <cellStyle name="Notas 5 2 5 2 2 3 2" xfId="10667" xr:uid="{00000000-0005-0000-0000-000068450000}"/>
    <cellStyle name="Notas 5 2 5 2 2 3 2 2" xfId="19296" xr:uid="{00000000-0005-0000-0000-000069450000}"/>
    <cellStyle name="Notas 5 2 5 2 2 3 3" xfId="15006" xr:uid="{00000000-0005-0000-0000-00006A450000}"/>
    <cellStyle name="Notas 5 2 5 2 2 4" xfId="8522" xr:uid="{00000000-0005-0000-0000-00006B450000}"/>
    <cellStyle name="Notas 5 2 5 2 2 4 2" xfId="17151" xr:uid="{00000000-0005-0000-0000-00006C450000}"/>
    <cellStyle name="Notas 5 2 5 2 2 5" xfId="12838" xr:uid="{00000000-0005-0000-0000-00006D450000}"/>
    <cellStyle name="Notas 5 2 5 3" xfId="3229" xr:uid="{00000000-0005-0000-0000-00006E450000}"/>
    <cellStyle name="Notas 5 2 5 3 2" xfId="4398" xr:uid="{00000000-0005-0000-0000-00006F450000}"/>
    <cellStyle name="Notas 5 2 5 3 2 2" xfId="7133" xr:uid="{00000000-0005-0000-0000-000070450000}"/>
    <cellStyle name="Notas 5 2 5 3 2 2 2" xfId="11429" xr:uid="{00000000-0005-0000-0000-000071450000}"/>
    <cellStyle name="Notas 5 2 5 3 2 2 2 2" xfId="20058" xr:uid="{00000000-0005-0000-0000-000072450000}"/>
    <cellStyle name="Notas 5 2 5 3 2 2 3" xfId="15768" xr:uid="{00000000-0005-0000-0000-000073450000}"/>
    <cellStyle name="Notas 5 2 5 3 2 3" xfId="9284" xr:uid="{00000000-0005-0000-0000-000074450000}"/>
    <cellStyle name="Notas 5 2 5 3 2 3 2" xfId="17913" xr:uid="{00000000-0005-0000-0000-000075450000}"/>
    <cellStyle name="Notas 5 2 5 3 2 4" xfId="13622" xr:uid="{00000000-0005-0000-0000-000076450000}"/>
    <cellStyle name="Notas 5 2 5 3 3" xfId="6080" xr:uid="{00000000-0005-0000-0000-000077450000}"/>
    <cellStyle name="Notas 5 2 5 3 3 2" xfId="10376" xr:uid="{00000000-0005-0000-0000-000078450000}"/>
    <cellStyle name="Notas 5 2 5 3 3 2 2" xfId="19005" xr:uid="{00000000-0005-0000-0000-000079450000}"/>
    <cellStyle name="Notas 5 2 5 3 3 3" xfId="14715" xr:uid="{00000000-0005-0000-0000-00007A450000}"/>
    <cellStyle name="Notas 5 2 5 3 4" xfId="7769" xr:uid="{00000000-0005-0000-0000-00007B450000}"/>
    <cellStyle name="Notas 5 2 5 3 4 2" xfId="16403" xr:uid="{00000000-0005-0000-0000-00007C450000}"/>
    <cellStyle name="Notas 5 2 5 3 5" xfId="12546" xr:uid="{00000000-0005-0000-0000-00007D450000}"/>
    <cellStyle name="Notas 5 2 6" xfId="973" xr:uid="{00000000-0005-0000-0000-00007E450000}"/>
    <cellStyle name="Notas 5 2 6 2" xfId="3325" xr:uid="{00000000-0005-0000-0000-00007F450000}"/>
    <cellStyle name="Notas 5 2 6 2 2" xfId="4494" xr:uid="{00000000-0005-0000-0000-000080450000}"/>
    <cellStyle name="Notas 5 2 6 2 2 2" xfId="7229" xr:uid="{00000000-0005-0000-0000-000081450000}"/>
    <cellStyle name="Notas 5 2 6 2 2 2 2" xfId="11525" xr:uid="{00000000-0005-0000-0000-000082450000}"/>
    <cellStyle name="Notas 5 2 6 2 2 2 2 2" xfId="20154" xr:uid="{00000000-0005-0000-0000-000083450000}"/>
    <cellStyle name="Notas 5 2 6 2 2 2 3" xfId="15864" xr:uid="{00000000-0005-0000-0000-000084450000}"/>
    <cellStyle name="Notas 5 2 6 2 2 3" xfId="9380" xr:uid="{00000000-0005-0000-0000-000085450000}"/>
    <cellStyle name="Notas 5 2 6 2 2 3 2" xfId="18009" xr:uid="{00000000-0005-0000-0000-000086450000}"/>
    <cellStyle name="Notas 5 2 6 2 2 4" xfId="13718" xr:uid="{00000000-0005-0000-0000-000087450000}"/>
    <cellStyle name="Notas 5 2 6 2 3" xfId="6176" xr:uid="{00000000-0005-0000-0000-000088450000}"/>
    <cellStyle name="Notas 5 2 6 2 3 2" xfId="10472" xr:uid="{00000000-0005-0000-0000-000089450000}"/>
    <cellStyle name="Notas 5 2 6 2 3 2 2" xfId="19101" xr:uid="{00000000-0005-0000-0000-00008A450000}"/>
    <cellStyle name="Notas 5 2 6 2 3 3" xfId="14811" xr:uid="{00000000-0005-0000-0000-00008B450000}"/>
    <cellStyle name="Notas 5 2 6 2 4" xfId="8327" xr:uid="{00000000-0005-0000-0000-00008C450000}"/>
    <cellStyle name="Notas 5 2 6 2 4 2" xfId="16956" xr:uid="{00000000-0005-0000-0000-00008D450000}"/>
    <cellStyle name="Notas 5 2 6 2 5" xfId="12642" xr:uid="{00000000-0005-0000-0000-00008E450000}"/>
    <cellStyle name="Notas 5 2 7" xfId="1137" xr:uid="{00000000-0005-0000-0000-00008F450000}"/>
    <cellStyle name="Notas 5 2 7 2" xfId="2415" xr:uid="{00000000-0005-0000-0000-000090450000}"/>
    <cellStyle name="Notas 5 2 7 2 2" xfId="3649" xr:uid="{00000000-0005-0000-0000-000091450000}"/>
    <cellStyle name="Notas 5 2 7 2 2 2" xfId="4784" xr:uid="{00000000-0005-0000-0000-000092450000}"/>
    <cellStyle name="Notas 5 2 7 2 2 2 2" xfId="7519" xr:uid="{00000000-0005-0000-0000-000093450000}"/>
    <cellStyle name="Notas 5 2 7 2 2 2 2 2" xfId="11815" xr:uid="{00000000-0005-0000-0000-000094450000}"/>
    <cellStyle name="Notas 5 2 7 2 2 2 2 2 2" xfId="20444" xr:uid="{00000000-0005-0000-0000-000095450000}"/>
    <cellStyle name="Notas 5 2 7 2 2 2 2 3" xfId="16154" xr:uid="{00000000-0005-0000-0000-000096450000}"/>
    <cellStyle name="Notas 5 2 7 2 2 2 3" xfId="9670" xr:uid="{00000000-0005-0000-0000-000097450000}"/>
    <cellStyle name="Notas 5 2 7 2 2 2 3 2" xfId="18299" xr:uid="{00000000-0005-0000-0000-000098450000}"/>
    <cellStyle name="Notas 5 2 7 2 2 2 4" xfId="14008" xr:uid="{00000000-0005-0000-0000-000099450000}"/>
    <cellStyle name="Notas 5 2 7 2 2 3" xfId="6467" xr:uid="{00000000-0005-0000-0000-00009A450000}"/>
    <cellStyle name="Notas 5 2 7 2 2 3 2" xfId="10763" xr:uid="{00000000-0005-0000-0000-00009B450000}"/>
    <cellStyle name="Notas 5 2 7 2 2 3 2 2" xfId="19392" xr:uid="{00000000-0005-0000-0000-00009C450000}"/>
    <cellStyle name="Notas 5 2 7 2 2 3 3" xfId="15102" xr:uid="{00000000-0005-0000-0000-00009D450000}"/>
    <cellStyle name="Notas 5 2 7 2 2 4" xfId="8618" xr:uid="{00000000-0005-0000-0000-00009E450000}"/>
    <cellStyle name="Notas 5 2 7 2 2 4 2" xfId="17247" xr:uid="{00000000-0005-0000-0000-00009F450000}"/>
    <cellStyle name="Notas 5 2 7 2 2 5" xfId="12934" xr:uid="{00000000-0005-0000-0000-0000A0450000}"/>
    <cellStyle name="Notas 5 2 7 3" xfId="3829" xr:uid="{00000000-0005-0000-0000-0000A1450000}"/>
    <cellStyle name="Notas 5 2 7 3 2" xfId="6584" xr:uid="{00000000-0005-0000-0000-0000A2450000}"/>
    <cellStyle name="Notas 5 2 7 3 2 2" xfId="10880" xr:uid="{00000000-0005-0000-0000-0000A3450000}"/>
    <cellStyle name="Notas 5 2 7 3 2 2 2" xfId="19509" xr:uid="{00000000-0005-0000-0000-0000A4450000}"/>
    <cellStyle name="Notas 5 2 7 3 2 3" xfId="15219" xr:uid="{00000000-0005-0000-0000-0000A5450000}"/>
    <cellStyle name="Notas 5 2 7 3 3" xfId="8735" xr:uid="{00000000-0005-0000-0000-0000A6450000}"/>
    <cellStyle name="Notas 5 2 7 3 3 2" xfId="17364" xr:uid="{00000000-0005-0000-0000-0000A7450000}"/>
    <cellStyle name="Notas 5 2 7 3 4" xfId="13053" xr:uid="{00000000-0005-0000-0000-0000A8450000}"/>
    <cellStyle name="Notas 5 2 7 4" xfId="5529" xr:uid="{00000000-0005-0000-0000-0000A9450000}"/>
    <cellStyle name="Notas 5 2 7 4 2" xfId="9825" xr:uid="{00000000-0005-0000-0000-0000AA450000}"/>
    <cellStyle name="Notas 5 2 7 4 2 2" xfId="18454" xr:uid="{00000000-0005-0000-0000-0000AB450000}"/>
    <cellStyle name="Notas 5 2 7 4 3" xfId="14164" xr:uid="{00000000-0005-0000-0000-0000AC450000}"/>
    <cellStyle name="Notas 5 2 7 5" xfId="7916" xr:uid="{00000000-0005-0000-0000-0000AD450000}"/>
    <cellStyle name="Notas 5 2 7 5 2" xfId="16549" xr:uid="{00000000-0005-0000-0000-0000AE450000}"/>
    <cellStyle name="Notas 5 2 7 6" xfId="11973" xr:uid="{00000000-0005-0000-0000-0000AF450000}"/>
    <cellStyle name="Notas 5 2 8" xfId="22971" xr:uid="{00000000-0005-0000-0000-0000B0450000}"/>
    <cellStyle name="Notas 5 3" xfId="533" xr:uid="{00000000-0005-0000-0000-0000B1450000}"/>
    <cellStyle name="Notas 5 3 2" xfId="534" xr:uid="{00000000-0005-0000-0000-0000B2450000}"/>
    <cellStyle name="Notas 5 3 2 2" xfId="664" xr:uid="{00000000-0005-0000-0000-0000B3450000}"/>
    <cellStyle name="Notas 5 3 2 2 2" xfId="2103" xr:uid="{00000000-0005-0000-0000-0000B4450000}"/>
    <cellStyle name="Notas 5 3 2 2 2 2" xfId="3460" xr:uid="{00000000-0005-0000-0000-0000B5450000}"/>
    <cellStyle name="Notas 5 3 2 2 2 2 2" xfId="4596" xr:uid="{00000000-0005-0000-0000-0000B6450000}"/>
    <cellStyle name="Notas 5 3 2 2 2 2 2 2" xfId="7331" xr:uid="{00000000-0005-0000-0000-0000B7450000}"/>
    <cellStyle name="Notas 5 3 2 2 2 2 2 2 2" xfId="11627" xr:uid="{00000000-0005-0000-0000-0000B8450000}"/>
    <cellStyle name="Notas 5 3 2 2 2 2 2 2 2 2" xfId="20256" xr:uid="{00000000-0005-0000-0000-0000B9450000}"/>
    <cellStyle name="Notas 5 3 2 2 2 2 2 2 3" xfId="15966" xr:uid="{00000000-0005-0000-0000-0000BA450000}"/>
    <cellStyle name="Notas 5 3 2 2 2 2 2 3" xfId="9482" xr:uid="{00000000-0005-0000-0000-0000BB450000}"/>
    <cellStyle name="Notas 5 3 2 2 2 2 2 3 2" xfId="18111" xr:uid="{00000000-0005-0000-0000-0000BC450000}"/>
    <cellStyle name="Notas 5 3 2 2 2 2 2 4" xfId="13820" xr:uid="{00000000-0005-0000-0000-0000BD450000}"/>
    <cellStyle name="Notas 5 3 2 2 2 2 3" xfId="6279" xr:uid="{00000000-0005-0000-0000-0000BE450000}"/>
    <cellStyle name="Notas 5 3 2 2 2 2 3 2" xfId="10575" xr:uid="{00000000-0005-0000-0000-0000BF450000}"/>
    <cellStyle name="Notas 5 3 2 2 2 2 3 2 2" xfId="19204" xr:uid="{00000000-0005-0000-0000-0000C0450000}"/>
    <cellStyle name="Notas 5 3 2 2 2 2 3 3" xfId="14914" xr:uid="{00000000-0005-0000-0000-0000C1450000}"/>
    <cellStyle name="Notas 5 3 2 2 2 2 4" xfId="8430" xr:uid="{00000000-0005-0000-0000-0000C2450000}"/>
    <cellStyle name="Notas 5 3 2 2 2 2 4 2" xfId="17059" xr:uid="{00000000-0005-0000-0000-0000C3450000}"/>
    <cellStyle name="Notas 5 3 2 2 2 2 5" xfId="12746" xr:uid="{00000000-0005-0000-0000-0000C4450000}"/>
    <cellStyle name="Notas 5 3 2 2 3" xfId="3137" xr:uid="{00000000-0005-0000-0000-0000C5450000}"/>
    <cellStyle name="Notas 5 3 2 2 3 2" xfId="4306" xr:uid="{00000000-0005-0000-0000-0000C6450000}"/>
    <cellStyle name="Notas 5 3 2 2 3 2 2" xfId="7041" xr:uid="{00000000-0005-0000-0000-0000C7450000}"/>
    <cellStyle name="Notas 5 3 2 2 3 2 2 2" xfId="11337" xr:uid="{00000000-0005-0000-0000-0000C8450000}"/>
    <cellStyle name="Notas 5 3 2 2 3 2 2 2 2" xfId="19966" xr:uid="{00000000-0005-0000-0000-0000C9450000}"/>
    <cellStyle name="Notas 5 3 2 2 3 2 2 3" xfId="15676" xr:uid="{00000000-0005-0000-0000-0000CA450000}"/>
    <cellStyle name="Notas 5 3 2 2 3 2 3" xfId="9192" xr:uid="{00000000-0005-0000-0000-0000CB450000}"/>
    <cellStyle name="Notas 5 3 2 2 3 2 3 2" xfId="17821" xr:uid="{00000000-0005-0000-0000-0000CC450000}"/>
    <cellStyle name="Notas 5 3 2 2 3 2 4" xfId="13530" xr:uid="{00000000-0005-0000-0000-0000CD450000}"/>
    <cellStyle name="Notas 5 3 2 2 3 3" xfId="5988" xr:uid="{00000000-0005-0000-0000-0000CE450000}"/>
    <cellStyle name="Notas 5 3 2 2 3 3 2" xfId="10284" xr:uid="{00000000-0005-0000-0000-0000CF450000}"/>
    <cellStyle name="Notas 5 3 2 2 3 3 2 2" xfId="18913" xr:uid="{00000000-0005-0000-0000-0000D0450000}"/>
    <cellStyle name="Notas 5 3 2 2 3 3 3" xfId="14623" xr:uid="{00000000-0005-0000-0000-0000D1450000}"/>
    <cellStyle name="Notas 5 3 2 2 3 4" xfId="8226" xr:uid="{00000000-0005-0000-0000-0000D2450000}"/>
    <cellStyle name="Notas 5 3 2 2 3 4 2" xfId="16855" xr:uid="{00000000-0005-0000-0000-0000D3450000}"/>
    <cellStyle name="Notas 5 3 2 2 3 5" xfId="12454" xr:uid="{00000000-0005-0000-0000-0000D4450000}"/>
    <cellStyle name="Notas 5 3 2 2 4" xfId="22967" xr:uid="{00000000-0005-0000-0000-0000D5450000}"/>
    <cellStyle name="Notas 5 3 2 3" xfId="779" xr:uid="{00000000-0005-0000-0000-0000D6450000}"/>
    <cellStyle name="Notas 5 3 2 3 2" xfId="2215" xr:uid="{00000000-0005-0000-0000-0000D7450000}"/>
    <cellStyle name="Notas 5 3 2 3 2 2" xfId="3556" xr:uid="{00000000-0005-0000-0000-0000D8450000}"/>
    <cellStyle name="Notas 5 3 2 3 2 2 2" xfId="4692" xr:uid="{00000000-0005-0000-0000-0000D9450000}"/>
    <cellStyle name="Notas 5 3 2 3 2 2 2 2" xfId="7427" xr:uid="{00000000-0005-0000-0000-0000DA450000}"/>
    <cellStyle name="Notas 5 3 2 3 2 2 2 2 2" xfId="11723" xr:uid="{00000000-0005-0000-0000-0000DB450000}"/>
    <cellStyle name="Notas 5 3 2 3 2 2 2 2 2 2" xfId="20352" xr:uid="{00000000-0005-0000-0000-0000DC450000}"/>
    <cellStyle name="Notas 5 3 2 3 2 2 2 2 3" xfId="16062" xr:uid="{00000000-0005-0000-0000-0000DD450000}"/>
    <cellStyle name="Notas 5 3 2 3 2 2 2 3" xfId="9578" xr:uid="{00000000-0005-0000-0000-0000DE450000}"/>
    <cellStyle name="Notas 5 3 2 3 2 2 2 3 2" xfId="18207" xr:uid="{00000000-0005-0000-0000-0000DF450000}"/>
    <cellStyle name="Notas 5 3 2 3 2 2 2 4" xfId="13916" xr:uid="{00000000-0005-0000-0000-0000E0450000}"/>
    <cellStyle name="Notas 5 3 2 3 2 2 3" xfId="6375" xr:uid="{00000000-0005-0000-0000-0000E1450000}"/>
    <cellStyle name="Notas 5 3 2 3 2 2 3 2" xfId="10671" xr:uid="{00000000-0005-0000-0000-0000E2450000}"/>
    <cellStyle name="Notas 5 3 2 3 2 2 3 2 2" xfId="19300" xr:uid="{00000000-0005-0000-0000-0000E3450000}"/>
    <cellStyle name="Notas 5 3 2 3 2 2 3 3" xfId="15010" xr:uid="{00000000-0005-0000-0000-0000E4450000}"/>
    <cellStyle name="Notas 5 3 2 3 2 2 4" xfId="8526" xr:uid="{00000000-0005-0000-0000-0000E5450000}"/>
    <cellStyle name="Notas 5 3 2 3 2 2 4 2" xfId="17155" xr:uid="{00000000-0005-0000-0000-0000E6450000}"/>
    <cellStyle name="Notas 5 3 2 3 2 2 5" xfId="12842" xr:uid="{00000000-0005-0000-0000-0000E7450000}"/>
    <cellStyle name="Notas 5 3 2 3 3" xfId="3233" xr:uid="{00000000-0005-0000-0000-0000E8450000}"/>
    <cellStyle name="Notas 5 3 2 3 3 2" xfId="4402" xr:uid="{00000000-0005-0000-0000-0000E9450000}"/>
    <cellStyle name="Notas 5 3 2 3 3 2 2" xfId="7137" xr:uid="{00000000-0005-0000-0000-0000EA450000}"/>
    <cellStyle name="Notas 5 3 2 3 3 2 2 2" xfId="11433" xr:uid="{00000000-0005-0000-0000-0000EB450000}"/>
    <cellStyle name="Notas 5 3 2 3 3 2 2 2 2" xfId="20062" xr:uid="{00000000-0005-0000-0000-0000EC450000}"/>
    <cellStyle name="Notas 5 3 2 3 3 2 2 3" xfId="15772" xr:uid="{00000000-0005-0000-0000-0000ED450000}"/>
    <cellStyle name="Notas 5 3 2 3 3 2 3" xfId="9288" xr:uid="{00000000-0005-0000-0000-0000EE450000}"/>
    <cellStyle name="Notas 5 3 2 3 3 2 3 2" xfId="17917" xr:uid="{00000000-0005-0000-0000-0000EF450000}"/>
    <cellStyle name="Notas 5 3 2 3 3 2 4" xfId="13626" xr:uid="{00000000-0005-0000-0000-0000F0450000}"/>
    <cellStyle name="Notas 5 3 2 3 3 3" xfId="6084" xr:uid="{00000000-0005-0000-0000-0000F1450000}"/>
    <cellStyle name="Notas 5 3 2 3 3 3 2" xfId="10380" xr:uid="{00000000-0005-0000-0000-0000F2450000}"/>
    <cellStyle name="Notas 5 3 2 3 3 3 2 2" xfId="19009" xr:uid="{00000000-0005-0000-0000-0000F3450000}"/>
    <cellStyle name="Notas 5 3 2 3 3 3 3" xfId="14719" xr:uid="{00000000-0005-0000-0000-0000F4450000}"/>
    <cellStyle name="Notas 5 3 2 3 3 4" xfId="7930" xr:uid="{00000000-0005-0000-0000-0000F5450000}"/>
    <cellStyle name="Notas 5 3 2 3 3 4 2" xfId="16563" xr:uid="{00000000-0005-0000-0000-0000F6450000}"/>
    <cellStyle name="Notas 5 3 2 3 3 5" xfId="12550" xr:uid="{00000000-0005-0000-0000-0000F7450000}"/>
    <cellStyle name="Notas 5 3 2 4" xfId="977" xr:uid="{00000000-0005-0000-0000-0000F8450000}"/>
    <cellStyle name="Notas 5 3 2 4 2" xfId="3329" xr:uid="{00000000-0005-0000-0000-0000F9450000}"/>
    <cellStyle name="Notas 5 3 2 4 2 2" xfId="4498" xr:uid="{00000000-0005-0000-0000-0000FA450000}"/>
    <cellStyle name="Notas 5 3 2 4 2 2 2" xfId="7233" xr:uid="{00000000-0005-0000-0000-0000FB450000}"/>
    <cellStyle name="Notas 5 3 2 4 2 2 2 2" xfId="11529" xr:uid="{00000000-0005-0000-0000-0000FC450000}"/>
    <cellStyle name="Notas 5 3 2 4 2 2 2 2 2" xfId="20158" xr:uid="{00000000-0005-0000-0000-0000FD450000}"/>
    <cellStyle name="Notas 5 3 2 4 2 2 2 3" xfId="15868" xr:uid="{00000000-0005-0000-0000-0000FE450000}"/>
    <cellStyle name="Notas 5 3 2 4 2 2 3" xfId="9384" xr:uid="{00000000-0005-0000-0000-0000FF450000}"/>
    <cellStyle name="Notas 5 3 2 4 2 2 3 2" xfId="18013" xr:uid="{00000000-0005-0000-0000-000000460000}"/>
    <cellStyle name="Notas 5 3 2 4 2 2 4" xfId="13722" xr:uid="{00000000-0005-0000-0000-000001460000}"/>
    <cellStyle name="Notas 5 3 2 4 2 3" xfId="6180" xr:uid="{00000000-0005-0000-0000-000002460000}"/>
    <cellStyle name="Notas 5 3 2 4 2 3 2" xfId="10476" xr:uid="{00000000-0005-0000-0000-000003460000}"/>
    <cellStyle name="Notas 5 3 2 4 2 3 2 2" xfId="19105" xr:uid="{00000000-0005-0000-0000-000004460000}"/>
    <cellStyle name="Notas 5 3 2 4 2 3 3" xfId="14815" xr:uid="{00000000-0005-0000-0000-000005460000}"/>
    <cellStyle name="Notas 5 3 2 4 2 4" xfId="8331" xr:uid="{00000000-0005-0000-0000-000006460000}"/>
    <cellStyle name="Notas 5 3 2 4 2 4 2" xfId="16960" xr:uid="{00000000-0005-0000-0000-000007460000}"/>
    <cellStyle name="Notas 5 3 2 4 2 5" xfId="12646" xr:uid="{00000000-0005-0000-0000-000008460000}"/>
    <cellStyle name="Notas 5 3 2 5" xfId="1141" xr:uid="{00000000-0005-0000-0000-000009460000}"/>
    <cellStyle name="Notas 5 3 2 5 2" xfId="2419" xr:uid="{00000000-0005-0000-0000-00000A460000}"/>
    <cellStyle name="Notas 5 3 2 5 2 2" xfId="3653" xr:uid="{00000000-0005-0000-0000-00000B460000}"/>
    <cellStyle name="Notas 5 3 2 5 2 2 2" xfId="4788" xr:uid="{00000000-0005-0000-0000-00000C460000}"/>
    <cellStyle name="Notas 5 3 2 5 2 2 2 2" xfId="7523" xr:uid="{00000000-0005-0000-0000-00000D460000}"/>
    <cellStyle name="Notas 5 3 2 5 2 2 2 2 2" xfId="11819" xr:uid="{00000000-0005-0000-0000-00000E460000}"/>
    <cellStyle name="Notas 5 3 2 5 2 2 2 2 2 2" xfId="20448" xr:uid="{00000000-0005-0000-0000-00000F460000}"/>
    <cellStyle name="Notas 5 3 2 5 2 2 2 2 3" xfId="16158" xr:uid="{00000000-0005-0000-0000-000010460000}"/>
    <cellStyle name="Notas 5 3 2 5 2 2 2 3" xfId="9674" xr:uid="{00000000-0005-0000-0000-000011460000}"/>
    <cellStyle name="Notas 5 3 2 5 2 2 2 3 2" xfId="18303" xr:uid="{00000000-0005-0000-0000-000012460000}"/>
    <cellStyle name="Notas 5 3 2 5 2 2 2 4" xfId="14012" xr:uid="{00000000-0005-0000-0000-000013460000}"/>
    <cellStyle name="Notas 5 3 2 5 2 2 3" xfId="6471" xr:uid="{00000000-0005-0000-0000-000014460000}"/>
    <cellStyle name="Notas 5 3 2 5 2 2 3 2" xfId="10767" xr:uid="{00000000-0005-0000-0000-000015460000}"/>
    <cellStyle name="Notas 5 3 2 5 2 2 3 2 2" xfId="19396" xr:uid="{00000000-0005-0000-0000-000016460000}"/>
    <cellStyle name="Notas 5 3 2 5 2 2 3 3" xfId="15106" xr:uid="{00000000-0005-0000-0000-000017460000}"/>
    <cellStyle name="Notas 5 3 2 5 2 2 4" xfId="8622" xr:uid="{00000000-0005-0000-0000-000018460000}"/>
    <cellStyle name="Notas 5 3 2 5 2 2 4 2" xfId="17251" xr:uid="{00000000-0005-0000-0000-000019460000}"/>
    <cellStyle name="Notas 5 3 2 5 2 2 5" xfId="12938" xr:uid="{00000000-0005-0000-0000-00001A460000}"/>
    <cellStyle name="Notas 5 3 2 5 3" xfId="3833" xr:uid="{00000000-0005-0000-0000-00001B460000}"/>
    <cellStyle name="Notas 5 3 2 5 3 2" xfId="6588" xr:uid="{00000000-0005-0000-0000-00001C460000}"/>
    <cellStyle name="Notas 5 3 2 5 3 2 2" xfId="10884" xr:uid="{00000000-0005-0000-0000-00001D460000}"/>
    <cellStyle name="Notas 5 3 2 5 3 2 2 2" xfId="19513" xr:uid="{00000000-0005-0000-0000-00001E460000}"/>
    <cellStyle name="Notas 5 3 2 5 3 2 3" xfId="15223" xr:uid="{00000000-0005-0000-0000-00001F460000}"/>
    <cellStyle name="Notas 5 3 2 5 3 3" xfId="8739" xr:uid="{00000000-0005-0000-0000-000020460000}"/>
    <cellStyle name="Notas 5 3 2 5 3 3 2" xfId="17368" xr:uid="{00000000-0005-0000-0000-000021460000}"/>
    <cellStyle name="Notas 5 3 2 5 3 4" xfId="13057" xr:uid="{00000000-0005-0000-0000-000022460000}"/>
    <cellStyle name="Notas 5 3 2 5 4" xfId="5533" xr:uid="{00000000-0005-0000-0000-000023460000}"/>
    <cellStyle name="Notas 5 3 2 5 4 2" xfId="9829" xr:uid="{00000000-0005-0000-0000-000024460000}"/>
    <cellStyle name="Notas 5 3 2 5 4 2 2" xfId="18458" xr:uid="{00000000-0005-0000-0000-000025460000}"/>
    <cellStyle name="Notas 5 3 2 5 4 3" xfId="14168" xr:uid="{00000000-0005-0000-0000-000026460000}"/>
    <cellStyle name="Notas 5 3 2 5 5" xfId="8026" xr:uid="{00000000-0005-0000-0000-000027460000}"/>
    <cellStyle name="Notas 5 3 2 5 5 2" xfId="16659" xr:uid="{00000000-0005-0000-0000-000028460000}"/>
    <cellStyle name="Notas 5 3 2 5 6" xfId="11977" xr:uid="{00000000-0005-0000-0000-000029460000}"/>
    <cellStyle name="Notas 5 3 2 6" xfId="22062" xr:uid="{00000000-0005-0000-0000-00002A460000}"/>
    <cellStyle name="Notas 5 3 3" xfId="535" xr:uid="{00000000-0005-0000-0000-00002B460000}"/>
    <cellStyle name="Notas 5 3 3 2" xfId="665" xr:uid="{00000000-0005-0000-0000-00002C460000}"/>
    <cellStyle name="Notas 5 3 3 2 2" xfId="2104" xr:uid="{00000000-0005-0000-0000-00002D460000}"/>
    <cellStyle name="Notas 5 3 3 2 2 2" xfId="3461" xr:uid="{00000000-0005-0000-0000-00002E460000}"/>
    <cellStyle name="Notas 5 3 3 2 2 2 2" xfId="4597" xr:uid="{00000000-0005-0000-0000-00002F460000}"/>
    <cellStyle name="Notas 5 3 3 2 2 2 2 2" xfId="7332" xr:uid="{00000000-0005-0000-0000-000030460000}"/>
    <cellStyle name="Notas 5 3 3 2 2 2 2 2 2" xfId="11628" xr:uid="{00000000-0005-0000-0000-000031460000}"/>
    <cellStyle name="Notas 5 3 3 2 2 2 2 2 2 2" xfId="20257" xr:uid="{00000000-0005-0000-0000-000032460000}"/>
    <cellStyle name="Notas 5 3 3 2 2 2 2 2 3" xfId="15967" xr:uid="{00000000-0005-0000-0000-000033460000}"/>
    <cellStyle name="Notas 5 3 3 2 2 2 2 3" xfId="9483" xr:uid="{00000000-0005-0000-0000-000034460000}"/>
    <cellStyle name="Notas 5 3 3 2 2 2 2 3 2" xfId="18112" xr:uid="{00000000-0005-0000-0000-000035460000}"/>
    <cellStyle name="Notas 5 3 3 2 2 2 2 4" xfId="13821" xr:uid="{00000000-0005-0000-0000-000036460000}"/>
    <cellStyle name="Notas 5 3 3 2 2 2 3" xfId="6280" xr:uid="{00000000-0005-0000-0000-000037460000}"/>
    <cellStyle name="Notas 5 3 3 2 2 2 3 2" xfId="10576" xr:uid="{00000000-0005-0000-0000-000038460000}"/>
    <cellStyle name="Notas 5 3 3 2 2 2 3 2 2" xfId="19205" xr:uid="{00000000-0005-0000-0000-000039460000}"/>
    <cellStyle name="Notas 5 3 3 2 2 2 3 3" xfId="14915" xr:uid="{00000000-0005-0000-0000-00003A460000}"/>
    <cellStyle name="Notas 5 3 3 2 2 2 4" xfId="8431" xr:uid="{00000000-0005-0000-0000-00003B460000}"/>
    <cellStyle name="Notas 5 3 3 2 2 2 4 2" xfId="17060" xr:uid="{00000000-0005-0000-0000-00003C460000}"/>
    <cellStyle name="Notas 5 3 3 2 2 2 5" xfId="12747" xr:uid="{00000000-0005-0000-0000-00003D460000}"/>
    <cellStyle name="Notas 5 3 3 2 3" xfId="3138" xr:uid="{00000000-0005-0000-0000-00003E460000}"/>
    <cellStyle name="Notas 5 3 3 2 3 2" xfId="4307" xr:uid="{00000000-0005-0000-0000-00003F460000}"/>
    <cellStyle name="Notas 5 3 3 2 3 2 2" xfId="7042" xr:uid="{00000000-0005-0000-0000-000040460000}"/>
    <cellStyle name="Notas 5 3 3 2 3 2 2 2" xfId="11338" xr:uid="{00000000-0005-0000-0000-000041460000}"/>
    <cellStyle name="Notas 5 3 3 2 3 2 2 2 2" xfId="19967" xr:uid="{00000000-0005-0000-0000-000042460000}"/>
    <cellStyle name="Notas 5 3 3 2 3 2 2 3" xfId="15677" xr:uid="{00000000-0005-0000-0000-000043460000}"/>
    <cellStyle name="Notas 5 3 3 2 3 2 3" xfId="9193" xr:uid="{00000000-0005-0000-0000-000044460000}"/>
    <cellStyle name="Notas 5 3 3 2 3 2 3 2" xfId="17822" xr:uid="{00000000-0005-0000-0000-000045460000}"/>
    <cellStyle name="Notas 5 3 3 2 3 2 4" xfId="13531" xr:uid="{00000000-0005-0000-0000-000046460000}"/>
    <cellStyle name="Notas 5 3 3 2 3 3" xfId="5989" xr:uid="{00000000-0005-0000-0000-000047460000}"/>
    <cellStyle name="Notas 5 3 3 2 3 3 2" xfId="10285" xr:uid="{00000000-0005-0000-0000-000048460000}"/>
    <cellStyle name="Notas 5 3 3 2 3 3 2 2" xfId="18914" xr:uid="{00000000-0005-0000-0000-000049460000}"/>
    <cellStyle name="Notas 5 3 3 2 3 3 3" xfId="14624" xr:uid="{00000000-0005-0000-0000-00004A460000}"/>
    <cellStyle name="Notas 5 3 3 2 3 4" xfId="8149" xr:uid="{00000000-0005-0000-0000-00004B460000}"/>
    <cellStyle name="Notas 5 3 3 2 3 4 2" xfId="16780" xr:uid="{00000000-0005-0000-0000-00004C460000}"/>
    <cellStyle name="Notas 5 3 3 2 3 5" xfId="12455" xr:uid="{00000000-0005-0000-0000-00004D460000}"/>
    <cellStyle name="Notas 5 3 3 2 4" xfId="22966" xr:uid="{00000000-0005-0000-0000-00004E460000}"/>
    <cellStyle name="Notas 5 3 3 3" xfId="780" xr:uid="{00000000-0005-0000-0000-00004F460000}"/>
    <cellStyle name="Notas 5 3 3 3 2" xfId="2216" xr:uid="{00000000-0005-0000-0000-000050460000}"/>
    <cellStyle name="Notas 5 3 3 3 2 2" xfId="3557" xr:uid="{00000000-0005-0000-0000-000051460000}"/>
    <cellStyle name="Notas 5 3 3 3 2 2 2" xfId="4693" xr:uid="{00000000-0005-0000-0000-000052460000}"/>
    <cellStyle name="Notas 5 3 3 3 2 2 2 2" xfId="7428" xr:uid="{00000000-0005-0000-0000-000053460000}"/>
    <cellStyle name="Notas 5 3 3 3 2 2 2 2 2" xfId="11724" xr:uid="{00000000-0005-0000-0000-000054460000}"/>
    <cellStyle name="Notas 5 3 3 3 2 2 2 2 2 2" xfId="20353" xr:uid="{00000000-0005-0000-0000-000055460000}"/>
    <cellStyle name="Notas 5 3 3 3 2 2 2 2 3" xfId="16063" xr:uid="{00000000-0005-0000-0000-000056460000}"/>
    <cellStyle name="Notas 5 3 3 3 2 2 2 3" xfId="9579" xr:uid="{00000000-0005-0000-0000-000057460000}"/>
    <cellStyle name="Notas 5 3 3 3 2 2 2 3 2" xfId="18208" xr:uid="{00000000-0005-0000-0000-000058460000}"/>
    <cellStyle name="Notas 5 3 3 3 2 2 2 4" xfId="13917" xr:uid="{00000000-0005-0000-0000-000059460000}"/>
    <cellStyle name="Notas 5 3 3 3 2 2 3" xfId="6376" xr:uid="{00000000-0005-0000-0000-00005A460000}"/>
    <cellStyle name="Notas 5 3 3 3 2 2 3 2" xfId="10672" xr:uid="{00000000-0005-0000-0000-00005B460000}"/>
    <cellStyle name="Notas 5 3 3 3 2 2 3 2 2" xfId="19301" xr:uid="{00000000-0005-0000-0000-00005C460000}"/>
    <cellStyle name="Notas 5 3 3 3 2 2 3 3" xfId="15011" xr:uid="{00000000-0005-0000-0000-00005D460000}"/>
    <cellStyle name="Notas 5 3 3 3 2 2 4" xfId="8527" xr:uid="{00000000-0005-0000-0000-00005E460000}"/>
    <cellStyle name="Notas 5 3 3 3 2 2 4 2" xfId="17156" xr:uid="{00000000-0005-0000-0000-00005F460000}"/>
    <cellStyle name="Notas 5 3 3 3 2 2 5" xfId="12843" xr:uid="{00000000-0005-0000-0000-000060460000}"/>
    <cellStyle name="Notas 5 3 3 3 3" xfId="3234" xr:uid="{00000000-0005-0000-0000-000061460000}"/>
    <cellStyle name="Notas 5 3 3 3 3 2" xfId="4403" xr:uid="{00000000-0005-0000-0000-000062460000}"/>
    <cellStyle name="Notas 5 3 3 3 3 2 2" xfId="7138" xr:uid="{00000000-0005-0000-0000-000063460000}"/>
    <cellStyle name="Notas 5 3 3 3 3 2 2 2" xfId="11434" xr:uid="{00000000-0005-0000-0000-000064460000}"/>
    <cellStyle name="Notas 5 3 3 3 3 2 2 2 2" xfId="20063" xr:uid="{00000000-0005-0000-0000-000065460000}"/>
    <cellStyle name="Notas 5 3 3 3 3 2 2 3" xfId="15773" xr:uid="{00000000-0005-0000-0000-000066460000}"/>
    <cellStyle name="Notas 5 3 3 3 3 2 3" xfId="9289" xr:uid="{00000000-0005-0000-0000-000067460000}"/>
    <cellStyle name="Notas 5 3 3 3 3 2 3 2" xfId="17918" xr:uid="{00000000-0005-0000-0000-000068460000}"/>
    <cellStyle name="Notas 5 3 3 3 3 2 4" xfId="13627" xr:uid="{00000000-0005-0000-0000-000069460000}"/>
    <cellStyle name="Notas 5 3 3 3 3 3" xfId="6085" xr:uid="{00000000-0005-0000-0000-00006A460000}"/>
    <cellStyle name="Notas 5 3 3 3 3 3 2" xfId="10381" xr:uid="{00000000-0005-0000-0000-00006B460000}"/>
    <cellStyle name="Notas 5 3 3 3 3 3 2 2" xfId="19010" xr:uid="{00000000-0005-0000-0000-00006C460000}"/>
    <cellStyle name="Notas 5 3 3 3 3 3 3" xfId="14720" xr:uid="{00000000-0005-0000-0000-00006D460000}"/>
    <cellStyle name="Notas 5 3 3 3 3 4" xfId="8072" xr:uid="{00000000-0005-0000-0000-00006E460000}"/>
    <cellStyle name="Notas 5 3 3 3 3 4 2" xfId="16704" xr:uid="{00000000-0005-0000-0000-00006F460000}"/>
    <cellStyle name="Notas 5 3 3 3 3 5" xfId="12551" xr:uid="{00000000-0005-0000-0000-000070460000}"/>
    <cellStyle name="Notas 5 3 3 4" xfId="978" xr:uid="{00000000-0005-0000-0000-000071460000}"/>
    <cellStyle name="Notas 5 3 3 4 2" xfId="3330" xr:uid="{00000000-0005-0000-0000-000072460000}"/>
    <cellStyle name="Notas 5 3 3 4 2 2" xfId="4499" xr:uid="{00000000-0005-0000-0000-000073460000}"/>
    <cellStyle name="Notas 5 3 3 4 2 2 2" xfId="7234" xr:uid="{00000000-0005-0000-0000-000074460000}"/>
    <cellStyle name="Notas 5 3 3 4 2 2 2 2" xfId="11530" xr:uid="{00000000-0005-0000-0000-000075460000}"/>
    <cellStyle name="Notas 5 3 3 4 2 2 2 2 2" xfId="20159" xr:uid="{00000000-0005-0000-0000-000076460000}"/>
    <cellStyle name="Notas 5 3 3 4 2 2 2 3" xfId="15869" xr:uid="{00000000-0005-0000-0000-000077460000}"/>
    <cellStyle name="Notas 5 3 3 4 2 2 3" xfId="9385" xr:uid="{00000000-0005-0000-0000-000078460000}"/>
    <cellStyle name="Notas 5 3 3 4 2 2 3 2" xfId="18014" xr:uid="{00000000-0005-0000-0000-000079460000}"/>
    <cellStyle name="Notas 5 3 3 4 2 2 4" xfId="13723" xr:uid="{00000000-0005-0000-0000-00007A460000}"/>
    <cellStyle name="Notas 5 3 3 4 2 3" xfId="6181" xr:uid="{00000000-0005-0000-0000-00007B460000}"/>
    <cellStyle name="Notas 5 3 3 4 2 3 2" xfId="10477" xr:uid="{00000000-0005-0000-0000-00007C460000}"/>
    <cellStyle name="Notas 5 3 3 4 2 3 2 2" xfId="19106" xr:uid="{00000000-0005-0000-0000-00007D460000}"/>
    <cellStyle name="Notas 5 3 3 4 2 3 3" xfId="14816" xr:uid="{00000000-0005-0000-0000-00007E460000}"/>
    <cellStyle name="Notas 5 3 3 4 2 4" xfId="8332" xr:uid="{00000000-0005-0000-0000-00007F460000}"/>
    <cellStyle name="Notas 5 3 3 4 2 4 2" xfId="16961" xr:uid="{00000000-0005-0000-0000-000080460000}"/>
    <cellStyle name="Notas 5 3 3 4 2 5" xfId="12647" xr:uid="{00000000-0005-0000-0000-000081460000}"/>
    <cellStyle name="Notas 5 3 3 5" xfId="1142" xr:uid="{00000000-0005-0000-0000-000082460000}"/>
    <cellStyle name="Notas 5 3 3 5 2" xfId="2420" xr:uid="{00000000-0005-0000-0000-000083460000}"/>
    <cellStyle name="Notas 5 3 3 5 2 2" xfId="3654" xr:uid="{00000000-0005-0000-0000-000084460000}"/>
    <cellStyle name="Notas 5 3 3 5 2 2 2" xfId="4789" xr:uid="{00000000-0005-0000-0000-000085460000}"/>
    <cellStyle name="Notas 5 3 3 5 2 2 2 2" xfId="7524" xr:uid="{00000000-0005-0000-0000-000086460000}"/>
    <cellStyle name="Notas 5 3 3 5 2 2 2 2 2" xfId="11820" xr:uid="{00000000-0005-0000-0000-000087460000}"/>
    <cellStyle name="Notas 5 3 3 5 2 2 2 2 2 2" xfId="20449" xr:uid="{00000000-0005-0000-0000-000088460000}"/>
    <cellStyle name="Notas 5 3 3 5 2 2 2 2 3" xfId="16159" xr:uid="{00000000-0005-0000-0000-000089460000}"/>
    <cellStyle name="Notas 5 3 3 5 2 2 2 3" xfId="9675" xr:uid="{00000000-0005-0000-0000-00008A460000}"/>
    <cellStyle name="Notas 5 3 3 5 2 2 2 3 2" xfId="18304" xr:uid="{00000000-0005-0000-0000-00008B460000}"/>
    <cellStyle name="Notas 5 3 3 5 2 2 2 4" xfId="14013" xr:uid="{00000000-0005-0000-0000-00008C460000}"/>
    <cellStyle name="Notas 5 3 3 5 2 2 3" xfId="6472" xr:uid="{00000000-0005-0000-0000-00008D460000}"/>
    <cellStyle name="Notas 5 3 3 5 2 2 3 2" xfId="10768" xr:uid="{00000000-0005-0000-0000-00008E460000}"/>
    <cellStyle name="Notas 5 3 3 5 2 2 3 2 2" xfId="19397" xr:uid="{00000000-0005-0000-0000-00008F460000}"/>
    <cellStyle name="Notas 5 3 3 5 2 2 3 3" xfId="15107" xr:uid="{00000000-0005-0000-0000-000090460000}"/>
    <cellStyle name="Notas 5 3 3 5 2 2 4" xfId="8623" xr:uid="{00000000-0005-0000-0000-000091460000}"/>
    <cellStyle name="Notas 5 3 3 5 2 2 4 2" xfId="17252" xr:uid="{00000000-0005-0000-0000-000092460000}"/>
    <cellStyle name="Notas 5 3 3 5 2 2 5" xfId="12939" xr:uid="{00000000-0005-0000-0000-000093460000}"/>
    <cellStyle name="Notas 5 3 3 5 3" xfId="3834" xr:uid="{00000000-0005-0000-0000-000094460000}"/>
    <cellStyle name="Notas 5 3 3 5 3 2" xfId="6589" xr:uid="{00000000-0005-0000-0000-000095460000}"/>
    <cellStyle name="Notas 5 3 3 5 3 2 2" xfId="10885" xr:uid="{00000000-0005-0000-0000-000096460000}"/>
    <cellStyle name="Notas 5 3 3 5 3 2 2 2" xfId="19514" xr:uid="{00000000-0005-0000-0000-000097460000}"/>
    <cellStyle name="Notas 5 3 3 5 3 2 3" xfId="15224" xr:uid="{00000000-0005-0000-0000-000098460000}"/>
    <cellStyle name="Notas 5 3 3 5 3 3" xfId="8740" xr:uid="{00000000-0005-0000-0000-000099460000}"/>
    <cellStyle name="Notas 5 3 3 5 3 3 2" xfId="17369" xr:uid="{00000000-0005-0000-0000-00009A460000}"/>
    <cellStyle name="Notas 5 3 3 5 3 4" xfId="13058" xr:uid="{00000000-0005-0000-0000-00009B460000}"/>
    <cellStyle name="Notas 5 3 3 5 4" xfId="5534" xr:uid="{00000000-0005-0000-0000-00009C460000}"/>
    <cellStyle name="Notas 5 3 3 5 4 2" xfId="9830" xr:uid="{00000000-0005-0000-0000-00009D460000}"/>
    <cellStyle name="Notas 5 3 3 5 4 2 2" xfId="18459" xr:uid="{00000000-0005-0000-0000-00009E460000}"/>
    <cellStyle name="Notas 5 3 3 5 4 3" xfId="14169" xr:uid="{00000000-0005-0000-0000-00009F460000}"/>
    <cellStyle name="Notas 5 3 3 5 5" xfId="7625" xr:uid="{00000000-0005-0000-0000-0000A0460000}"/>
    <cellStyle name="Notas 5 3 3 5 5 2" xfId="16259" xr:uid="{00000000-0005-0000-0000-0000A1460000}"/>
    <cellStyle name="Notas 5 3 3 5 6" xfId="11978" xr:uid="{00000000-0005-0000-0000-0000A2460000}"/>
    <cellStyle name="Notas 5 3 3 6" xfId="22063" xr:uid="{00000000-0005-0000-0000-0000A3460000}"/>
    <cellStyle name="Notas 5 3 4" xfId="663" xr:uid="{00000000-0005-0000-0000-0000A4460000}"/>
    <cellStyle name="Notas 5 3 4 2" xfId="2102" xr:uid="{00000000-0005-0000-0000-0000A5460000}"/>
    <cellStyle name="Notas 5 3 4 2 2" xfId="3459" xr:uid="{00000000-0005-0000-0000-0000A6460000}"/>
    <cellStyle name="Notas 5 3 4 2 2 2" xfId="4595" xr:uid="{00000000-0005-0000-0000-0000A7460000}"/>
    <cellStyle name="Notas 5 3 4 2 2 2 2" xfId="7330" xr:uid="{00000000-0005-0000-0000-0000A8460000}"/>
    <cellStyle name="Notas 5 3 4 2 2 2 2 2" xfId="11626" xr:uid="{00000000-0005-0000-0000-0000A9460000}"/>
    <cellStyle name="Notas 5 3 4 2 2 2 2 2 2" xfId="20255" xr:uid="{00000000-0005-0000-0000-0000AA460000}"/>
    <cellStyle name="Notas 5 3 4 2 2 2 2 3" xfId="15965" xr:uid="{00000000-0005-0000-0000-0000AB460000}"/>
    <cellStyle name="Notas 5 3 4 2 2 2 3" xfId="9481" xr:uid="{00000000-0005-0000-0000-0000AC460000}"/>
    <cellStyle name="Notas 5 3 4 2 2 2 3 2" xfId="18110" xr:uid="{00000000-0005-0000-0000-0000AD460000}"/>
    <cellStyle name="Notas 5 3 4 2 2 2 4" xfId="13819" xr:uid="{00000000-0005-0000-0000-0000AE460000}"/>
    <cellStyle name="Notas 5 3 4 2 2 3" xfId="6278" xr:uid="{00000000-0005-0000-0000-0000AF460000}"/>
    <cellStyle name="Notas 5 3 4 2 2 3 2" xfId="10574" xr:uid="{00000000-0005-0000-0000-0000B0460000}"/>
    <cellStyle name="Notas 5 3 4 2 2 3 2 2" xfId="19203" xr:uid="{00000000-0005-0000-0000-0000B1460000}"/>
    <cellStyle name="Notas 5 3 4 2 2 3 3" xfId="14913" xr:uid="{00000000-0005-0000-0000-0000B2460000}"/>
    <cellStyle name="Notas 5 3 4 2 2 4" xfId="8429" xr:uid="{00000000-0005-0000-0000-0000B3460000}"/>
    <cellStyle name="Notas 5 3 4 2 2 4 2" xfId="17058" xr:uid="{00000000-0005-0000-0000-0000B4460000}"/>
    <cellStyle name="Notas 5 3 4 2 2 5" xfId="12745" xr:uid="{00000000-0005-0000-0000-0000B5460000}"/>
    <cellStyle name="Notas 5 3 4 3" xfId="3136" xr:uid="{00000000-0005-0000-0000-0000B6460000}"/>
    <cellStyle name="Notas 5 3 4 3 2" xfId="4305" xr:uid="{00000000-0005-0000-0000-0000B7460000}"/>
    <cellStyle name="Notas 5 3 4 3 2 2" xfId="7040" xr:uid="{00000000-0005-0000-0000-0000B8460000}"/>
    <cellStyle name="Notas 5 3 4 3 2 2 2" xfId="11336" xr:uid="{00000000-0005-0000-0000-0000B9460000}"/>
    <cellStyle name="Notas 5 3 4 3 2 2 2 2" xfId="19965" xr:uid="{00000000-0005-0000-0000-0000BA460000}"/>
    <cellStyle name="Notas 5 3 4 3 2 2 3" xfId="15675" xr:uid="{00000000-0005-0000-0000-0000BB460000}"/>
    <cellStyle name="Notas 5 3 4 3 2 3" xfId="9191" xr:uid="{00000000-0005-0000-0000-0000BC460000}"/>
    <cellStyle name="Notas 5 3 4 3 2 3 2" xfId="17820" xr:uid="{00000000-0005-0000-0000-0000BD460000}"/>
    <cellStyle name="Notas 5 3 4 3 2 4" xfId="13529" xr:uid="{00000000-0005-0000-0000-0000BE460000}"/>
    <cellStyle name="Notas 5 3 4 3 3" xfId="5987" xr:uid="{00000000-0005-0000-0000-0000BF460000}"/>
    <cellStyle name="Notas 5 3 4 3 3 2" xfId="10283" xr:uid="{00000000-0005-0000-0000-0000C0460000}"/>
    <cellStyle name="Notas 5 3 4 3 3 2 2" xfId="18912" xr:uid="{00000000-0005-0000-0000-0000C1460000}"/>
    <cellStyle name="Notas 5 3 4 3 3 3" xfId="14622" xr:uid="{00000000-0005-0000-0000-0000C2460000}"/>
    <cellStyle name="Notas 5 3 4 3 4" xfId="7678" xr:uid="{00000000-0005-0000-0000-0000C3460000}"/>
    <cellStyle name="Notas 5 3 4 3 4 2" xfId="16312" xr:uid="{00000000-0005-0000-0000-0000C4460000}"/>
    <cellStyle name="Notas 5 3 4 3 5" xfId="12453" xr:uid="{00000000-0005-0000-0000-0000C5460000}"/>
    <cellStyle name="Notas 5 3 4 4" xfId="22064" xr:uid="{00000000-0005-0000-0000-0000C6460000}"/>
    <cellStyle name="Notas 5 3 5" xfId="778" xr:uid="{00000000-0005-0000-0000-0000C7460000}"/>
    <cellStyle name="Notas 5 3 5 2" xfId="2214" xr:uid="{00000000-0005-0000-0000-0000C8460000}"/>
    <cellStyle name="Notas 5 3 5 2 2" xfId="3555" xr:uid="{00000000-0005-0000-0000-0000C9460000}"/>
    <cellStyle name="Notas 5 3 5 2 2 2" xfId="4691" xr:uid="{00000000-0005-0000-0000-0000CA460000}"/>
    <cellStyle name="Notas 5 3 5 2 2 2 2" xfId="7426" xr:uid="{00000000-0005-0000-0000-0000CB460000}"/>
    <cellStyle name="Notas 5 3 5 2 2 2 2 2" xfId="11722" xr:uid="{00000000-0005-0000-0000-0000CC460000}"/>
    <cellStyle name="Notas 5 3 5 2 2 2 2 2 2" xfId="20351" xr:uid="{00000000-0005-0000-0000-0000CD460000}"/>
    <cellStyle name="Notas 5 3 5 2 2 2 2 3" xfId="16061" xr:uid="{00000000-0005-0000-0000-0000CE460000}"/>
    <cellStyle name="Notas 5 3 5 2 2 2 3" xfId="9577" xr:uid="{00000000-0005-0000-0000-0000CF460000}"/>
    <cellStyle name="Notas 5 3 5 2 2 2 3 2" xfId="18206" xr:uid="{00000000-0005-0000-0000-0000D0460000}"/>
    <cellStyle name="Notas 5 3 5 2 2 2 4" xfId="13915" xr:uid="{00000000-0005-0000-0000-0000D1460000}"/>
    <cellStyle name="Notas 5 3 5 2 2 3" xfId="6374" xr:uid="{00000000-0005-0000-0000-0000D2460000}"/>
    <cellStyle name="Notas 5 3 5 2 2 3 2" xfId="10670" xr:uid="{00000000-0005-0000-0000-0000D3460000}"/>
    <cellStyle name="Notas 5 3 5 2 2 3 2 2" xfId="19299" xr:uid="{00000000-0005-0000-0000-0000D4460000}"/>
    <cellStyle name="Notas 5 3 5 2 2 3 3" xfId="15009" xr:uid="{00000000-0005-0000-0000-0000D5460000}"/>
    <cellStyle name="Notas 5 3 5 2 2 4" xfId="8525" xr:uid="{00000000-0005-0000-0000-0000D6460000}"/>
    <cellStyle name="Notas 5 3 5 2 2 4 2" xfId="17154" xr:uid="{00000000-0005-0000-0000-0000D7460000}"/>
    <cellStyle name="Notas 5 3 5 2 2 5" xfId="12841" xr:uid="{00000000-0005-0000-0000-0000D8460000}"/>
    <cellStyle name="Notas 5 3 5 3" xfId="3232" xr:uid="{00000000-0005-0000-0000-0000D9460000}"/>
    <cellStyle name="Notas 5 3 5 3 2" xfId="4401" xr:uid="{00000000-0005-0000-0000-0000DA460000}"/>
    <cellStyle name="Notas 5 3 5 3 2 2" xfId="7136" xr:uid="{00000000-0005-0000-0000-0000DB460000}"/>
    <cellStyle name="Notas 5 3 5 3 2 2 2" xfId="11432" xr:uid="{00000000-0005-0000-0000-0000DC460000}"/>
    <cellStyle name="Notas 5 3 5 3 2 2 2 2" xfId="20061" xr:uid="{00000000-0005-0000-0000-0000DD460000}"/>
    <cellStyle name="Notas 5 3 5 3 2 2 3" xfId="15771" xr:uid="{00000000-0005-0000-0000-0000DE460000}"/>
    <cellStyle name="Notas 5 3 5 3 2 3" xfId="9287" xr:uid="{00000000-0005-0000-0000-0000DF460000}"/>
    <cellStyle name="Notas 5 3 5 3 2 3 2" xfId="17916" xr:uid="{00000000-0005-0000-0000-0000E0460000}"/>
    <cellStyle name="Notas 5 3 5 3 2 4" xfId="13625" xr:uid="{00000000-0005-0000-0000-0000E1460000}"/>
    <cellStyle name="Notas 5 3 5 3 3" xfId="6083" xr:uid="{00000000-0005-0000-0000-0000E2460000}"/>
    <cellStyle name="Notas 5 3 5 3 3 2" xfId="10379" xr:uid="{00000000-0005-0000-0000-0000E3460000}"/>
    <cellStyle name="Notas 5 3 5 3 3 2 2" xfId="19008" xr:uid="{00000000-0005-0000-0000-0000E4460000}"/>
    <cellStyle name="Notas 5 3 5 3 3 3" xfId="14718" xr:uid="{00000000-0005-0000-0000-0000E5460000}"/>
    <cellStyle name="Notas 5 3 5 3 4" xfId="8089" xr:uid="{00000000-0005-0000-0000-0000E6460000}"/>
    <cellStyle name="Notas 5 3 5 3 4 2" xfId="16721" xr:uid="{00000000-0005-0000-0000-0000E7460000}"/>
    <cellStyle name="Notas 5 3 5 3 5" xfId="12549" xr:uid="{00000000-0005-0000-0000-0000E8460000}"/>
    <cellStyle name="Notas 5 3 6" xfId="976" xr:uid="{00000000-0005-0000-0000-0000E9460000}"/>
    <cellStyle name="Notas 5 3 6 2" xfId="3328" xr:uid="{00000000-0005-0000-0000-0000EA460000}"/>
    <cellStyle name="Notas 5 3 6 2 2" xfId="4497" xr:uid="{00000000-0005-0000-0000-0000EB460000}"/>
    <cellStyle name="Notas 5 3 6 2 2 2" xfId="7232" xr:uid="{00000000-0005-0000-0000-0000EC460000}"/>
    <cellStyle name="Notas 5 3 6 2 2 2 2" xfId="11528" xr:uid="{00000000-0005-0000-0000-0000ED460000}"/>
    <cellStyle name="Notas 5 3 6 2 2 2 2 2" xfId="20157" xr:uid="{00000000-0005-0000-0000-0000EE460000}"/>
    <cellStyle name="Notas 5 3 6 2 2 2 3" xfId="15867" xr:uid="{00000000-0005-0000-0000-0000EF460000}"/>
    <cellStyle name="Notas 5 3 6 2 2 3" xfId="9383" xr:uid="{00000000-0005-0000-0000-0000F0460000}"/>
    <cellStyle name="Notas 5 3 6 2 2 3 2" xfId="18012" xr:uid="{00000000-0005-0000-0000-0000F1460000}"/>
    <cellStyle name="Notas 5 3 6 2 2 4" xfId="13721" xr:uid="{00000000-0005-0000-0000-0000F2460000}"/>
    <cellStyle name="Notas 5 3 6 2 3" xfId="6179" xr:uid="{00000000-0005-0000-0000-0000F3460000}"/>
    <cellStyle name="Notas 5 3 6 2 3 2" xfId="10475" xr:uid="{00000000-0005-0000-0000-0000F4460000}"/>
    <cellStyle name="Notas 5 3 6 2 3 2 2" xfId="19104" xr:uid="{00000000-0005-0000-0000-0000F5460000}"/>
    <cellStyle name="Notas 5 3 6 2 3 3" xfId="14814" xr:uid="{00000000-0005-0000-0000-0000F6460000}"/>
    <cellStyle name="Notas 5 3 6 2 4" xfId="8330" xr:uid="{00000000-0005-0000-0000-0000F7460000}"/>
    <cellStyle name="Notas 5 3 6 2 4 2" xfId="16959" xr:uid="{00000000-0005-0000-0000-0000F8460000}"/>
    <cellStyle name="Notas 5 3 6 2 5" xfId="12645" xr:uid="{00000000-0005-0000-0000-0000F9460000}"/>
    <cellStyle name="Notas 5 3 7" xfId="1140" xr:uid="{00000000-0005-0000-0000-0000FA460000}"/>
    <cellStyle name="Notas 5 3 7 2" xfId="2418" xr:uid="{00000000-0005-0000-0000-0000FB460000}"/>
    <cellStyle name="Notas 5 3 7 2 2" xfId="3652" xr:uid="{00000000-0005-0000-0000-0000FC460000}"/>
    <cellStyle name="Notas 5 3 7 2 2 2" xfId="4787" xr:uid="{00000000-0005-0000-0000-0000FD460000}"/>
    <cellStyle name="Notas 5 3 7 2 2 2 2" xfId="7522" xr:uid="{00000000-0005-0000-0000-0000FE460000}"/>
    <cellStyle name="Notas 5 3 7 2 2 2 2 2" xfId="11818" xr:uid="{00000000-0005-0000-0000-0000FF460000}"/>
    <cellStyle name="Notas 5 3 7 2 2 2 2 2 2" xfId="20447" xr:uid="{00000000-0005-0000-0000-000000470000}"/>
    <cellStyle name="Notas 5 3 7 2 2 2 2 3" xfId="16157" xr:uid="{00000000-0005-0000-0000-000001470000}"/>
    <cellStyle name="Notas 5 3 7 2 2 2 3" xfId="9673" xr:uid="{00000000-0005-0000-0000-000002470000}"/>
    <cellStyle name="Notas 5 3 7 2 2 2 3 2" xfId="18302" xr:uid="{00000000-0005-0000-0000-000003470000}"/>
    <cellStyle name="Notas 5 3 7 2 2 2 4" xfId="14011" xr:uid="{00000000-0005-0000-0000-000004470000}"/>
    <cellStyle name="Notas 5 3 7 2 2 3" xfId="6470" xr:uid="{00000000-0005-0000-0000-000005470000}"/>
    <cellStyle name="Notas 5 3 7 2 2 3 2" xfId="10766" xr:uid="{00000000-0005-0000-0000-000006470000}"/>
    <cellStyle name="Notas 5 3 7 2 2 3 2 2" xfId="19395" xr:uid="{00000000-0005-0000-0000-000007470000}"/>
    <cellStyle name="Notas 5 3 7 2 2 3 3" xfId="15105" xr:uid="{00000000-0005-0000-0000-000008470000}"/>
    <cellStyle name="Notas 5 3 7 2 2 4" xfId="8621" xr:uid="{00000000-0005-0000-0000-000009470000}"/>
    <cellStyle name="Notas 5 3 7 2 2 4 2" xfId="17250" xr:uid="{00000000-0005-0000-0000-00000A470000}"/>
    <cellStyle name="Notas 5 3 7 2 2 5" xfId="12937" xr:uid="{00000000-0005-0000-0000-00000B470000}"/>
    <cellStyle name="Notas 5 3 7 3" xfId="3832" xr:uid="{00000000-0005-0000-0000-00000C470000}"/>
    <cellStyle name="Notas 5 3 7 3 2" xfId="6587" xr:uid="{00000000-0005-0000-0000-00000D470000}"/>
    <cellStyle name="Notas 5 3 7 3 2 2" xfId="10883" xr:uid="{00000000-0005-0000-0000-00000E470000}"/>
    <cellStyle name="Notas 5 3 7 3 2 2 2" xfId="19512" xr:uid="{00000000-0005-0000-0000-00000F470000}"/>
    <cellStyle name="Notas 5 3 7 3 2 3" xfId="15222" xr:uid="{00000000-0005-0000-0000-000010470000}"/>
    <cellStyle name="Notas 5 3 7 3 3" xfId="8738" xr:uid="{00000000-0005-0000-0000-000011470000}"/>
    <cellStyle name="Notas 5 3 7 3 3 2" xfId="17367" xr:uid="{00000000-0005-0000-0000-000012470000}"/>
    <cellStyle name="Notas 5 3 7 3 4" xfId="13056" xr:uid="{00000000-0005-0000-0000-000013470000}"/>
    <cellStyle name="Notas 5 3 7 4" xfId="5532" xr:uid="{00000000-0005-0000-0000-000014470000}"/>
    <cellStyle name="Notas 5 3 7 4 2" xfId="9828" xr:uid="{00000000-0005-0000-0000-000015470000}"/>
    <cellStyle name="Notas 5 3 7 4 2 2" xfId="18457" xr:uid="{00000000-0005-0000-0000-000016470000}"/>
    <cellStyle name="Notas 5 3 7 4 3" xfId="14167" xr:uid="{00000000-0005-0000-0000-000017470000}"/>
    <cellStyle name="Notas 5 3 7 5" xfId="8147" xr:uid="{00000000-0005-0000-0000-000018470000}"/>
    <cellStyle name="Notas 5 3 7 5 2" xfId="16778" xr:uid="{00000000-0005-0000-0000-000019470000}"/>
    <cellStyle name="Notas 5 3 7 6" xfId="11976" xr:uid="{00000000-0005-0000-0000-00001A470000}"/>
    <cellStyle name="Notas 5 3 8" xfId="22968" xr:uid="{00000000-0005-0000-0000-00001B470000}"/>
    <cellStyle name="Notas 5 4" xfId="536" xr:uid="{00000000-0005-0000-0000-00001C470000}"/>
    <cellStyle name="Notas 5 4 2" xfId="537" xr:uid="{00000000-0005-0000-0000-00001D470000}"/>
    <cellStyle name="Notas 5 4 2 2" xfId="667" xr:uid="{00000000-0005-0000-0000-00001E470000}"/>
    <cellStyle name="Notas 5 4 2 2 2" xfId="2106" xr:uid="{00000000-0005-0000-0000-00001F470000}"/>
    <cellStyle name="Notas 5 4 2 2 2 2" xfId="3463" xr:uid="{00000000-0005-0000-0000-000020470000}"/>
    <cellStyle name="Notas 5 4 2 2 2 2 2" xfId="4599" xr:uid="{00000000-0005-0000-0000-000021470000}"/>
    <cellStyle name="Notas 5 4 2 2 2 2 2 2" xfId="7334" xr:uid="{00000000-0005-0000-0000-000022470000}"/>
    <cellStyle name="Notas 5 4 2 2 2 2 2 2 2" xfId="11630" xr:uid="{00000000-0005-0000-0000-000023470000}"/>
    <cellStyle name="Notas 5 4 2 2 2 2 2 2 2 2" xfId="20259" xr:uid="{00000000-0005-0000-0000-000024470000}"/>
    <cellStyle name="Notas 5 4 2 2 2 2 2 2 3" xfId="15969" xr:uid="{00000000-0005-0000-0000-000025470000}"/>
    <cellStyle name="Notas 5 4 2 2 2 2 2 3" xfId="9485" xr:uid="{00000000-0005-0000-0000-000026470000}"/>
    <cellStyle name="Notas 5 4 2 2 2 2 2 3 2" xfId="18114" xr:uid="{00000000-0005-0000-0000-000027470000}"/>
    <cellStyle name="Notas 5 4 2 2 2 2 2 4" xfId="13823" xr:uid="{00000000-0005-0000-0000-000028470000}"/>
    <cellStyle name="Notas 5 4 2 2 2 2 3" xfId="6282" xr:uid="{00000000-0005-0000-0000-000029470000}"/>
    <cellStyle name="Notas 5 4 2 2 2 2 3 2" xfId="10578" xr:uid="{00000000-0005-0000-0000-00002A470000}"/>
    <cellStyle name="Notas 5 4 2 2 2 2 3 2 2" xfId="19207" xr:uid="{00000000-0005-0000-0000-00002B470000}"/>
    <cellStyle name="Notas 5 4 2 2 2 2 3 3" xfId="14917" xr:uid="{00000000-0005-0000-0000-00002C470000}"/>
    <cellStyle name="Notas 5 4 2 2 2 2 4" xfId="8433" xr:uid="{00000000-0005-0000-0000-00002D470000}"/>
    <cellStyle name="Notas 5 4 2 2 2 2 4 2" xfId="17062" xr:uid="{00000000-0005-0000-0000-00002E470000}"/>
    <cellStyle name="Notas 5 4 2 2 2 2 5" xfId="12749" xr:uid="{00000000-0005-0000-0000-00002F470000}"/>
    <cellStyle name="Notas 5 4 2 2 3" xfId="3140" xr:uid="{00000000-0005-0000-0000-000030470000}"/>
    <cellStyle name="Notas 5 4 2 2 3 2" xfId="4309" xr:uid="{00000000-0005-0000-0000-000031470000}"/>
    <cellStyle name="Notas 5 4 2 2 3 2 2" xfId="7044" xr:uid="{00000000-0005-0000-0000-000032470000}"/>
    <cellStyle name="Notas 5 4 2 2 3 2 2 2" xfId="11340" xr:uid="{00000000-0005-0000-0000-000033470000}"/>
    <cellStyle name="Notas 5 4 2 2 3 2 2 2 2" xfId="19969" xr:uid="{00000000-0005-0000-0000-000034470000}"/>
    <cellStyle name="Notas 5 4 2 2 3 2 2 3" xfId="15679" xr:uid="{00000000-0005-0000-0000-000035470000}"/>
    <cellStyle name="Notas 5 4 2 2 3 2 3" xfId="9195" xr:uid="{00000000-0005-0000-0000-000036470000}"/>
    <cellStyle name="Notas 5 4 2 2 3 2 3 2" xfId="17824" xr:uid="{00000000-0005-0000-0000-000037470000}"/>
    <cellStyle name="Notas 5 4 2 2 3 2 4" xfId="13533" xr:uid="{00000000-0005-0000-0000-000038470000}"/>
    <cellStyle name="Notas 5 4 2 2 3 3" xfId="5991" xr:uid="{00000000-0005-0000-0000-000039470000}"/>
    <cellStyle name="Notas 5 4 2 2 3 3 2" xfId="10287" xr:uid="{00000000-0005-0000-0000-00003A470000}"/>
    <cellStyle name="Notas 5 4 2 2 3 3 2 2" xfId="18916" xr:uid="{00000000-0005-0000-0000-00003B470000}"/>
    <cellStyle name="Notas 5 4 2 2 3 3 3" xfId="14626" xr:uid="{00000000-0005-0000-0000-00003C470000}"/>
    <cellStyle name="Notas 5 4 2 2 3 4" xfId="7679" xr:uid="{00000000-0005-0000-0000-00003D470000}"/>
    <cellStyle name="Notas 5 4 2 2 3 4 2" xfId="16313" xr:uid="{00000000-0005-0000-0000-00003E470000}"/>
    <cellStyle name="Notas 5 4 2 2 3 5" xfId="12457" xr:uid="{00000000-0005-0000-0000-00003F470000}"/>
    <cellStyle name="Notas 5 4 2 2 4" xfId="22067" xr:uid="{00000000-0005-0000-0000-000040470000}"/>
    <cellStyle name="Notas 5 4 2 3" xfId="782" xr:uid="{00000000-0005-0000-0000-000041470000}"/>
    <cellStyle name="Notas 5 4 2 3 2" xfId="2218" xr:uid="{00000000-0005-0000-0000-000042470000}"/>
    <cellStyle name="Notas 5 4 2 3 2 2" xfId="3559" xr:uid="{00000000-0005-0000-0000-000043470000}"/>
    <cellStyle name="Notas 5 4 2 3 2 2 2" xfId="4695" xr:uid="{00000000-0005-0000-0000-000044470000}"/>
    <cellStyle name="Notas 5 4 2 3 2 2 2 2" xfId="7430" xr:uid="{00000000-0005-0000-0000-000045470000}"/>
    <cellStyle name="Notas 5 4 2 3 2 2 2 2 2" xfId="11726" xr:uid="{00000000-0005-0000-0000-000046470000}"/>
    <cellStyle name="Notas 5 4 2 3 2 2 2 2 2 2" xfId="20355" xr:uid="{00000000-0005-0000-0000-000047470000}"/>
    <cellStyle name="Notas 5 4 2 3 2 2 2 2 3" xfId="16065" xr:uid="{00000000-0005-0000-0000-000048470000}"/>
    <cellStyle name="Notas 5 4 2 3 2 2 2 3" xfId="9581" xr:uid="{00000000-0005-0000-0000-000049470000}"/>
    <cellStyle name="Notas 5 4 2 3 2 2 2 3 2" xfId="18210" xr:uid="{00000000-0005-0000-0000-00004A470000}"/>
    <cellStyle name="Notas 5 4 2 3 2 2 2 4" xfId="13919" xr:uid="{00000000-0005-0000-0000-00004B470000}"/>
    <cellStyle name="Notas 5 4 2 3 2 2 3" xfId="6378" xr:uid="{00000000-0005-0000-0000-00004C470000}"/>
    <cellStyle name="Notas 5 4 2 3 2 2 3 2" xfId="10674" xr:uid="{00000000-0005-0000-0000-00004D470000}"/>
    <cellStyle name="Notas 5 4 2 3 2 2 3 2 2" xfId="19303" xr:uid="{00000000-0005-0000-0000-00004E470000}"/>
    <cellStyle name="Notas 5 4 2 3 2 2 3 3" xfId="15013" xr:uid="{00000000-0005-0000-0000-00004F470000}"/>
    <cellStyle name="Notas 5 4 2 3 2 2 4" xfId="8529" xr:uid="{00000000-0005-0000-0000-000050470000}"/>
    <cellStyle name="Notas 5 4 2 3 2 2 4 2" xfId="17158" xr:uid="{00000000-0005-0000-0000-000051470000}"/>
    <cellStyle name="Notas 5 4 2 3 2 2 5" xfId="12845" xr:uid="{00000000-0005-0000-0000-000052470000}"/>
    <cellStyle name="Notas 5 4 2 3 3" xfId="3236" xr:uid="{00000000-0005-0000-0000-000053470000}"/>
    <cellStyle name="Notas 5 4 2 3 3 2" xfId="4405" xr:uid="{00000000-0005-0000-0000-000054470000}"/>
    <cellStyle name="Notas 5 4 2 3 3 2 2" xfId="7140" xr:uid="{00000000-0005-0000-0000-000055470000}"/>
    <cellStyle name="Notas 5 4 2 3 3 2 2 2" xfId="11436" xr:uid="{00000000-0005-0000-0000-000056470000}"/>
    <cellStyle name="Notas 5 4 2 3 3 2 2 2 2" xfId="20065" xr:uid="{00000000-0005-0000-0000-000057470000}"/>
    <cellStyle name="Notas 5 4 2 3 3 2 2 3" xfId="15775" xr:uid="{00000000-0005-0000-0000-000058470000}"/>
    <cellStyle name="Notas 5 4 2 3 3 2 3" xfId="9291" xr:uid="{00000000-0005-0000-0000-000059470000}"/>
    <cellStyle name="Notas 5 4 2 3 3 2 3 2" xfId="17920" xr:uid="{00000000-0005-0000-0000-00005A470000}"/>
    <cellStyle name="Notas 5 4 2 3 3 2 4" xfId="13629" xr:uid="{00000000-0005-0000-0000-00005B470000}"/>
    <cellStyle name="Notas 5 4 2 3 3 3" xfId="6087" xr:uid="{00000000-0005-0000-0000-00005C470000}"/>
    <cellStyle name="Notas 5 4 2 3 3 3 2" xfId="10383" xr:uid="{00000000-0005-0000-0000-00005D470000}"/>
    <cellStyle name="Notas 5 4 2 3 3 3 2 2" xfId="19012" xr:uid="{00000000-0005-0000-0000-00005E470000}"/>
    <cellStyle name="Notas 5 4 2 3 3 3 3" xfId="14722" xr:uid="{00000000-0005-0000-0000-00005F470000}"/>
    <cellStyle name="Notas 5 4 2 3 3 4" xfId="8059" xr:uid="{00000000-0005-0000-0000-000060470000}"/>
    <cellStyle name="Notas 5 4 2 3 3 4 2" xfId="16691" xr:uid="{00000000-0005-0000-0000-000061470000}"/>
    <cellStyle name="Notas 5 4 2 3 3 5" xfId="12553" xr:uid="{00000000-0005-0000-0000-000062470000}"/>
    <cellStyle name="Notas 5 4 2 4" xfId="980" xr:uid="{00000000-0005-0000-0000-000063470000}"/>
    <cellStyle name="Notas 5 4 2 4 2" xfId="3332" xr:uid="{00000000-0005-0000-0000-000064470000}"/>
    <cellStyle name="Notas 5 4 2 4 2 2" xfId="4501" xr:uid="{00000000-0005-0000-0000-000065470000}"/>
    <cellStyle name="Notas 5 4 2 4 2 2 2" xfId="7236" xr:uid="{00000000-0005-0000-0000-000066470000}"/>
    <cellStyle name="Notas 5 4 2 4 2 2 2 2" xfId="11532" xr:uid="{00000000-0005-0000-0000-000067470000}"/>
    <cellStyle name="Notas 5 4 2 4 2 2 2 2 2" xfId="20161" xr:uid="{00000000-0005-0000-0000-000068470000}"/>
    <cellStyle name="Notas 5 4 2 4 2 2 2 3" xfId="15871" xr:uid="{00000000-0005-0000-0000-000069470000}"/>
    <cellStyle name="Notas 5 4 2 4 2 2 3" xfId="9387" xr:uid="{00000000-0005-0000-0000-00006A470000}"/>
    <cellStyle name="Notas 5 4 2 4 2 2 3 2" xfId="18016" xr:uid="{00000000-0005-0000-0000-00006B470000}"/>
    <cellStyle name="Notas 5 4 2 4 2 2 4" xfId="13725" xr:uid="{00000000-0005-0000-0000-00006C470000}"/>
    <cellStyle name="Notas 5 4 2 4 2 3" xfId="6183" xr:uid="{00000000-0005-0000-0000-00006D470000}"/>
    <cellStyle name="Notas 5 4 2 4 2 3 2" xfId="10479" xr:uid="{00000000-0005-0000-0000-00006E470000}"/>
    <cellStyle name="Notas 5 4 2 4 2 3 2 2" xfId="19108" xr:uid="{00000000-0005-0000-0000-00006F470000}"/>
    <cellStyle name="Notas 5 4 2 4 2 3 3" xfId="14818" xr:uid="{00000000-0005-0000-0000-000070470000}"/>
    <cellStyle name="Notas 5 4 2 4 2 4" xfId="8334" xr:uid="{00000000-0005-0000-0000-000071470000}"/>
    <cellStyle name="Notas 5 4 2 4 2 4 2" xfId="16963" xr:uid="{00000000-0005-0000-0000-000072470000}"/>
    <cellStyle name="Notas 5 4 2 4 2 5" xfId="12649" xr:uid="{00000000-0005-0000-0000-000073470000}"/>
    <cellStyle name="Notas 5 4 2 5" xfId="1144" xr:uid="{00000000-0005-0000-0000-000074470000}"/>
    <cellStyle name="Notas 5 4 2 5 2" xfId="2422" xr:uid="{00000000-0005-0000-0000-000075470000}"/>
    <cellStyle name="Notas 5 4 2 5 2 2" xfId="3656" xr:uid="{00000000-0005-0000-0000-000076470000}"/>
    <cellStyle name="Notas 5 4 2 5 2 2 2" xfId="4791" xr:uid="{00000000-0005-0000-0000-000077470000}"/>
    <cellStyle name="Notas 5 4 2 5 2 2 2 2" xfId="7526" xr:uid="{00000000-0005-0000-0000-000078470000}"/>
    <cellStyle name="Notas 5 4 2 5 2 2 2 2 2" xfId="11822" xr:uid="{00000000-0005-0000-0000-000079470000}"/>
    <cellStyle name="Notas 5 4 2 5 2 2 2 2 2 2" xfId="20451" xr:uid="{00000000-0005-0000-0000-00007A470000}"/>
    <cellStyle name="Notas 5 4 2 5 2 2 2 2 3" xfId="16161" xr:uid="{00000000-0005-0000-0000-00007B470000}"/>
    <cellStyle name="Notas 5 4 2 5 2 2 2 3" xfId="9677" xr:uid="{00000000-0005-0000-0000-00007C470000}"/>
    <cellStyle name="Notas 5 4 2 5 2 2 2 3 2" xfId="18306" xr:uid="{00000000-0005-0000-0000-00007D470000}"/>
    <cellStyle name="Notas 5 4 2 5 2 2 2 4" xfId="14015" xr:uid="{00000000-0005-0000-0000-00007E470000}"/>
    <cellStyle name="Notas 5 4 2 5 2 2 3" xfId="6474" xr:uid="{00000000-0005-0000-0000-00007F470000}"/>
    <cellStyle name="Notas 5 4 2 5 2 2 3 2" xfId="10770" xr:uid="{00000000-0005-0000-0000-000080470000}"/>
    <cellStyle name="Notas 5 4 2 5 2 2 3 2 2" xfId="19399" xr:uid="{00000000-0005-0000-0000-000081470000}"/>
    <cellStyle name="Notas 5 4 2 5 2 2 3 3" xfId="15109" xr:uid="{00000000-0005-0000-0000-000082470000}"/>
    <cellStyle name="Notas 5 4 2 5 2 2 4" xfId="8625" xr:uid="{00000000-0005-0000-0000-000083470000}"/>
    <cellStyle name="Notas 5 4 2 5 2 2 4 2" xfId="17254" xr:uid="{00000000-0005-0000-0000-000084470000}"/>
    <cellStyle name="Notas 5 4 2 5 2 2 5" xfId="12941" xr:uid="{00000000-0005-0000-0000-000085470000}"/>
    <cellStyle name="Notas 5 4 2 5 3" xfId="3836" xr:uid="{00000000-0005-0000-0000-000086470000}"/>
    <cellStyle name="Notas 5 4 2 5 3 2" xfId="6591" xr:uid="{00000000-0005-0000-0000-000087470000}"/>
    <cellStyle name="Notas 5 4 2 5 3 2 2" xfId="10887" xr:uid="{00000000-0005-0000-0000-000088470000}"/>
    <cellStyle name="Notas 5 4 2 5 3 2 2 2" xfId="19516" xr:uid="{00000000-0005-0000-0000-000089470000}"/>
    <cellStyle name="Notas 5 4 2 5 3 2 3" xfId="15226" xr:uid="{00000000-0005-0000-0000-00008A470000}"/>
    <cellStyle name="Notas 5 4 2 5 3 3" xfId="8742" xr:uid="{00000000-0005-0000-0000-00008B470000}"/>
    <cellStyle name="Notas 5 4 2 5 3 3 2" xfId="17371" xr:uid="{00000000-0005-0000-0000-00008C470000}"/>
    <cellStyle name="Notas 5 4 2 5 3 4" xfId="13060" xr:uid="{00000000-0005-0000-0000-00008D470000}"/>
    <cellStyle name="Notas 5 4 2 5 4" xfId="5536" xr:uid="{00000000-0005-0000-0000-00008E470000}"/>
    <cellStyle name="Notas 5 4 2 5 4 2" xfId="9832" xr:uid="{00000000-0005-0000-0000-00008F470000}"/>
    <cellStyle name="Notas 5 4 2 5 4 2 2" xfId="18461" xr:uid="{00000000-0005-0000-0000-000090470000}"/>
    <cellStyle name="Notas 5 4 2 5 4 3" xfId="14171" xr:uid="{00000000-0005-0000-0000-000091470000}"/>
    <cellStyle name="Notas 5 4 2 5 5" xfId="7624" xr:uid="{00000000-0005-0000-0000-000092470000}"/>
    <cellStyle name="Notas 5 4 2 5 5 2" xfId="16258" xr:uid="{00000000-0005-0000-0000-000093470000}"/>
    <cellStyle name="Notas 5 4 2 5 6" xfId="11980" xr:uid="{00000000-0005-0000-0000-000094470000}"/>
    <cellStyle name="Notas 5 4 2 6" xfId="22066" xr:uid="{00000000-0005-0000-0000-000095470000}"/>
    <cellStyle name="Notas 5 4 3" xfId="538" xr:uid="{00000000-0005-0000-0000-000096470000}"/>
    <cellStyle name="Notas 5 4 3 2" xfId="668" xr:uid="{00000000-0005-0000-0000-000097470000}"/>
    <cellStyle name="Notas 5 4 3 2 2" xfId="2107" xr:uid="{00000000-0005-0000-0000-000098470000}"/>
    <cellStyle name="Notas 5 4 3 2 2 2" xfId="3464" xr:uid="{00000000-0005-0000-0000-000099470000}"/>
    <cellStyle name="Notas 5 4 3 2 2 2 2" xfId="4600" xr:uid="{00000000-0005-0000-0000-00009A470000}"/>
    <cellStyle name="Notas 5 4 3 2 2 2 2 2" xfId="7335" xr:uid="{00000000-0005-0000-0000-00009B470000}"/>
    <cellStyle name="Notas 5 4 3 2 2 2 2 2 2" xfId="11631" xr:uid="{00000000-0005-0000-0000-00009C470000}"/>
    <cellStyle name="Notas 5 4 3 2 2 2 2 2 2 2" xfId="20260" xr:uid="{00000000-0005-0000-0000-00009D470000}"/>
    <cellStyle name="Notas 5 4 3 2 2 2 2 2 3" xfId="15970" xr:uid="{00000000-0005-0000-0000-00009E470000}"/>
    <cellStyle name="Notas 5 4 3 2 2 2 2 3" xfId="9486" xr:uid="{00000000-0005-0000-0000-00009F470000}"/>
    <cellStyle name="Notas 5 4 3 2 2 2 2 3 2" xfId="18115" xr:uid="{00000000-0005-0000-0000-0000A0470000}"/>
    <cellStyle name="Notas 5 4 3 2 2 2 2 4" xfId="13824" xr:uid="{00000000-0005-0000-0000-0000A1470000}"/>
    <cellStyle name="Notas 5 4 3 2 2 2 3" xfId="6283" xr:uid="{00000000-0005-0000-0000-0000A2470000}"/>
    <cellStyle name="Notas 5 4 3 2 2 2 3 2" xfId="10579" xr:uid="{00000000-0005-0000-0000-0000A3470000}"/>
    <cellStyle name="Notas 5 4 3 2 2 2 3 2 2" xfId="19208" xr:uid="{00000000-0005-0000-0000-0000A4470000}"/>
    <cellStyle name="Notas 5 4 3 2 2 2 3 3" xfId="14918" xr:uid="{00000000-0005-0000-0000-0000A5470000}"/>
    <cellStyle name="Notas 5 4 3 2 2 2 4" xfId="8434" xr:uid="{00000000-0005-0000-0000-0000A6470000}"/>
    <cellStyle name="Notas 5 4 3 2 2 2 4 2" xfId="17063" xr:uid="{00000000-0005-0000-0000-0000A7470000}"/>
    <cellStyle name="Notas 5 4 3 2 2 2 5" xfId="12750" xr:uid="{00000000-0005-0000-0000-0000A8470000}"/>
    <cellStyle name="Notas 5 4 3 2 3" xfId="3141" xr:uid="{00000000-0005-0000-0000-0000A9470000}"/>
    <cellStyle name="Notas 5 4 3 2 3 2" xfId="4310" xr:uid="{00000000-0005-0000-0000-0000AA470000}"/>
    <cellStyle name="Notas 5 4 3 2 3 2 2" xfId="7045" xr:uid="{00000000-0005-0000-0000-0000AB470000}"/>
    <cellStyle name="Notas 5 4 3 2 3 2 2 2" xfId="11341" xr:uid="{00000000-0005-0000-0000-0000AC470000}"/>
    <cellStyle name="Notas 5 4 3 2 3 2 2 2 2" xfId="19970" xr:uid="{00000000-0005-0000-0000-0000AD470000}"/>
    <cellStyle name="Notas 5 4 3 2 3 2 2 3" xfId="15680" xr:uid="{00000000-0005-0000-0000-0000AE470000}"/>
    <cellStyle name="Notas 5 4 3 2 3 2 3" xfId="9196" xr:uid="{00000000-0005-0000-0000-0000AF470000}"/>
    <cellStyle name="Notas 5 4 3 2 3 2 3 2" xfId="17825" xr:uid="{00000000-0005-0000-0000-0000B0470000}"/>
    <cellStyle name="Notas 5 4 3 2 3 2 4" xfId="13534" xr:uid="{00000000-0005-0000-0000-0000B1470000}"/>
    <cellStyle name="Notas 5 4 3 2 3 3" xfId="5992" xr:uid="{00000000-0005-0000-0000-0000B2470000}"/>
    <cellStyle name="Notas 5 4 3 2 3 3 2" xfId="10288" xr:uid="{00000000-0005-0000-0000-0000B3470000}"/>
    <cellStyle name="Notas 5 4 3 2 3 3 2 2" xfId="18917" xr:uid="{00000000-0005-0000-0000-0000B4470000}"/>
    <cellStyle name="Notas 5 4 3 2 3 3 3" xfId="14627" xr:uid="{00000000-0005-0000-0000-0000B5470000}"/>
    <cellStyle name="Notas 5 4 3 2 3 4" xfId="7746" xr:uid="{00000000-0005-0000-0000-0000B6470000}"/>
    <cellStyle name="Notas 5 4 3 2 3 4 2" xfId="16380" xr:uid="{00000000-0005-0000-0000-0000B7470000}"/>
    <cellStyle name="Notas 5 4 3 2 3 5" xfId="12458" xr:uid="{00000000-0005-0000-0000-0000B8470000}"/>
    <cellStyle name="Notas 5 4 3 2 4" xfId="22964" xr:uid="{00000000-0005-0000-0000-0000B9470000}"/>
    <cellStyle name="Notas 5 4 3 3" xfId="783" xr:uid="{00000000-0005-0000-0000-0000BA470000}"/>
    <cellStyle name="Notas 5 4 3 3 2" xfId="2219" xr:uid="{00000000-0005-0000-0000-0000BB470000}"/>
    <cellStyle name="Notas 5 4 3 3 2 2" xfId="3560" xr:uid="{00000000-0005-0000-0000-0000BC470000}"/>
    <cellStyle name="Notas 5 4 3 3 2 2 2" xfId="4696" xr:uid="{00000000-0005-0000-0000-0000BD470000}"/>
    <cellStyle name="Notas 5 4 3 3 2 2 2 2" xfId="7431" xr:uid="{00000000-0005-0000-0000-0000BE470000}"/>
    <cellStyle name="Notas 5 4 3 3 2 2 2 2 2" xfId="11727" xr:uid="{00000000-0005-0000-0000-0000BF470000}"/>
    <cellStyle name="Notas 5 4 3 3 2 2 2 2 2 2" xfId="20356" xr:uid="{00000000-0005-0000-0000-0000C0470000}"/>
    <cellStyle name="Notas 5 4 3 3 2 2 2 2 3" xfId="16066" xr:uid="{00000000-0005-0000-0000-0000C1470000}"/>
    <cellStyle name="Notas 5 4 3 3 2 2 2 3" xfId="9582" xr:uid="{00000000-0005-0000-0000-0000C2470000}"/>
    <cellStyle name="Notas 5 4 3 3 2 2 2 3 2" xfId="18211" xr:uid="{00000000-0005-0000-0000-0000C3470000}"/>
    <cellStyle name="Notas 5 4 3 3 2 2 2 4" xfId="13920" xr:uid="{00000000-0005-0000-0000-0000C4470000}"/>
    <cellStyle name="Notas 5 4 3 3 2 2 3" xfId="6379" xr:uid="{00000000-0005-0000-0000-0000C5470000}"/>
    <cellStyle name="Notas 5 4 3 3 2 2 3 2" xfId="10675" xr:uid="{00000000-0005-0000-0000-0000C6470000}"/>
    <cellStyle name="Notas 5 4 3 3 2 2 3 2 2" xfId="19304" xr:uid="{00000000-0005-0000-0000-0000C7470000}"/>
    <cellStyle name="Notas 5 4 3 3 2 2 3 3" xfId="15014" xr:uid="{00000000-0005-0000-0000-0000C8470000}"/>
    <cellStyle name="Notas 5 4 3 3 2 2 4" xfId="8530" xr:uid="{00000000-0005-0000-0000-0000C9470000}"/>
    <cellStyle name="Notas 5 4 3 3 2 2 4 2" xfId="17159" xr:uid="{00000000-0005-0000-0000-0000CA470000}"/>
    <cellStyle name="Notas 5 4 3 3 2 2 5" xfId="12846" xr:uid="{00000000-0005-0000-0000-0000CB470000}"/>
    <cellStyle name="Notas 5 4 3 3 3" xfId="3237" xr:uid="{00000000-0005-0000-0000-0000CC470000}"/>
    <cellStyle name="Notas 5 4 3 3 3 2" xfId="4406" xr:uid="{00000000-0005-0000-0000-0000CD470000}"/>
    <cellStyle name="Notas 5 4 3 3 3 2 2" xfId="7141" xr:uid="{00000000-0005-0000-0000-0000CE470000}"/>
    <cellStyle name="Notas 5 4 3 3 3 2 2 2" xfId="11437" xr:uid="{00000000-0005-0000-0000-0000CF470000}"/>
    <cellStyle name="Notas 5 4 3 3 3 2 2 2 2" xfId="20066" xr:uid="{00000000-0005-0000-0000-0000D0470000}"/>
    <cellStyle name="Notas 5 4 3 3 3 2 2 3" xfId="15776" xr:uid="{00000000-0005-0000-0000-0000D1470000}"/>
    <cellStyle name="Notas 5 4 3 3 3 2 3" xfId="9292" xr:uid="{00000000-0005-0000-0000-0000D2470000}"/>
    <cellStyle name="Notas 5 4 3 3 3 2 3 2" xfId="17921" xr:uid="{00000000-0005-0000-0000-0000D3470000}"/>
    <cellStyle name="Notas 5 4 3 3 3 2 4" xfId="13630" xr:uid="{00000000-0005-0000-0000-0000D4470000}"/>
    <cellStyle name="Notas 5 4 3 3 3 3" xfId="6088" xr:uid="{00000000-0005-0000-0000-0000D5470000}"/>
    <cellStyle name="Notas 5 4 3 3 3 3 2" xfId="10384" xr:uid="{00000000-0005-0000-0000-0000D6470000}"/>
    <cellStyle name="Notas 5 4 3 3 3 3 2 2" xfId="19013" xr:uid="{00000000-0005-0000-0000-0000D7470000}"/>
    <cellStyle name="Notas 5 4 3 3 3 3 3" xfId="14723" xr:uid="{00000000-0005-0000-0000-0000D8470000}"/>
    <cellStyle name="Notas 5 4 3 3 3 4" xfId="7856" xr:uid="{00000000-0005-0000-0000-0000D9470000}"/>
    <cellStyle name="Notas 5 4 3 3 3 4 2" xfId="16489" xr:uid="{00000000-0005-0000-0000-0000DA470000}"/>
    <cellStyle name="Notas 5 4 3 3 3 5" xfId="12554" xr:uid="{00000000-0005-0000-0000-0000DB470000}"/>
    <cellStyle name="Notas 5 4 3 4" xfId="981" xr:uid="{00000000-0005-0000-0000-0000DC470000}"/>
    <cellStyle name="Notas 5 4 3 4 2" xfId="3333" xr:uid="{00000000-0005-0000-0000-0000DD470000}"/>
    <cellStyle name="Notas 5 4 3 4 2 2" xfId="4502" xr:uid="{00000000-0005-0000-0000-0000DE470000}"/>
    <cellStyle name="Notas 5 4 3 4 2 2 2" xfId="7237" xr:uid="{00000000-0005-0000-0000-0000DF470000}"/>
    <cellStyle name="Notas 5 4 3 4 2 2 2 2" xfId="11533" xr:uid="{00000000-0005-0000-0000-0000E0470000}"/>
    <cellStyle name="Notas 5 4 3 4 2 2 2 2 2" xfId="20162" xr:uid="{00000000-0005-0000-0000-0000E1470000}"/>
    <cellStyle name="Notas 5 4 3 4 2 2 2 3" xfId="15872" xr:uid="{00000000-0005-0000-0000-0000E2470000}"/>
    <cellStyle name="Notas 5 4 3 4 2 2 3" xfId="9388" xr:uid="{00000000-0005-0000-0000-0000E3470000}"/>
    <cellStyle name="Notas 5 4 3 4 2 2 3 2" xfId="18017" xr:uid="{00000000-0005-0000-0000-0000E4470000}"/>
    <cellStyle name="Notas 5 4 3 4 2 2 4" xfId="13726" xr:uid="{00000000-0005-0000-0000-0000E5470000}"/>
    <cellStyle name="Notas 5 4 3 4 2 3" xfId="6184" xr:uid="{00000000-0005-0000-0000-0000E6470000}"/>
    <cellStyle name="Notas 5 4 3 4 2 3 2" xfId="10480" xr:uid="{00000000-0005-0000-0000-0000E7470000}"/>
    <cellStyle name="Notas 5 4 3 4 2 3 2 2" xfId="19109" xr:uid="{00000000-0005-0000-0000-0000E8470000}"/>
    <cellStyle name="Notas 5 4 3 4 2 3 3" xfId="14819" xr:uid="{00000000-0005-0000-0000-0000E9470000}"/>
    <cellStyle name="Notas 5 4 3 4 2 4" xfId="8335" xr:uid="{00000000-0005-0000-0000-0000EA470000}"/>
    <cellStyle name="Notas 5 4 3 4 2 4 2" xfId="16964" xr:uid="{00000000-0005-0000-0000-0000EB470000}"/>
    <cellStyle name="Notas 5 4 3 4 2 5" xfId="12650" xr:uid="{00000000-0005-0000-0000-0000EC470000}"/>
    <cellStyle name="Notas 5 4 3 5" xfId="1145" xr:uid="{00000000-0005-0000-0000-0000ED470000}"/>
    <cellStyle name="Notas 5 4 3 5 2" xfId="2423" xr:uid="{00000000-0005-0000-0000-0000EE470000}"/>
    <cellStyle name="Notas 5 4 3 5 2 2" xfId="3657" xr:uid="{00000000-0005-0000-0000-0000EF470000}"/>
    <cellStyle name="Notas 5 4 3 5 2 2 2" xfId="4792" xr:uid="{00000000-0005-0000-0000-0000F0470000}"/>
    <cellStyle name="Notas 5 4 3 5 2 2 2 2" xfId="7527" xr:uid="{00000000-0005-0000-0000-0000F1470000}"/>
    <cellStyle name="Notas 5 4 3 5 2 2 2 2 2" xfId="11823" xr:uid="{00000000-0005-0000-0000-0000F2470000}"/>
    <cellStyle name="Notas 5 4 3 5 2 2 2 2 2 2" xfId="20452" xr:uid="{00000000-0005-0000-0000-0000F3470000}"/>
    <cellStyle name="Notas 5 4 3 5 2 2 2 2 3" xfId="16162" xr:uid="{00000000-0005-0000-0000-0000F4470000}"/>
    <cellStyle name="Notas 5 4 3 5 2 2 2 3" xfId="9678" xr:uid="{00000000-0005-0000-0000-0000F5470000}"/>
    <cellStyle name="Notas 5 4 3 5 2 2 2 3 2" xfId="18307" xr:uid="{00000000-0005-0000-0000-0000F6470000}"/>
    <cellStyle name="Notas 5 4 3 5 2 2 2 4" xfId="14016" xr:uid="{00000000-0005-0000-0000-0000F7470000}"/>
    <cellStyle name="Notas 5 4 3 5 2 2 3" xfId="6475" xr:uid="{00000000-0005-0000-0000-0000F8470000}"/>
    <cellStyle name="Notas 5 4 3 5 2 2 3 2" xfId="10771" xr:uid="{00000000-0005-0000-0000-0000F9470000}"/>
    <cellStyle name="Notas 5 4 3 5 2 2 3 2 2" xfId="19400" xr:uid="{00000000-0005-0000-0000-0000FA470000}"/>
    <cellStyle name="Notas 5 4 3 5 2 2 3 3" xfId="15110" xr:uid="{00000000-0005-0000-0000-0000FB470000}"/>
    <cellStyle name="Notas 5 4 3 5 2 2 4" xfId="8626" xr:uid="{00000000-0005-0000-0000-0000FC470000}"/>
    <cellStyle name="Notas 5 4 3 5 2 2 4 2" xfId="17255" xr:uid="{00000000-0005-0000-0000-0000FD470000}"/>
    <cellStyle name="Notas 5 4 3 5 2 2 5" xfId="12942" xr:uid="{00000000-0005-0000-0000-0000FE470000}"/>
    <cellStyle name="Notas 5 4 3 5 3" xfId="3837" xr:uid="{00000000-0005-0000-0000-0000FF470000}"/>
    <cellStyle name="Notas 5 4 3 5 3 2" xfId="6592" xr:uid="{00000000-0005-0000-0000-000000480000}"/>
    <cellStyle name="Notas 5 4 3 5 3 2 2" xfId="10888" xr:uid="{00000000-0005-0000-0000-000001480000}"/>
    <cellStyle name="Notas 5 4 3 5 3 2 2 2" xfId="19517" xr:uid="{00000000-0005-0000-0000-000002480000}"/>
    <cellStyle name="Notas 5 4 3 5 3 2 3" xfId="15227" xr:uid="{00000000-0005-0000-0000-000003480000}"/>
    <cellStyle name="Notas 5 4 3 5 3 3" xfId="8743" xr:uid="{00000000-0005-0000-0000-000004480000}"/>
    <cellStyle name="Notas 5 4 3 5 3 3 2" xfId="17372" xr:uid="{00000000-0005-0000-0000-000005480000}"/>
    <cellStyle name="Notas 5 4 3 5 3 4" xfId="13061" xr:uid="{00000000-0005-0000-0000-000006480000}"/>
    <cellStyle name="Notas 5 4 3 5 4" xfId="5537" xr:uid="{00000000-0005-0000-0000-000007480000}"/>
    <cellStyle name="Notas 5 4 3 5 4 2" xfId="9833" xr:uid="{00000000-0005-0000-0000-000008480000}"/>
    <cellStyle name="Notas 5 4 3 5 4 2 2" xfId="18462" xr:uid="{00000000-0005-0000-0000-000009480000}"/>
    <cellStyle name="Notas 5 4 3 5 4 3" xfId="14172" xr:uid="{00000000-0005-0000-0000-00000A480000}"/>
    <cellStyle name="Notas 5 4 3 5 5" xfId="7768" xr:uid="{00000000-0005-0000-0000-00000B480000}"/>
    <cellStyle name="Notas 5 4 3 5 5 2" xfId="16402" xr:uid="{00000000-0005-0000-0000-00000C480000}"/>
    <cellStyle name="Notas 5 4 3 5 6" xfId="11981" xr:uid="{00000000-0005-0000-0000-00000D480000}"/>
    <cellStyle name="Notas 5 4 3 6" xfId="22965" xr:uid="{00000000-0005-0000-0000-00000E480000}"/>
    <cellStyle name="Notas 5 4 4" xfId="666" xr:uid="{00000000-0005-0000-0000-00000F480000}"/>
    <cellStyle name="Notas 5 4 4 2" xfId="2105" xr:uid="{00000000-0005-0000-0000-000010480000}"/>
    <cellStyle name="Notas 5 4 4 2 2" xfId="3462" xr:uid="{00000000-0005-0000-0000-000011480000}"/>
    <cellStyle name="Notas 5 4 4 2 2 2" xfId="4598" xr:uid="{00000000-0005-0000-0000-000012480000}"/>
    <cellStyle name="Notas 5 4 4 2 2 2 2" xfId="7333" xr:uid="{00000000-0005-0000-0000-000013480000}"/>
    <cellStyle name="Notas 5 4 4 2 2 2 2 2" xfId="11629" xr:uid="{00000000-0005-0000-0000-000014480000}"/>
    <cellStyle name="Notas 5 4 4 2 2 2 2 2 2" xfId="20258" xr:uid="{00000000-0005-0000-0000-000015480000}"/>
    <cellStyle name="Notas 5 4 4 2 2 2 2 3" xfId="15968" xr:uid="{00000000-0005-0000-0000-000016480000}"/>
    <cellStyle name="Notas 5 4 4 2 2 2 3" xfId="9484" xr:uid="{00000000-0005-0000-0000-000017480000}"/>
    <cellStyle name="Notas 5 4 4 2 2 2 3 2" xfId="18113" xr:uid="{00000000-0005-0000-0000-000018480000}"/>
    <cellStyle name="Notas 5 4 4 2 2 2 4" xfId="13822" xr:uid="{00000000-0005-0000-0000-000019480000}"/>
    <cellStyle name="Notas 5 4 4 2 2 3" xfId="6281" xr:uid="{00000000-0005-0000-0000-00001A480000}"/>
    <cellStyle name="Notas 5 4 4 2 2 3 2" xfId="10577" xr:uid="{00000000-0005-0000-0000-00001B480000}"/>
    <cellStyle name="Notas 5 4 4 2 2 3 2 2" xfId="19206" xr:uid="{00000000-0005-0000-0000-00001C480000}"/>
    <cellStyle name="Notas 5 4 4 2 2 3 3" xfId="14916" xr:uid="{00000000-0005-0000-0000-00001D480000}"/>
    <cellStyle name="Notas 5 4 4 2 2 4" xfId="8432" xr:uid="{00000000-0005-0000-0000-00001E480000}"/>
    <cellStyle name="Notas 5 4 4 2 2 4 2" xfId="17061" xr:uid="{00000000-0005-0000-0000-00001F480000}"/>
    <cellStyle name="Notas 5 4 4 2 2 5" xfId="12748" xr:uid="{00000000-0005-0000-0000-000020480000}"/>
    <cellStyle name="Notas 5 4 4 3" xfId="3139" xr:uid="{00000000-0005-0000-0000-000021480000}"/>
    <cellStyle name="Notas 5 4 4 3 2" xfId="4308" xr:uid="{00000000-0005-0000-0000-000022480000}"/>
    <cellStyle name="Notas 5 4 4 3 2 2" xfId="7043" xr:uid="{00000000-0005-0000-0000-000023480000}"/>
    <cellStyle name="Notas 5 4 4 3 2 2 2" xfId="11339" xr:uid="{00000000-0005-0000-0000-000024480000}"/>
    <cellStyle name="Notas 5 4 4 3 2 2 2 2" xfId="19968" xr:uid="{00000000-0005-0000-0000-000025480000}"/>
    <cellStyle name="Notas 5 4 4 3 2 2 3" xfId="15678" xr:uid="{00000000-0005-0000-0000-000026480000}"/>
    <cellStyle name="Notas 5 4 4 3 2 3" xfId="9194" xr:uid="{00000000-0005-0000-0000-000027480000}"/>
    <cellStyle name="Notas 5 4 4 3 2 3 2" xfId="17823" xr:uid="{00000000-0005-0000-0000-000028480000}"/>
    <cellStyle name="Notas 5 4 4 3 2 4" xfId="13532" xr:uid="{00000000-0005-0000-0000-000029480000}"/>
    <cellStyle name="Notas 5 4 4 3 3" xfId="5990" xr:uid="{00000000-0005-0000-0000-00002A480000}"/>
    <cellStyle name="Notas 5 4 4 3 3 2" xfId="10286" xr:uid="{00000000-0005-0000-0000-00002B480000}"/>
    <cellStyle name="Notas 5 4 4 3 3 2 2" xfId="18915" xr:uid="{00000000-0005-0000-0000-00002C480000}"/>
    <cellStyle name="Notas 5 4 4 3 3 3" xfId="14625" xr:uid="{00000000-0005-0000-0000-00002D480000}"/>
    <cellStyle name="Notas 5 4 4 3 4" xfId="8028" xr:uid="{00000000-0005-0000-0000-00002E480000}"/>
    <cellStyle name="Notas 5 4 4 3 4 2" xfId="16661" xr:uid="{00000000-0005-0000-0000-00002F480000}"/>
    <cellStyle name="Notas 5 4 4 3 5" xfId="12456" xr:uid="{00000000-0005-0000-0000-000030480000}"/>
    <cellStyle name="Notas 5 4 4 4" xfId="22068" xr:uid="{00000000-0005-0000-0000-000031480000}"/>
    <cellStyle name="Notas 5 4 5" xfId="781" xr:uid="{00000000-0005-0000-0000-000032480000}"/>
    <cellStyle name="Notas 5 4 5 2" xfId="2217" xr:uid="{00000000-0005-0000-0000-000033480000}"/>
    <cellStyle name="Notas 5 4 5 2 2" xfId="3558" xr:uid="{00000000-0005-0000-0000-000034480000}"/>
    <cellStyle name="Notas 5 4 5 2 2 2" xfId="4694" xr:uid="{00000000-0005-0000-0000-000035480000}"/>
    <cellStyle name="Notas 5 4 5 2 2 2 2" xfId="7429" xr:uid="{00000000-0005-0000-0000-000036480000}"/>
    <cellStyle name="Notas 5 4 5 2 2 2 2 2" xfId="11725" xr:uid="{00000000-0005-0000-0000-000037480000}"/>
    <cellStyle name="Notas 5 4 5 2 2 2 2 2 2" xfId="20354" xr:uid="{00000000-0005-0000-0000-000038480000}"/>
    <cellStyle name="Notas 5 4 5 2 2 2 2 3" xfId="16064" xr:uid="{00000000-0005-0000-0000-000039480000}"/>
    <cellStyle name="Notas 5 4 5 2 2 2 3" xfId="9580" xr:uid="{00000000-0005-0000-0000-00003A480000}"/>
    <cellStyle name="Notas 5 4 5 2 2 2 3 2" xfId="18209" xr:uid="{00000000-0005-0000-0000-00003B480000}"/>
    <cellStyle name="Notas 5 4 5 2 2 2 4" xfId="13918" xr:uid="{00000000-0005-0000-0000-00003C480000}"/>
    <cellStyle name="Notas 5 4 5 2 2 3" xfId="6377" xr:uid="{00000000-0005-0000-0000-00003D480000}"/>
    <cellStyle name="Notas 5 4 5 2 2 3 2" xfId="10673" xr:uid="{00000000-0005-0000-0000-00003E480000}"/>
    <cellStyle name="Notas 5 4 5 2 2 3 2 2" xfId="19302" xr:uid="{00000000-0005-0000-0000-00003F480000}"/>
    <cellStyle name="Notas 5 4 5 2 2 3 3" xfId="15012" xr:uid="{00000000-0005-0000-0000-000040480000}"/>
    <cellStyle name="Notas 5 4 5 2 2 4" xfId="8528" xr:uid="{00000000-0005-0000-0000-000041480000}"/>
    <cellStyle name="Notas 5 4 5 2 2 4 2" xfId="17157" xr:uid="{00000000-0005-0000-0000-000042480000}"/>
    <cellStyle name="Notas 5 4 5 2 2 5" xfId="12844" xr:uid="{00000000-0005-0000-0000-000043480000}"/>
    <cellStyle name="Notas 5 4 5 3" xfId="3235" xr:uid="{00000000-0005-0000-0000-000044480000}"/>
    <cellStyle name="Notas 5 4 5 3 2" xfId="4404" xr:uid="{00000000-0005-0000-0000-000045480000}"/>
    <cellStyle name="Notas 5 4 5 3 2 2" xfId="7139" xr:uid="{00000000-0005-0000-0000-000046480000}"/>
    <cellStyle name="Notas 5 4 5 3 2 2 2" xfId="11435" xr:uid="{00000000-0005-0000-0000-000047480000}"/>
    <cellStyle name="Notas 5 4 5 3 2 2 2 2" xfId="20064" xr:uid="{00000000-0005-0000-0000-000048480000}"/>
    <cellStyle name="Notas 5 4 5 3 2 2 3" xfId="15774" xr:uid="{00000000-0005-0000-0000-000049480000}"/>
    <cellStyle name="Notas 5 4 5 3 2 3" xfId="9290" xr:uid="{00000000-0005-0000-0000-00004A480000}"/>
    <cellStyle name="Notas 5 4 5 3 2 3 2" xfId="17919" xr:uid="{00000000-0005-0000-0000-00004B480000}"/>
    <cellStyle name="Notas 5 4 5 3 2 4" xfId="13628" xr:uid="{00000000-0005-0000-0000-00004C480000}"/>
    <cellStyle name="Notas 5 4 5 3 3" xfId="6086" xr:uid="{00000000-0005-0000-0000-00004D480000}"/>
    <cellStyle name="Notas 5 4 5 3 3 2" xfId="10382" xr:uid="{00000000-0005-0000-0000-00004E480000}"/>
    <cellStyle name="Notas 5 4 5 3 3 2 2" xfId="19011" xr:uid="{00000000-0005-0000-0000-00004F480000}"/>
    <cellStyle name="Notas 5 4 5 3 3 3" xfId="14721" xr:uid="{00000000-0005-0000-0000-000050480000}"/>
    <cellStyle name="Notas 5 4 5 3 4" xfId="7873" xr:uid="{00000000-0005-0000-0000-000051480000}"/>
    <cellStyle name="Notas 5 4 5 3 4 2" xfId="16506" xr:uid="{00000000-0005-0000-0000-000052480000}"/>
    <cellStyle name="Notas 5 4 5 3 5" xfId="12552" xr:uid="{00000000-0005-0000-0000-000053480000}"/>
    <cellStyle name="Notas 5 4 6" xfId="979" xr:uid="{00000000-0005-0000-0000-000054480000}"/>
    <cellStyle name="Notas 5 4 6 2" xfId="3331" xr:uid="{00000000-0005-0000-0000-000055480000}"/>
    <cellStyle name="Notas 5 4 6 2 2" xfId="4500" xr:uid="{00000000-0005-0000-0000-000056480000}"/>
    <cellStyle name="Notas 5 4 6 2 2 2" xfId="7235" xr:uid="{00000000-0005-0000-0000-000057480000}"/>
    <cellStyle name="Notas 5 4 6 2 2 2 2" xfId="11531" xr:uid="{00000000-0005-0000-0000-000058480000}"/>
    <cellStyle name="Notas 5 4 6 2 2 2 2 2" xfId="20160" xr:uid="{00000000-0005-0000-0000-000059480000}"/>
    <cellStyle name="Notas 5 4 6 2 2 2 3" xfId="15870" xr:uid="{00000000-0005-0000-0000-00005A480000}"/>
    <cellStyle name="Notas 5 4 6 2 2 3" xfId="9386" xr:uid="{00000000-0005-0000-0000-00005B480000}"/>
    <cellStyle name="Notas 5 4 6 2 2 3 2" xfId="18015" xr:uid="{00000000-0005-0000-0000-00005C480000}"/>
    <cellStyle name="Notas 5 4 6 2 2 4" xfId="13724" xr:uid="{00000000-0005-0000-0000-00005D480000}"/>
    <cellStyle name="Notas 5 4 6 2 3" xfId="6182" xr:uid="{00000000-0005-0000-0000-00005E480000}"/>
    <cellStyle name="Notas 5 4 6 2 3 2" xfId="10478" xr:uid="{00000000-0005-0000-0000-00005F480000}"/>
    <cellStyle name="Notas 5 4 6 2 3 2 2" xfId="19107" xr:uid="{00000000-0005-0000-0000-000060480000}"/>
    <cellStyle name="Notas 5 4 6 2 3 3" xfId="14817" xr:uid="{00000000-0005-0000-0000-000061480000}"/>
    <cellStyle name="Notas 5 4 6 2 4" xfId="8333" xr:uid="{00000000-0005-0000-0000-000062480000}"/>
    <cellStyle name="Notas 5 4 6 2 4 2" xfId="16962" xr:uid="{00000000-0005-0000-0000-000063480000}"/>
    <cellStyle name="Notas 5 4 6 2 5" xfId="12648" xr:uid="{00000000-0005-0000-0000-000064480000}"/>
    <cellStyle name="Notas 5 4 7" xfId="1143" xr:uid="{00000000-0005-0000-0000-000065480000}"/>
    <cellStyle name="Notas 5 4 7 2" xfId="2421" xr:uid="{00000000-0005-0000-0000-000066480000}"/>
    <cellStyle name="Notas 5 4 7 2 2" xfId="3655" xr:uid="{00000000-0005-0000-0000-000067480000}"/>
    <cellStyle name="Notas 5 4 7 2 2 2" xfId="4790" xr:uid="{00000000-0005-0000-0000-000068480000}"/>
    <cellStyle name="Notas 5 4 7 2 2 2 2" xfId="7525" xr:uid="{00000000-0005-0000-0000-000069480000}"/>
    <cellStyle name="Notas 5 4 7 2 2 2 2 2" xfId="11821" xr:uid="{00000000-0005-0000-0000-00006A480000}"/>
    <cellStyle name="Notas 5 4 7 2 2 2 2 2 2" xfId="20450" xr:uid="{00000000-0005-0000-0000-00006B480000}"/>
    <cellStyle name="Notas 5 4 7 2 2 2 2 3" xfId="16160" xr:uid="{00000000-0005-0000-0000-00006C480000}"/>
    <cellStyle name="Notas 5 4 7 2 2 2 3" xfId="9676" xr:uid="{00000000-0005-0000-0000-00006D480000}"/>
    <cellStyle name="Notas 5 4 7 2 2 2 3 2" xfId="18305" xr:uid="{00000000-0005-0000-0000-00006E480000}"/>
    <cellStyle name="Notas 5 4 7 2 2 2 4" xfId="14014" xr:uid="{00000000-0005-0000-0000-00006F480000}"/>
    <cellStyle name="Notas 5 4 7 2 2 3" xfId="6473" xr:uid="{00000000-0005-0000-0000-000070480000}"/>
    <cellStyle name="Notas 5 4 7 2 2 3 2" xfId="10769" xr:uid="{00000000-0005-0000-0000-000071480000}"/>
    <cellStyle name="Notas 5 4 7 2 2 3 2 2" xfId="19398" xr:uid="{00000000-0005-0000-0000-000072480000}"/>
    <cellStyle name="Notas 5 4 7 2 2 3 3" xfId="15108" xr:uid="{00000000-0005-0000-0000-000073480000}"/>
    <cellStyle name="Notas 5 4 7 2 2 4" xfId="8624" xr:uid="{00000000-0005-0000-0000-000074480000}"/>
    <cellStyle name="Notas 5 4 7 2 2 4 2" xfId="17253" xr:uid="{00000000-0005-0000-0000-000075480000}"/>
    <cellStyle name="Notas 5 4 7 2 2 5" xfId="12940" xr:uid="{00000000-0005-0000-0000-000076480000}"/>
    <cellStyle name="Notas 5 4 7 3" xfId="3835" xr:uid="{00000000-0005-0000-0000-000077480000}"/>
    <cellStyle name="Notas 5 4 7 3 2" xfId="6590" xr:uid="{00000000-0005-0000-0000-000078480000}"/>
    <cellStyle name="Notas 5 4 7 3 2 2" xfId="10886" xr:uid="{00000000-0005-0000-0000-000079480000}"/>
    <cellStyle name="Notas 5 4 7 3 2 2 2" xfId="19515" xr:uid="{00000000-0005-0000-0000-00007A480000}"/>
    <cellStyle name="Notas 5 4 7 3 2 3" xfId="15225" xr:uid="{00000000-0005-0000-0000-00007B480000}"/>
    <cellStyle name="Notas 5 4 7 3 3" xfId="8741" xr:uid="{00000000-0005-0000-0000-00007C480000}"/>
    <cellStyle name="Notas 5 4 7 3 3 2" xfId="17370" xr:uid="{00000000-0005-0000-0000-00007D480000}"/>
    <cellStyle name="Notas 5 4 7 3 4" xfId="13059" xr:uid="{00000000-0005-0000-0000-00007E480000}"/>
    <cellStyle name="Notas 5 4 7 4" xfId="5535" xr:uid="{00000000-0005-0000-0000-00007F480000}"/>
    <cellStyle name="Notas 5 4 7 4 2" xfId="9831" xr:uid="{00000000-0005-0000-0000-000080480000}"/>
    <cellStyle name="Notas 5 4 7 4 2 2" xfId="18460" xr:uid="{00000000-0005-0000-0000-000081480000}"/>
    <cellStyle name="Notas 5 4 7 4 3" xfId="14170" xr:uid="{00000000-0005-0000-0000-000082480000}"/>
    <cellStyle name="Notas 5 4 7 5" xfId="7623" xr:uid="{00000000-0005-0000-0000-000083480000}"/>
    <cellStyle name="Notas 5 4 7 5 2" xfId="16257" xr:uid="{00000000-0005-0000-0000-000084480000}"/>
    <cellStyle name="Notas 5 4 7 6" xfId="11979" xr:uid="{00000000-0005-0000-0000-000085480000}"/>
    <cellStyle name="Notas 5 4 8" xfId="22065" xr:uid="{00000000-0005-0000-0000-000086480000}"/>
    <cellStyle name="Notas 5 5" xfId="539" xr:uid="{00000000-0005-0000-0000-000087480000}"/>
    <cellStyle name="Notas 5 5 2" xfId="669" xr:uid="{00000000-0005-0000-0000-000088480000}"/>
    <cellStyle name="Notas 5 5 2 2" xfId="2108" xr:uid="{00000000-0005-0000-0000-000089480000}"/>
    <cellStyle name="Notas 5 5 2 2 2" xfId="3465" xr:uid="{00000000-0005-0000-0000-00008A480000}"/>
    <cellStyle name="Notas 5 5 2 2 2 2" xfId="4601" xr:uid="{00000000-0005-0000-0000-00008B480000}"/>
    <cellStyle name="Notas 5 5 2 2 2 2 2" xfId="7336" xr:uid="{00000000-0005-0000-0000-00008C480000}"/>
    <cellStyle name="Notas 5 5 2 2 2 2 2 2" xfId="11632" xr:uid="{00000000-0005-0000-0000-00008D480000}"/>
    <cellStyle name="Notas 5 5 2 2 2 2 2 2 2" xfId="20261" xr:uid="{00000000-0005-0000-0000-00008E480000}"/>
    <cellStyle name="Notas 5 5 2 2 2 2 2 3" xfId="15971" xr:uid="{00000000-0005-0000-0000-00008F480000}"/>
    <cellStyle name="Notas 5 5 2 2 2 2 3" xfId="9487" xr:uid="{00000000-0005-0000-0000-000090480000}"/>
    <cellStyle name="Notas 5 5 2 2 2 2 3 2" xfId="18116" xr:uid="{00000000-0005-0000-0000-000091480000}"/>
    <cellStyle name="Notas 5 5 2 2 2 2 4" xfId="13825" xr:uid="{00000000-0005-0000-0000-000092480000}"/>
    <cellStyle name="Notas 5 5 2 2 2 3" xfId="6284" xr:uid="{00000000-0005-0000-0000-000093480000}"/>
    <cellStyle name="Notas 5 5 2 2 2 3 2" xfId="10580" xr:uid="{00000000-0005-0000-0000-000094480000}"/>
    <cellStyle name="Notas 5 5 2 2 2 3 2 2" xfId="19209" xr:uid="{00000000-0005-0000-0000-000095480000}"/>
    <cellStyle name="Notas 5 5 2 2 2 3 3" xfId="14919" xr:uid="{00000000-0005-0000-0000-000096480000}"/>
    <cellStyle name="Notas 5 5 2 2 2 4" xfId="8435" xr:uid="{00000000-0005-0000-0000-000097480000}"/>
    <cellStyle name="Notas 5 5 2 2 2 4 2" xfId="17064" xr:uid="{00000000-0005-0000-0000-000098480000}"/>
    <cellStyle name="Notas 5 5 2 2 2 5" xfId="12751" xr:uid="{00000000-0005-0000-0000-000099480000}"/>
    <cellStyle name="Notas 5 5 2 3" xfId="3142" xr:uid="{00000000-0005-0000-0000-00009A480000}"/>
    <cellStyle name="Notas 5 5 2 3 2" xfId="4311" xr:uid="{00000000-0005-0000-0000-00009B480000}"/>
    <cellStyle name="Notas 5 5 2 3 2 2" xfId="7046" xr:uid="{00000000-0005-0000-0000-00009C480000}"/>
    <cellStyle name="Notas 5 5 2 3 2 2 2" xfId="11342" xr:uid="{00000000-0005-0000-0000-00009D480000}"/>
    <cellStyle name="Notas 5 5 2 3 2 2 2 2" xfId="19971" xr:uid="{00000000-0005-0000-0000-00009E480000}"/>
    <cellStyle name="Notas 5 5 2 3 2 2 3" xfId="15681" xr:uid="{00000000-0005-0000-0000-00009F480000}"/>
    <cellStyle name="Notas 5 5 2 3 2 3" xfId="9197" xr:uid="{00000000-0005-0000-0000-0000A0480000}"/>
    <cellStyle name="Notas 5 5 2 3 2 3 2" xfId="17826" xr:uid="{00000000-0005-0000-0000-0000A1480000}"/>
    <cellStyle name="Notas 5 5 2 3 2 4" xfId="13535" xr:uid="{00000000-0005-0000-0000-0000A2480000}"/>
    <cellStyle name="Notas 5 5 2 3 3" xfId="5993" xr:uid="{00000000-0005-0000-0000-0000A3480000}"/>
    <cellStyle name="Notas 5 5 2 3 3 2" xfId="10289" xr:uid="{00000000-0005-0000-0000-0000A4480000}"/>
    <cellStyle name="Notas 5 5 2 3 3 2 2" xfId="18918" xr:uid="{00000000-0005-0000-0000-0000A5480000}"/>
    <cellStyle name="Notas 5 5 2 3 3 3" xfId="14628" xr:uid="{00000000-0005-0000-0000-0000A6480000}"/>
    <cellStyle name="Notas 5 5 2 3 4" xfId="7745" xr:uid="{00000000-0005-0000-0000-0000A7480000}"/>
    <cellStyle name="Notas 5 5 2 3 4 2" xfId="16379" xr:uid="{00000000-0005-0000-0000-0000A8480000}"/>
    <cellStyle name="Notas 5 5 2 3 5" xfId="12459" xr:uid="{00000000-0005-0000-0000-0000A9480000}"/>
    <cellStyle name="Notas 5 5 2 4" xfId="22962" xr:uid="{00000000-0005-0000-0000-0000AA480000}"/>
    <cellStyle name="Notas 5 5 3" xfId="784" xr:uid="{00000000-0005-0000-0000-0000AB480000}"/>
    <cellStyle name="Notas 5 5 3 2" xfId="2220" xr:uid="{00000000-0005-0000-0000-0000AC480000}"/>
    <cellStyle name="Notas 5 5 3 2 2" xfId="3561" xr:uid="{00000000-0005-0000-0000-0000AD480000}"/>
    <cellStyle name="Notas 5 5 3 2 2 2" xfId="4697" xr:uid="{00000000-0005-0000-0000-0000AE480000}"/>
    <cellStyle name="Notas 5 5 3 2 2 2 2" xfId="7432" xr:uid="{00000000-0005-0000-0000-0000AF480000}"/>
    <cellStyle name="Notas 5 5 3 2 2 2 2 2" xfId="11728" xr:uid="{00000000-0005-0000-0000-0000B0480000}"/>
    <cellStyle name="Notas 5 5 3 2 2 2 2 2 2" xfId="20357" xr:uid="{00000000-0005-0000-0000-0000B1480000}"/>
    <cellStyle name="Notas 5 5 3 2 2 2 2 3" xfId="16067" xr:uid="{00000000-0005-0000-0000-0000B2480000}"/>
    <cellStyle name="Notas 5 5 3 2 2 2 3" xfId="9583" xr:uid="{00000000-0005-0000-0000-0000B3480000}"/>
    <cellStyle name="Notas 5 5 3 2 2 2 3 2" xfId="18212" xr:uid="{00000000-0005-0000-0000-0000B4480000}"/>
    <cellStyle name="Notas 5 5 3 2 2 2 4" xfId="13921" xr:uid="{00000000-0005-0000-0000-0000B5480000}"/>
    <cellStyle name="Notas 5 5 3 2 2 3" xfId="6380" xr:uid="{00000000-0005-0000-0000-0000B6480000}"/>
    <cellStyle name="Notas 5 5 3 2 2 3 2" xfId="10676" xr:uid="{00000000-0005-0000-0000-0000B7480000}"/>
    <cellStyle name="Notas 5 5 3 2 2 3 2 2" xfId="19305" xr:uid="{00000000-0005-0000-0000-0000B8480000}"/>
    <cellStyle name="Notas 5 5 3 2 2 3 3" xfId="15015" xr:uid="{00000000-0005-0000-0000-0000B9480000}"/>
    <cellStyle name="Notas 5 5 3 2 2 4" xfId="8531" xr:uid="{00000000-0005-0000-0000-0000BA480000}"/>
    <cellStyle name="Notas 5 5 3 2 2 4 2" xfId="17160" xr:uid="{00000000-0005-0000-0000-0000BB480000}"/>
    <cellStyle name="Notas 5 5 3 2 2 5" xfId="12847" xr:uid="{00000000-0005-0000-0000-0000BC480000}"/>
    <cellStyle name="Notas 5 5 3 3" xfId="3238" xr:uid="{00000000-0005-0000-0000-0000BD480000}"/>
    <cellStyle name="Notas 5 5 3 3 2" xfId="4407" xr:uid="{00000000-0005-0000-0000-0000BE480000}"/>
    <cellStyle name="Notas 5 5 3 3 2 2" xfId="7142" xr:uid="{00000000-0005-0000-0000-0000BF480000}"/>
    <cellStyle name="Notas 5 5 3 3 2 2 2" xfId="11438" xr:uid="{00000000-0005-0000-0000-0000C0480000}"/>
    <cellStyle name="Notas 5 5 3 3 2 2 2 2" xfId="20067" xr:uid="{00000000-0005-0000-0000-0000C1480000}"/>
    <cellStyle name="Notas 5 5 3 3 2 2 3" xfId="15777" xr:uid="{00000000-0005-0000-0000-0000C2480000}"/>
    <cellStyle name="Notas 5 5 3 3 2 3" xfId="9293" xr:uid="{00000000-0005-0000-0000-0000C3480000}"/>
    <cellStyle name="Notas 5 5 3 3 2 3 2" xfId="17922" xr:uid="{00000000-0005-0000-0000-0000C4480000}"/>
    <cellStyle name="Notas 5 5 3 3 2 4" xfId="13631" xr:uid="{00000000-0005-0000-0000-0000C5480000}"/>
    <cellStyle name="Notas 5 5 3 3 3" xfId="6089" xr:uid="{00000000-0005-0000-0000-0000C6480000}"/>
    <cellStyle name="Notas 5 5 3 3 3 2" xfId="10385" xr:uid="{00000000-0005-0000-0000-0000C7480000}"/>
    <cellStyle name="Notas 5 5 3 3 3 2 2" xfId="19014" xr:uid="{00000000-0005-0000-0000-0000C8480000}"/>
    <cellStyle name="Notas 5 5 3 3 3 3" xfId="14724" xr:uid="{00000000-0005-0000-0000-0000C9480000}"/>
    <cellStyle name="Notas 5 5 3 3 4" xfId="8051" xr:uid="{00000000-0005-0000-0000-0000CA480000}"/>
    <cellStyle name="Notas 5 5 3 3 4 2" xfId="16683" xr:uid="{00000000-0005-0000-0000-0000CB480000}"/>
    <cellStyle name="Notas 5 5 3 3 5" xfId="12555" xr:uid="{00000000-0005-0000-0000-0000CC480000}"/>
    <cellStyle name="Notas 5 5 4" xfId="982" xr:uid="{00000000-0005-0000-0000-0000CD480000}"/>
    <cellStyle name="Notas 5 5 4 2" xfId="3334" xr:uid="{00000000-0005-0000-0000-0000CE480000}"/>
    <cellStyle name="Notas 5 5 4 2 2" xfId="4503" xr:uid="{00000000-0005-0000-0000-0000CF480000}"/>
    <cellStyle name="Notas 5 5 4 2 2 2" xfId="7238" xr:uid="{00000000-0005-0000-0000-0000D0480000}"/>
    <cellStyle name="Notas 5 5 4 2 2 2 2" xfId="11534" xr:uid="{00000000-0005-0000-0000-0000D1480000}"/>
    <cellStyle name="Notas 5 5 4 2 2 2 2 2" xfId="20163" xr:uid="{00000000-0005-0000-0000-0000D2480000}"/>
    <cellStyle name="Notas 5 5 4 2 2 2 3" xfId="15873" xr:uid="{00000000-0005-0000-0000-0000D3480000}"/>
    <cellStyle name="Notas 5 5 4 2 2 3" xfId="9389" xr:uid="{00000000-0005-0000-0000-0000D4480000}"/>
    <cellStyle name="Notas 5 5 4 2 2 3 2" xfId="18018" xr:uid="{00000000-0005-0000-0000-0000D5480000}"/>
    <cellStyle name="Notas 5 5 4 2 2 4" xfId="13727" xr:uid="{00000000-0005-0000-0000-0000D6480000}"/>
    <cellStyle name="Notas 5 5 4 2 3" xfId="6185" xr:uid="{00000000-0005-0000-0000-0000D7480000}"/>
    <cellStyle name="Notas 5 5 4 2 3 2" xfId="10481" xr:uid="{00000000-0005-0000-0000-0000D8480000}"/>
    <cellStyle name="Notas 5 5 4 2 3 2 2" xfId="19110" xr:uid="{00000000-0005-0000-0000-0000D9480000}"/>
    <cellStyle name="Notas 5 5 4 2 3 3" xfId="14820" xr:uid="{00000000-0005-0000-0000-0000DA480000}"/>
    <cellStyle name="Notas 5 5 4 2 4" xfId="8336" xr:uid="{00000000-0005-0000-0000-0000DB480000}"/>
    <cellStyle name="Notas 5 5 4 2 4 2" xfId="16965" xr:uid="{00000000-0005-0000-0000-0000DC480000}"/>
    <cellStyle name="Notas 5 5 4 2 5" xfId="12651" xr:uid="{00000000-0005-0000-0000-0000DD480000}"/>
    <cellStyle name="Notas 5 5 5" xfId="1146" xr:uid="{00000000-0005-0000-0000-0000DE480000}"/>
    <cellStyle name="Notas 5 5 5 2" xfId="2424" xr:uid="{00000000-0005-0000-0000-0000DF480000}"/>
    <cellStyle name="Notas 5 5 5 2 2" xfId="3658" xr:uid="{00000000-0005-0000-0000-0000E0480000}"/>
    <cellStyle name="Notas 5 5 5 2 2 2" xfId="4793" xr:uid="{00000000-0005-0000-0000-0000E1480000}"/>
    <cellStyle name="Notas 5 5 5 2 2 2 2" xfId="7528" xr:uid="{00000000-0005-0000-0000-0000E2480000}"/>
    <cellStyle name="Notas 5 5 5 2 2 2 2 2" xfId="11824" xr:uid="{00000000-0005-0000-0000-0000E3480000}"/>
    <cellStyle name="Notas 5 5 5 2 2 2 2 2 2" xfId="20453" xr:uid="{00000000-0005-0000-0000-0000E4480000}"/>
    <cellStyle name="Notas 5 5 5 2 2 2 2 3" xfId="16163" xr:uid="{00000000-0005-0000-0000-0000E5480000}"/>
    <cellStyle name="Notas 5 5 5 2 2 2 3" xfId="9679" xr:uid="{00000000-0005-0000-0000-0000E6480000}"/>
    <cellStyle name="Notas 5 5 5 2 2 2 3 2" xfId="18308" xr:uid="{00000000-0005-0000-0000-0000E7480000}"/>
    <cellStyle name="Notas 5 5 5 2 2 2 4" xfId="14017" xr:uid="{00000000-0005-0000-0000-0000E8480000}"/>
    <cellStyle name="Notas 5 5 5 2 2 3" xfId="6476" xr:uid="{00000000-0005-0000-0000-0000E9480000}"/>
    <cellStyle name="Notas 5 5 5 2 2 3 2" xfId="10772" xr:uid="{00000000-0005-0000-0000-0000EA480000}"/>
    <cellStyle name="Notas 5 5 5 2 2 3 2 2" xfId="19401" xr:uid="{00000000-0005-0000-0000-0000EB480000}"/>
    <cellStyle name="Notas 5 5 5 2 2 3 3" xfId="15111" xr:uid="{00000000-0005-0000-0000-0000EC480000}"/>
    <cellStyle name="Notas 5 5 5 2 2 4" xfId="8627" xr:uid="{00000000-0005-0000-0000-0000ED480000}"/>
    <cellStyle name="Notas 5 5 5 2 2 4 2" xfId="17256" xr:uid="{00000000-0005-0000-0000-0000EE480000}"/>
    <cellStyle name="Notas 5 5 5 2 2 5" xfId="12943" xr:uid="{00000000-0005-0000-0000-0000EF480000}"/>
    <cellStyle name="Notas 5 5 5 3" xfId="3838" xr:uid="{00000000-0005-0000-0000-0000F0480000}"/>
    <cellStyle name="Notas 5 5 5 3 2" xfId="6593" xr:uid="{00000000-0005-0000-0000-0000F1480000}"/>
    <cellStyle name="Notas 5 5 5 3 2 2" xfId="10889" xr:uid="{00000000-0005-0000-0000-0000F2480000}"/>
    <cellStyle name="Notas 5 5 5 3 2 2 2" xfId="19518" xr:uid="{00000000-0005-0000-0000-0000F3480000}"/>
    <cellStyle name="Notas 5 5 5 3 2 3" xfId="15228" xr:uid="{00000000-0005-0000-0000-0000F4480000}"/>
    <cellStyle name="Notas 5 5 5 3 3" xfId="8744" xr:uid="{00000000-0005-0000-0000-0000F5480000}"/>
    <cellStyle name="Notas 5 5 5 3 3 2" xfId="17373" xr:uid="{00000000-0005-0000-0000-0000F6480000}"/>
    <cellStyle name="Notas 5 5 5 3 4" xfId="13062" xr:uid="{00000000-0005-0000-0000-0000F7480000}"/>
    <cellStyle name="Notas 5 5 5 4" xfId="5538" xr:uid="{00000000-0005-0000-0000-0000F8480000}"/>
    <cellStyle name="Notas 5 5 5 4 2" xfId="9834" xr:uid="{00000000-0005-0000-0000-0000F9480000}"/>
    <cellStyle name="Notas 5 5 5 4 2 2" xfId="18463" xr:uid="{00000000-0005-0000-0000-0000FA480000}"/>
    <cellStyle name="Notas 5 5 5 4 3" xfId="14173" xr:uid="{00000000-0005-0000-0000-0000FB480000}"/>
    <cellStyle name="Notas 5 5 5 5" xfId="7915" xr:uid="{00000000-0005-0000-0000-0000FC480000}"/>
    <cellStyle name="Notas 5 5 5 5 2" xfId="16548" xr:uid="{00000000-0005-0000-0000-0000FD480000}"/>
    <cellStyle name="Notas 5 5 5 6" xfId="11982" xr:uid="{00000000-0005-0000-0000-0000FE480000}"/>
    <cellStyle name="Notas 5 5 6" xfId="22963" xr:uid="{00000000-0005-0000-0000-0000FF480000}"/>
    <cellStyle name="Notas 5 6" xfId="540" xr:uid="{00000000-0005-0000-0000-000000490000}"/>
    <cellStyle name="Notas 5 6 2" xfId="670" xr:uid="{00000000-0005-0000-0000-000001490000}"/>
    <cellStyle name="Notas 5 6 2 2" xfId="2109" xr:uid="{00000000-0005-0000-0000-000002490000}"/>
    <cellStyle name="Notas 5 6 2 2 2" xfId="3466" xr:uid="{00000000-0005-0000-0000-000003490000}"/>
    <cellStyle name="Notas 5 6 2 2 2 2" xfId="4602" xr:uid="{00000000-0005-0000-0000-000004490000}"/>
    <cellStyle name="Notas 5 6 2 2 2 2 2" xfId="7337" xr:uid="{00000000-0005-0000-0000-000005490000}"/>
    <cellStyle name="Notas 5 6 2 2 2 2 2 2" xfId="11633" xr:uid="{00000000-0005-0000-0000-000006490000}"/>
    <cellStyle name="Notas 5 6 2 2 2 2 2 2 2" xfId="20262" xr:uid="{00000000-0005-0000-0000-000007490000}"/>
    <cellStyle name="Notas 5 6 2 2 2 2 2 3" xfId="15972" xr:uid="{00000000-0005-0000-0000-000008490000}"/>
    <cellStyle name="Notas 5 6 2 2 2 2 3" xfId="9488" xr:uid="{00000000-0005-0000-0000-000009490000}"/>
    <cellStyle name="Notas 5 6 2 2 2 2 3 2" xfId="18117" xr:uid="{00000000-0005-0000-0000-00000A490000}"/>
    <cellStyle name="Notas 5 6 2 2 2 2 4" xfId="13826" xr:uid="{00000000-0005-0000-0000-00000B490000}"/>
    <cellStyle name="Notas 5 6 2 2 2 3" xfId="6285" xr:uid="{00000000-0005-0000-0000-00000C490000}"/>
    <cellStyle name="Notas 5 6 2 2 2 3 2" xfId="10581" xr:uid="{00000000-0005-0000-0000-00000D490000}"/>
    <cellStyle name="Notas 5 6 2 2 2 3 2 2" xfId="19210" xr:uid="{00000000-0005-0000-0000-00000E490000}"/>
    <cellStyle name="Notas 5 6 2 2 2 3 3" xfId="14920" xr:uid="{00000000-0005-0000-0000-00000F490000}"/>
    <cellStyle name="Notas 5 6 2 2 2 4" xfId="8436" xr:uid="{00000000-0005-0000-0000-000010490000}"/>
    <cellStyle name="Notas 5 6 2 2 2 4 2" xfId="17065" xr:uid="{00000000-0005-0000-0000-000011490000}"/>
    <cellStyle name="Notas 5 6 2 2 2 5" xfId="12752" xr:uid="{00000000-0005-0000-0000-000012490000}"/>
    <cellStyle name="Notas 5 6 2 3" xfId="3143" xr:uid="{00000000-0005-0000-0000-000013490000}"/>
    <cellStyle name="Notas 5 6 2 3 2" xfId="4312" xr:uid="{00000000-0005-0000-0000-000014490000}"/>
    <cellStyle name="Notas 5 6 2 3 2 2" xfId="7047" xr:uid="{00000000-0005-0000-0000-000015490000}"/>
    <cellStyle name="Notas 5 6 2 3 2 2 2" xfId="11343" xr:uid="{00000000-0005-0000-0000-000016490000}"/>
    <cellStyle name="Notas 5 6 2 3 2 2 2 2" xfId="19972" xr:uid="{00000000-0005-0000-0000-000017490000}"/>
    <cellStyle name="Notas 5 6 2 3 2 2 3" xfId="15682" xr:uid="{00000000-0005-0000-0000-000018490000}"/>
    <cellStyle name="Notas 5 6 2 3 2 3" xfId="9198" xr:uid="{00000000-0005-0000-0000-000019490000}"/>
    <cellStyle name="Notas 5 6 2 3 2 3 2" xfId="17827" xr:uid="{00000000-0005-0000-0000-00001A490000}"/>
    <cellStyle name="Notas 5 6 2 3 2 4" xfId="13536" xr:uid="{00000000-0005-0000-0000-00001B490000}"/>
    <cellStyle name="Notas 5 6 2 3 3" xfId="5994" xr:uid="{00000000-0005-0000-0000-00001C490000}"/>
    <cellStyle name="Notas 5 6 2 3 3 2" xfId="10290" xr:uid="{00000000-0005-0000-0000-00001D490000}"/>
    <cellStyle name="Notas 5 6 2 3 3 2 2" xfId="18919" xr:uid="{00000000-0005-0000-0000-00001E490000}"/>
    <cellStyle name="Notas 5 6 2 3 3 3" xfId="14629" xr:uid="{00000000-0005-0000-0000-00001F490000}"/>
    <cellStyle name="Notas 5 6 2 3 4" xfId="8023" xr:uid="{00000000-0005-0000-0000-000020490000}"/>
    <cellStyle name="Notas 5 6 2 3 4 2" xfId="16656" xr:uid="{00000000-0005-0000-0000-000021490000}"/>
    <cellStyle name="Notas 5 6 2 3 5" xfId="12460" xr:uid="{00000000-0005-0000-0000-000022490000}"/>
    <cellStyle name="Notas 5 6 2 4" xfId="22070" xr:uid="{00000000-0005-0000-0000-000023490000}"/>
    <cellStyle name="Notas 5 6 3" xfId="785" xr:uid="{00000000-0005-0000-0000-000024490000}"/>
    <cellStyle name="Notas 5 6 3 2" xfId="2221" xr:uid="{00000000-0005-0000-0000-000025490000}"/>
    <cellStyle name="Notas 5 6 3 2 2" xfId="3562" xr:uid="{00000000-0005-0000-0000-000026490000}"/>
    <cellStyle name="Notas 5 6 3 2 2 2" xfId="4698" xr:uid="{00000000-0005-0000-0000-000027490000}"/>
    <cellStyle name="Notas 5 6 3 2 2 2 2" xfId="7433" xr:uid="{00000000-0005-0000-0000-000028490000}"/>
    <cellStyle name="Notas 5 6 3 2 2 2 2 2" xfId="11729" xr:uid="{00000000-0005-0000-0000-000029490000}"/>
    <cellStyle name="Notas 5 6 3 2 2 2 2 2 2" xfId="20358" xr:uid="{00000000-0005-0000-0000-00002A490000}"/>
    <cellStyle name="Notas 5 6 3 2 2 2 2 3" xfId="16068" xr:uid="{00000000-0005-0000-0000-00002B490000}"/>
    <cellStyle name="Notas 5 6 3 2 2 2 3" xfId="9584" xr:uid="{00000000-0005-0000-0000-00002C490000}"/>
    <cellStyle name="Notas 5 6 3 2 2 2 3 2" xfId="18213" xr:uid="{00000000-0005-0000-0000-00002D490000}"/>
    <cellStyle name="Notas 5 6 3 2 2 2 4" xfId="13922" xr:uid="{00000000-0005-0000-0000-00002E490000}"/>
    <cellStyle name="Notas 5 6 3 2 2 3" xfId="6381" xr:uid="{00000000-0005-0000-0000-00002F490000}"/>
    <cellStyle name="Notas 5 6 3 2 2 3 2" xfId="10677" xr:uid="{00000000-0005-0000-0000-000030490000}"/>
    <cellStyle name="Notas 5 6 3 2 2 3 2 2" xfId="19306" xr:uid="{00000000-0005-0000-0000-000031490000}"/>
    <cellStyle name="Notas 5 6 3 2 2 3 3" xfId="15016" xr:uid="{00000000-0005-0000-0000-000032490000}"/>
    <cellStyle name="Notas 5 6 3 2 2 4" xfId="8532" xr:uid="{00000000-0005-0000-0000-000033490000}"/>
    <cellStyle name="Notas 5 6 3 2 2 4 2" xfId="17161" xr:uid="{00000000-0005-0000-0000-000034490000}"/>
    <cellStyle name="Notas 5 6 3 2 2 5" xfId="12848" xr:uid="{00000000-0005-0000-0000-000035490000}"/>
    <cellStyle name="Notas 5 6 3 3" xfId="3239" xr:uid="{00000000-0005-0000-0000-000036490000}"/>
    <cellStyle name="Notas 5 6 3 3 2" xfId="4408" xr:uid="{00000000-0005-0000-0000-000037490000}"/>
    <cellStyle name="Notas 5 6 3 3 2 2" xfId="7143" xr:uid="{00000000-0005-0000-0000-000038490000}"/>
    <cellStyle name="Notas 5 6 3 3 2 2 2" xfId="11439" xr:uid="{00000000-0005-0000-0000-000039490000}"/>
    <cellStyle name="Notas 5 6 3 3 2 2 2 2" xfId="20068" xr:uid="{00000000-0005-0000-0000-00003A490000}"/>
    <cellStyle name="Notas 5 6 3 3 2 2 3" xfId="15778" xr:uid="{00000000-0005-0000-0000-00003B490000}"/>
    <cellStyle name="Notas 5 6 3 3 2 3" xfId="9294" xr:uid="{00000000-0005-0000-0000-00003C490000}"/>
    <cellStyle name="Notas 5 6 3 3 2 3 2" xfId="17923" xr:uid="{00000000-0005-0000-0000-00003D490000}"/>
    <cellStyle name="Notas 5 6 3 3 2 4" xfId="13632" xr:uid="{00000000-0005-0000-0000-00003E490000}"/>
    <cellStyle name="Notas 5 6 3 3 3" xfId="6090" xr:uid="{00000000-0005-0000-0000-00003F490000}"/>
    <cellStyle name="Notas 5 6 3 3 3 2" xfId="10386" xr:uid="{00000000-0005-0000-0000-000040490000}"/>
    <cellStyle name="Notas 5 6 3 3 3 2 2" xfId="19015" xr:uid="{00000000-0005-0000-0000-000041490000}"/>
    <cellStyle name="Notas 5 6 3 3 3 3" xfId="14725" xr:uid="{00000000-0005-0000-0000-000042490000}"/>
    <cellStyle name="Notas 5 6 3 3 4" xfId="7788" xr:uid="{00000000-0005-0000-0000-000043490000}"/>
    <cellStyle name="Notas 5 6 3 3 4 2" xfId="16422" xr:uid="{00000000-0005-0000-0000-000044490000}"/>
    <cellStyle name="Notas 5 6 3 3 5" xfId="12556" xr:uid="{00000000-0005-0000-0000-000045490000}"/>
    <cellStyle name="Notas 5 6 4" xfId="983" xr:uid="{00000000-0005-0000-0000-000046490000}"/>
    <cellStyle name="Notas 5 6 4 2" xfId="3335" xr:uid="{00000000-0005-0000-0000-000047490000}"/>
    <cellStyle name="Notas 5 6 4 2 2" xfId="4504" xr:uid="{00000000-0005-0000-0000-000048490000}"/>
    <cellStyle name="Notas 5 6 4 2 2 2" xfId="7239" xr:uid="{00000000-0005-0000-0000-000049490000}"/>
    <cellStyle name="Notas 5 6 4 2 2 2 2" xfId="11535" xr:uid="{00000000-0005-0000-0000-00004A490000}"/>
    <cellStyle name="Notas 5 6 4 2 2 2 2 2" xfId="20164" xr:uid="{00000000-0005-0000-0000-00004B490000}"/>
    <cellStyle name="Notas 5 6 4 2 2 2 3" xfId="15874" xr:uid="{00000000-0005-0000-0000-00004C490000}"/>
    <cellStyle name="Notas 5 6 4 2 2 3" xfId="9390" xr:uid="{00000000-0005-0000-0000-00004D490000}"/>
    <cellStyle name="Notas 5 6 4 2 2 3 2" xfId="18019" xr:uid="{00000000-0005-0000-0000-00004E490000}"/>
    <cellStyle name="Notas 5 6 4 2 2 4" xfId="13728" xr:uid="{00000000-0005-0000-0000-00004F490000}"/>
    <cellStyle name="Notas 5 6 4 2 3" xfId="6186" xr:uid="{00000000-0005-0000-0000-000050490000}"/>
    <cellStyle name="Notas 5 6 4 2 3 2" xfId="10482" xr:uid="{00000000-0005-0000-0000-000051490000}"/>
    <cellStyle name="Notas 5 6 4 2 3 2 2" xfId="19111" xr:uid="{00000000-0005-0000-0000-000052490000}"/>
    <cellStyle name="Notas 5 6 4 2 3 3" xfId="14821" xr:uid="{00000000-0005-0000-0000-000053490000}"/>
    <cellStyle name="Notas 5 6 4 2 4" xfId="8337" xr:uid="{00000000-0005-0000-0000-000054490000}"/>
    <cellStyle name="Notas 5 6 4 2 4 2" xfId="16966" xr:uid="{00000000-0005-0000-0000-000055490000}"/>
    <cellStyle name="Notas 5 6 4 2 5" xfId="12652" xr:uid="{00000000-0005-0000-0000-000056490000}"/>
    <cellStyle name="Notas 5 6 5" xfId="1147" xr:uid="{00000000-0005-0000-0000-000057490000}"/>
    <cellStyle name="Notas 5 6 5 2" xfId="2425" xr:uid="{00000000-0005-0000-0000-000058490000}"/>
    <cellStyle name="Notas 5 6 5 2 2" xfId="3659" xr:uid="{00000000-0005-0000-0000-000059490000}"/>
    <cellStyle name="Notas 5 6 5 2 2 2" xfId="4794" xr:uid="{00000000-0005-0000-0000-00005A490000}"/>
    <cellStyle name="Notas 5 6 5 2 2 2 2" xfId="7529" xr:uid="{00000000-0005-0000-0000-00005B490000}"/>
    <cellStyle name="Notas 5 6 5 2 2 2 2 2" xfId="11825" xr:uid="{00000000-0005-0000-0000-00005C490000}"/>
    <cellStyle name="Notas 5 6 5 2 2 2 2 2 2" xfId="20454" xr:uid="{00000000-0005-0000-0000-00005D490000}"/>
    <cellStyle name="Notas 5 6 5 2 2 2 2 3" xfId="16164" xr:uid="{00000000-0005-0000-0000-00005E490000}"/>
    <cellStyle name="Notas 5 6 5 2 2 2 3" xfId="9680" xr:uid="{00000000-0005-0000-0000-00005F490000}"/>
    <cellStyle name="Notas 5 6 5 2 2 2 3 2" xfId="18309" xr:uid="{00000000-0005-0000-0000-000060490000}"/>
    <cellStyle name="Notas 5 6 5 2 2 2 4" xfId="14018" xr:uid="{00000000-0005-0000-0000-000061490000}"/>
    <cellStyle name="Notas 5 6 5 2 2 3" xfId="6477" xr:uid="{00000000-0005-0000-0000-000062490000}"/>
    <cellStyle name="Notas 5 6 5 2 2 3 2" xfId="10773" xr:uid="{00000000-0005-0000-0000-000063490000}"/>
    <cellStyle name="Notas 5 6 5 2 2 3 2 2" xfId="19402" xr:uid="{00000000-0005-0000-0000-000064490000}"/>
    <cellStyle name="Notas 5 6 5 2 2 3 3" xfId="15112" xr:uid="{00000000-0005-0000-0000-000065490000}"/>
    <cellStyle name="Notas 5 6 5 2 2 4" xfId="8628" xr:uid="{00000000-0005-0000-0000-000066490000}"/>
    <cellStyle name="Notas 5 6 5 2 2 4 2" xfId="17257" xr:uid="{00000000-0005-0000-0000-000067490000}"/>
    <cellStyle name="Notas 5 6 5 2 2 5" xfId="12944" xr:uid="{00000000-0005-0000-0000-000068490000}"/>
    <cellStyle name="Notas 5 6 5 3" xfId="3839" xr:uid="{00000000-0005-0000-0000-000069490000}"/>
    <cellStyle name="Notas 5 6 5 3 2" xfId="6594" xr:uid="{00000000-0005-0000-0000-00006A490000}"/>
    <cellStyle name="Notas 5 6 5 3 2 2" xfId="10890" xr:uid="{00000000-0005-0000-0000-00006B490000}"/>
    <cellStyle name="Notas 5 6 5 3 2 2 2" xfId="19519" xr:uid="{00000000-0005-0000-0000-00006C490000}"/>
    <cellStyle name="Notas 5 6 5 3 2 3" xfId="15229" xr:uid="{00000000-0005-0000-0000-00006D490000}"/>
    <cellStyle name="Notas 5 6 5 3 3" xfId="8745" xr:uid="{00000000-0005-0000-0000-00006E490000}"/>
    <cellStyle name="Notas 5 6 5 3 3 2" xfId="17374" xr:uid="{00000000-0005-0000-0000-00006F490000}"/>
    <cellStyle name="Notas 5 6 5 3 4" xfId="13063" xr:uid="{00000000-0005-0000-0000-000070490000}"/>
    <cellStyle name="Notas 5 6 5 4" xfId="5539" xr:uid="{00000000-0005-0000-0000-000071490000}"/>
    <cellStyle name="Notas 5 6 5 4 2" xfId="9835" xr:uid="{00000000-0005-0000-0000-000072490000}"/>
    <cellStyle name="Notas 5 6 5 4 2 2" xfId="18464" xr:uid="{00000000-0005-0000-0000-000073490000}"/>
    <cellStyle name="Notas 5 6 5 4 3" xfId="14174" xr:uid="{00000000-0005-0000-0000-000074490000}"/>
    <cellStyle name="Notas 5 6 5 5" xfId="7914" xr:uid="{00000000-0005-0000-0000-000075490000}"/>
    <cellStyle name="Notas 5 6 5 5 2" xfId="16547" xr:uid="{00000000-0005-0000-0000-000076490000}"/>
    <cellStyle name="Notas 5 6 5 6" xfId="11983" xr:uid="{00000000-0005-0000-0000-000077490000}"/>
    <cellStyle name="Notas 5 6 6" xfId="22069" xr:uid="{00000000-0005-0000-0000-000078490000}"/>
    <cellStyle name="Notas 5 7" xfId="659" xr:uid="{00000000-0005-0000-0000-000079490000}"/>
    <cellStyle name="Notas 5 7 2" xfId="2098" xr:uid="{00000000-0005-0000-0000-00007A490000}"/>
    <cellStyle name="Notas 5 7 2 2" xfId="3455" xr:uid="{00000000-0005-0000-0000-00007B490000}"/>
    <cellStyle name="Notas 5 7 2 2 2" xfId="4591" xr:uid="{00000000-0005-0000-0000-00007C490000}"/>
    <cellStyle name="Notas 5 7 2 2 2 2" xfId="7326" xr:uid="{00000000-0005-0000-0000-00007D490000}"/>
    <cellStyle name="Notas 5 7 2 2 2 2 2" xfId="11622" xr:uid="{00000000-0005-0000-0000-00007E490000}"/>
    <cellStyle name="Notas 5 7 2 2 2 2 2 2" xfId="20251" xr:uid="{00000000-0005-0000-0000-00007F490000}"/>
    <cellStyle name="Notas 5 7 2 2 2 2 3" xfId="15961" xr:uid="{00000000-0005-0000-0000-000080490000}"/>
    <cellStyle name="Notas 5 7 2 2 2 3" xfId="9477" xr:uid="{00000000-0005-0000-0000-000081490000}"/>
    <cellStyle name="Notas 5 7 2 2 2 3 2" xfId="18106" xr:uid="{00000000-0005-0000-0000-000082490000}"/>
    <cellStyle name="Notas 5 7 2 2 2 4" xfId="13815" xr:uid="{00000000-0005-0000-0000-000083490000}"/>
    <cellStyle name="Notas 5 7 2 2 3" xfId="6274" xr:uid="{00000000-0005-0000-0000-000084490000}"/>
    <cellStyle name="Notas 5 7 2 2 3 2" xfId="10570" xr:uid="{00000000-0005-0000-0000-000085490000}"/>
    <cellStyle name="Notas 5 7 2 2 3 2 2" xfId="19199" xr:uid="{00000000-0005-0000-0000-000086490000}"/>
    <cellStyle name="Notas 5 7 2 2 3 3" xfId="14909" xr:uid="{00000000-0005-0000-0000-000087490000}"/>
    <cellStyle name="Notas 5 7 2 2 4" xfId="8425" xr:uid="{00000000-0005-0000-0000-000088490000}"/>
    <cellStyle name="Notas 5 7 2 2 4 2" xfId="17054" xr:uid="{00000000-0005-0000-0000-000089490000}"/>
    <cellStyle name="Notas 5 7 2 2 5" xfId="12741" xr:uid="{00000000-0005-0000-0000-00008A490000}"/>
    <cellStyle name="Notas 5 7 3" xfId="3132" xr:uid="{00000000-0005-0000-0000-00008B490000}"/>
    <cellStyle name="Notas 5 7 3 2" xfId="4301" xr:uid="{00000000-0005-0000-0000-00008C490000}"/>
    <cellStyle name="Notas 5 7 3 2 2" xfId="7036" xr:uid="{00000000-0005-0000-0000-00008D490000}"/>
    <cellStyle name="Notas 5 7 3 2 2 2" xfId="11332" xr:uid="{00000000-0005-0000-0000-00008E490000}"/>
    <cellStyle name="Notas 5 7 3 2 2 2 2" xfId="19961" xr:uid="{00000000-0005-0000-0000-00008F490000}"/>
    <cellStyle name="Notas 5 7 3 2 2 3" xfId="15671" xr:uid="{00000000-0005-0000-0000-000090490000}"/>
    <cellStyle name="Notas 5 7 3 2 3" xfId="9187" xr:uid="{00000000-0005-0000-0000-000091490000}"/>
    <cellStyle name="Notas 5 7 3 2 3 2" xfId="17816" xr:uid="{00000000-0005-0000-0000-000092490000}"/>
    <cellStyle name="Notas 5 7 3 2 4" xfId="13525" xr:uid="{00000000-0005-0000-0000-000093490000}"/>
    <cellStyle name="Notas 5 7 3 3" xfId="5983" xr:uid="{00000000-0005-0000-0000-000094490000}"/>
    <cellStyle name="Notas 5 7 3 3 2" xfId="10279" xr:uid="{00000000-0005-0000-0000-000095490000}"/>
    <cellStyle name="Notas 5 7 3 3 2 2" xfId="18908" xr:uid="{00000000-0005-0000-0000-000096490000}"/>
    <cellStyle name="Notas 5 7 3 3 3" xfId="14618" xr:uid="{00000000-0005-0000-0000-000097490000}"/>
    <cellStyle name="Notas 5 7 3 4" xfId="8021" xr:uid="{00000000-0005-0000-0000-000098490000}"/>
    <cellStyle name="Notas 5 7 3 4 2" xfId="16654" xr:uid="{00000000-0005-0000-0000-000099490000}"/>
    <cellStyle name="Notas 5 7 3 5" xfId="12449" xr:uid="{00000000-0005-0000-0000-00009A490000}"/>
    <cellStyle name="Notas 5 7 4" xfId="22071" xr:uid="{00000000-0005-0000-0000-00009B490000}"/>
    <cellStyle name="Notas 5 8" xfId="774" xr:uid="{00000000-0005-0000-0000-00009C490000}"/>
    <cellStyle name="Notas 5 8 2" xfId="2210" xr:uid="{00000000-0005-0000-0000-00009D490000}"/>
    <cellStyle name="Notas 5 8 2 2" xfId="3551" xr:uid="{00000000-0005-0000-0000-00009E490000}"/>
    <cellStyle name="Notas 5 8 2 2 2" xfId="4687" xr:uid="{00000000-0005-0000-0000-00009F490000}"/>
    <cellStyle name="Notas 5 8 2 2 2 2" xfId="7422" xr:uid="{00000000-0005-0000-0000-0000A0490000}"/>
    <cellStyle name="Notas 5 8 2 2 2 2 2" xfId="11718" xr:uid="{00000000-0005-0000-0000-0000A1490000}"/>
    <cellStyle name="Notas 5 8 2 2 2 2 2 2" xfId="20347" xr:uid="{00000000-0005-0000-0000-0000A2490000}"/>
    <cellStyle name="Notas 5 8 2 2 2 2 3" xfId="16057" xr:uid="{00000000-0005-0000-0000-0000A3490000}"/>
    <cellStyle name="Notas 5 8 2 2 2 3" xfId="9573" xr:uid="{00000000-0005-0000-0000-0000A4490000}"/>
    <cellStyle name="Notas 5 8 2 2 2 3 2" xfId="18202" xr:uid="{00000000-0005-0000-0000-0000A5490000}"/>
    <cellStyle name="Notas 5 8 2 2 2 4" xfId="13911" xr:uid="{00000000-0005-0000-0000-0000A6490000}"/>
    <cellStyle name="Notas 5 8 2 2 3" xfId="6370" xr:uid="{00000000-0005-0000-0000-0000A7490000}"/>
    <cellStyle name="Notas 5 8 2 2 3 2" xfId="10666" xr:uid="{00000000-0005-0000-0000-0000A8490000}"/>
    <cellStyle name="Notas 5 8 2 2 3 2 2" xfId="19295" xr:uid="{00000000-0005-0000-0000-0000A9490000}"/>
    <cellStyle name="Notas 5 8 2 2 3 3" xfId="15005" xr:uid="{00000000-0005-0000-0000-0000AA490000}"/>
    <cellStyle name="Notas 5 8 2 2 4" xfId="8521" xr:uid="{00000000-0005-0000-0000-0000AB490000}"/>
    <cellStyle name="Notas 5 8 2 2 4 2" xfId="17150" xr:uid="{00000000-0005-0000-0000-0000AC490000}"/>
    <cellStyle name="Notas 5 8 2 2 5" xfId="12837" xr:uid="{00000000-0005-0000-0000-0000AD490000}"/>
    <cellStyle name="Notas 5 8 3" xfId="3228" xr:uid="{00000000-0005-0000-0000-0000AE490000}"/>
    <cellStyle name="Notas 5 8 3 2" xfId="4397" xr:uid="{00000000-0005-0000-0000-0000AF490000}"/>
    <cellStyle name="Notas 5 8 3 2 2" xfId="7132" xr:uid="{00000000-0005-0000-0000-0000B0490000}"/>
    <cellStyle name="Notas 5 8 3 2 2 2" xfId="11428" xr:uid="{00000000-0005-0000-0000-0000B1490000}"/>
    <cellStyle name="Notas 5 8 3 2 2 2 2" xfId="20057" xr:uid="{00000000-0005-0000-0000-0000B2490000}"/>
    <cellStyle name="Notas 5 8 3 2 2 3" xfId="15767" xr:uid="{00000000-0005-0000-0000-0000B3490000}"/>
    <cellStyle name="Notas 5 8 3 2 3" xfId="9283" xr:uid="{00000000-0005-0000-0000-0000B4490000}"/>
    <cellStyle name="Notas 5 8 3 2 3 2" xfId="17912" xr:uid="{00000000-0005-0000-0000-0000B5490000}"/>
    <cellStyle name="Notas 5 8 3 2 4" xfId="13621" xr:uid="{00000000-0005-0000-0000-0000B6490000}"/>
    <cellStyle name="Notas 5 8 3 3" xfId="6079" xr:uid="{00000000-0005-0000-0000-0000B7490000}"/>
    <cellStyle name="Notas 5 8 3 3 2" xfId="10375" xr:uid="{00000000-0005-0000-0000-0000B8490000}"/>
    <cellStyle name="Notas 5 8 3 3 2 2" xfId="19004" xr:uid="{00000000-0005-0000-0000-0000B9490000}"/>
    <cellStyle name="Notas 5 8 3 3 3" xfId="14714" xr:uid="{00000000-0005-0000-0000-0000BA490000}"/>
    <cellStyle name="Notas 5 8 3 4" xfId="7789" xr:uid="{00000000-0005-0000-0000-0000BB490000}"/>
    <cellStyle name="Notas 5 8 3 4 2" xfId="16423" xr:uid="{00000000-0005-0000-0000-0000BC490000}"/>
    <cellStyle name="Notas 5 8 3 5" xfId="12545" xr:uid="{00000000-0005-0000-0000-0000BD490000}"/>
    <cellStyle name="Notas 5 9" xfId="972" xr:uid="{00000000-0005-0000-0000-0000BE490000}"/>
    <cellStyle name="Notas 5 9 2" xfId="3324" xr:uid="{00000000-0005-0000-0000-0000BF490000}"/>
    <cellStyle name="Notas 5 9 2 2" xfId="4493" xr:uid="{00000000-0005-0000-0000-0000C0490000}"/>
    <cellStyle name="Notas 5 9 2 2 2" xfId="7228" xr:uid="{00000000-0005-0000-0000-0000C1490000}"/>
    <cellStyle name="Notas 5 9 2 2 2 2" xfId="11524" xr:uid="{00000000-0005-0000-0000-0000C2490000}"/>
    <cellStyle name="Notas 5 9 2 2 2 2 2" xfId="20153" xr:uid="{00000000-0005-0000-0000-0000C3490000}"/>
    <cellStyle name="Notas 5 9 2 2 2 3" xfId="15863" xr:uid="{00000000-0005-0000-0000-0000C4490000}"/>
    <cellStyle name="Notas 5 9 2 2 3" xfId="9379" xr:uid="{00000000-0005-0000-0000-0000C5490000}"/>
    <cellStyle name="Notas 5 9 2 2 3 2" xfId="18008" xr:uid="{00000000-0005-0000-0000-0000C6490000}"/>
    <cellStyle name="Notas 5 9 2 2 4" xfId="13717" xr:uid="{00000000-0005-0000-0000-0000C7490000}"/>
    <cellStyle name="Notas 5 9 2 3" xfId="6175" xr:uid="{00000000-0005-0000-0000-0000C8490000}"/>
    <cellStyle name="Notas 5 9 2 3 2" xfId="10471" xr:uid="{00000000-0005-0000-0000-0000C9490000}"/>
    <cellStyle name="Notas 5 9 2 3 2 2" xfId="19100" xr:uid="{00000000-0005-0000-0000-0000CA490000}"/>
    <cellStyle name="Notas 5 9 2 3 3" xfId="14810" xr:uid="{00000000-0005-0000-0000-0000CB490000}"/>
    <cellStyle name="Notas 5 9 2 4" xfId="8326" xr:uid="{00000000-0005-0000-0000-0000CC490000}"/>
    <cellStyle name="Notas 5 9 2 4 2" xfId="16955" xr:uid="{00000000-0005-0000-0000-0000CD490000}"/>
    <cellStyle name="Notas 5 9 2 5" xfId="12641" xr:uid="{00000000-0005-0000-0000-0000CE490000}"/>
    <cellStyle name="Notas 6" xfId="541" xr:uid="{00000000-0005-0000-0000-0000CF490000}"/>
    <cellStyle name="Notas 6 10" xfId="1148" xr:uid="{00000000-0005-0000-0000-0000D0490000}"/>
    <cellStyle name="Notas 6 10 2" xfId="2426" xr:uid="{00000000-0005-0000-0000-0000D1490000}"/>
    <cellStyle name="Notas 6 10 2 2" xfId="3660" xr:uid="{00000000-0005-0000-0000-0000D2490000}"/>
    <cellStyle name="Notas 6 10 2 2 2" xfId="4795" xr:uid="{00000000-0005-0000-0000-0000D3490000}"/>
    <cellStyle name="Notas 6 10 2 2 2 2" xfId="7530" xr:uid="{00000000-0005-0000-0000-0000D4490000}"/>
    <cellStyle name="Notas 6 10 2 2 2 2 2" xfId="11826" xr:uid="{00000000-0005-0000-0000-0000D5490000}"/>
    <cellStyle name="Notas 6 10 2 2 2 2 2 2" xfId="20455" xr:uid="{00000000-0005-0000-0000-0000D6490000}"/>
    <cellStyle name="Notas 6 10 2 2 2 2 3" xfId="16165" xr:uid="{00000000-0005-0000-0000-0000D7490000}"/>
    <cellStyle name="Notas 6 10 2 2 2 3" xfId="9681" xr:uid="{00000000-0005-0000-0000-0000D8490000}"/>
    <cellStyle name="Notas 6 10 2 2 2 3 2" xfId="18310" xr:uid="{00000000-0005-0000-0000-0000D9490000}"/>
    <cellStyle name="Notas 6 10 2 2 2 4" xfId="14019" xr:uid="{00000000-0005-0000-0000-0000DA490000}"/>
    <cellStyle name="Notas 6 10 2 2 3" xfId="6478" xr:uid="{00000000-0005-0000-0000-0000DB490000}"/>
    <cellStyle name="Notas 6 10 2 2 3 2" xfId="10774" xr:uid="{00000000-0005-0000-0000-0000DC490000}"/>
    <cellStyle name="Notas 6 10 2 2 3 2 2" xfId="19403" xr:uid="{00000000-0005-0000-0000-0000DD490000}"/>
    <cellStyle name="Notas 6 10 2 2 3 3" xfId="15113" xr:uid="{00000000-0005-0000-0000-0000DE490000}"/>
    <cellStyle name="Notas 6 10 2 2 4" xfId="8629" xr:uid="{00000000-0005-0000-0000-0000DF490000}"/>
    <cellStyle name="Notas 6 10 2 2 4 2" xfId="17258" xr:uid="{00000000-0005-0000-0000-0000E0490000}"/>
    <cellStyle name="Notas 6 10 2 2 5" xfId="12945" xr:uid="{00000000-0005-0000-0000-0000E1490000}"/>
    <cellStyle name="Notas 6 10 3" xfId="3840" xr:uid="{00000000-0005-0000-0000-0000E2490000}"/>
    <cellStyle name="Notas 6 10 3 2" xfId="6595" xr:uid="{00000000-0005-0000-0000-0000E3490000}"/>
    <cellStyle name="Notas 6 10 3 2 2" xfId="10891" xr:uid="{00000000-0005-0000-0000-0000E4490000}"/>
    <cellStyle name="Notas 6 10 3 2 2 2" xfId="19520" xr:uid="{00000000-0005-0000-0000-0000E5490000}"/>
    <cellStyle name="Notas 6 10 3 2 3" xfId="15230" xr:uid="{00000000-0005-0000-0000-0000E6490000}"/>
    <cellStyle name="Notas 6 10 3 3" xfId="8746" xr:uid="{00000000-0005-0000-0000-0000E7490000}"/>
    <cellStyle name="Notas 6 10 3 3 2" xfId="17375" xr:uid="{00000000-0005-0000-0000-0000E8490000}"/>
    <cellStyle name="Notas 6 10 3 4" xfId="13064" xr:uid="{00000000-0005-0000-0000-0000E9490000}"/>
    <cellStyle name="Notas 6 10 4" xfId="5540" xr:uid="{00000000-0005-0000-0000-0000EA490000}"/>
    <cellStyle name="Notas 6 10 4 2" xfId="9836" xr:uid="{00000000-0005-0000-0000-0000EB490000}"/>
    <cellStyle name="Notas 6 10 4 2 2" xfId="18465" xr:uid="{00000000-0005-0000-0000-0000EC490000}"/>
    <cellStyle name="Notas 6 10 4 3" xfId="14175" xr:uid="{00000000-0005-0000-0000-0000ED490000}"/>
    <cellStyle name="Notas 6 10 5" xfId="7904" xr:uid="{00000000-0005-0000-0000-0000EE490000}"/>
    <cellStyle name="Notas 6 10 5 2" xfId="16537" xr:uid="{00000000-0005-0000-0000-0000EF490000}"/>
    <cellStyle name="Notas 6 10 6" xfId="11984" xr:uid="{00000000-0005-0000-0000-0000F0490000}"/>
    <cellStyle name="Notas 6 11" xfId="22961" xr:uid="{00000000-0005-0000-0000-0000F1490000}"/>
    <cellStyle name="Notas 6 2" xfId="542" xr:uid="{00000000-0005-0000-0000-0000F2490000}"/>
    <cellStyle name="Notas 6 2 2" xfId="543" xr:uid="{00000000-0005-0000-0000-0000F3490000}"/>
    <cellStyle name="Notas 6 2 2 2" xfId="673" xr:uid="{00000000-0005-0000-0000-0000F4490000}"/>
    <cellStyle name="Notas 6 2 2 2 2" xfId="2112" xr:uid="{00000000-0005-0000-0000-0000F5490000}"/>
    <cellStyle name="Notas 6 2 2 2 2 2" xfId="3469" xr:uid="{00000000-0005-0000-0000-0000F6490000}"/>
    <cellStyle name="Notas 6 2 2 2 2 2 2" xfId="4605" xr:uid="{00000000-0005-0000-0000-0000F7490000}"/>
    <cellStyle name="Notas 6 2 2 2 2 2 2 2" xfId="7340" xr:uid="{00000000-0005-0000-0000-0000F8490000}"/>
    <cellStyle name="Notas 6 2 2 2 2 2 2 2 2" xfId="11636" xr:uid="{00000000-0005-0000-0000-0000F9490000}"/>
    <cellStyle name="Notas 6 2 2 2 2 2 2 2 2 2" xfId="20265" xr:uid="{00000000-0005-0000-0000-0000FA490000}"/>
    <cellStyle name="Notas 6 2 2 2 2 2 2 2 3" xfId="15975" xr:uid="{00000000-0005-0000-0000-0000FB490000}"/>
    <cellStyle name="Notas 6 2 2 2 2 2 2 3" xfId="9491" xr:uid="{00000000-0005-0000-0000-0000FC490000}"/>
    <cellStyle name="Notas 6 2 2 2 2 2 2 3 2" xfId="18120" xr:uid="{00000000-0005-0000-0000-0000FD490000}"/>
    <cellStyle name="Notas 6 2 2 2 2 2 2 4" xfId="13829" xr:uid="{00000000-0005-0000-0000-0000FE490000}"/>
    <cellStyle name="Notas 6 2 2 2 2 2 3" xfId="6288" xr:uid="{00000000-0005-0000-0000-0000FF490000}"/>
    <cellStyle name="Notas 6 2 2 2 2 2 3 2" xfId="10584" xr:uid="{00000000-0005-0000-0000-0000004A0000}"/>
    <cellStyle name="Notas 6 2 2 2 2 2 3 2 2" xfId="19213" xr:uid="{00000000-0005-0000-0000-0000014A0000}"/>
    <cellStyle name="Notas 6 2 2 2 2 2 3 3" xfId="14923" xr:uid="{00000000-0005-0000-0000-0000024A0000}"/>
    <cellStyle name="Notas 6 2 2 2 2 2 4" xfId="8439" xr:uid="{00000000-0005-0000-0000-0000034A0000}"/>
    <cellStyle name="Notas 6 2 2 2 2 2 4 2" xfId="17068" xr:uid="{00000000-0005-0000-0000-0000044A0000}"/>
    <cellStyle name="Notas 6 2 2 2 2 2 5" xfId="12755" xr:uid="{00000000-0005-0000-0000-0000054A0000}"/>
    <cellStyle name="Notas 6 2 2 2 3" xfId="3146" xr:uid="{00000000-0005-0000-0000-0000064A0000}"/>
    <cellStyle name="Notas 6 2 2 2 3 2" xfId="4315" xr:uid="{00000000-0005-0000-0000-0000074A0000}"/>
    <cellStyle name="Notas 6 2 2 2 3 2 2" xfId="7050" xr:uid="{00000000-0005-0000-0000-0000084A0000}"/>
    <cellStyle name="Notas 6 2 2 2 3 2 2 2" xfId="11346" xr:uid="{00000000-0005-0000-0000-0000094A0000}"/>
    <cellStyle name="Notas 6 2 2 2 3 2 2 2 2" xfId="19975" xr:uid="{00000000-0005-0000-0000-00000A4A0000}"/>
    <cellStyle name="Notas 6 2 2 2 3 2 2 3" xfId="15685" xr:uid="{00000000-0005-0000-0000-00000B4A0000}"/>
    <cellStyle name="Notas 6 2 2 2 3 2 3" xfId="9201" xr:uid="{00000000-0005-0000-0000-00000C4A0000}"/>
    <cellStyle name="Notas 6 2 2 2 3 2 3 2" xfId="17830" xr:uid="{00000000-0005-0000-0000-00000D4A0000}"/>
    <cellStyle name="Notas 6 2 2 2 3 2 4" xfId="13539" xr:uid="{00000000-0005-0000-0000-00000E4A0000}"/>
    <cellStyle name="Notas 6 2 2 2 3 3" xfId="5997" xr:uid="{00000000-0005-0000-0000-00000F4A0000}"/>
    <cellStyle name="Notas 6 2 2 2 3 3 2" xfId="10293" xr:uid="{00000000-0005-0000-0000-0000104A0000}"/>
    <cellStyle name="Notas 6 2 2 2 3 3 2 2" xfId="18922" xr:uid="{00000000-0005-0000-0000-0000114A0000}"/>
    <cellStyle name="Notas 6 2 2 2 3 3 3" xfId="14632" xr:uid="{00000000-0005-0000-0000-0000124A0000}"/>
    <cellStyle name="Notas 6 2 2 2 3 4" xfId="8148" xr:uid="{00000000-0005-0000-0000-0000134A0000}"/>
    <cellStyle name="Notas 6 2 2 2 3 4 2" xfId="16779" xr:uid="{00000000-0005-0000-0000-0000144A0000}"/>
    <cellStyle name="Notas 6 2 2 2 3 5" xfId="12463" xr:uid="{00000000-0005-0000-0000-0000154A0000}"/>
    <cellStyle name="Notas 6 2 2 2 4" xfId="22959" xr:uid="{00000000-0005-0000-0000-0000164A0000}"/>
    <cellStyle name="Notas 6 2 2 3" xfId="788" xr:uid="{00000000-0005-0000-0000-0000174A0000}"/>
    <cellStyle name="Notas 6 2 2 3 2" xfId="2224" xr:uid="{00000000-0005-0000-0000-0000184A0000}"/>
    <cellStyle name="Notas 6 2 2 3 2 2" xfId="3565" xr:uid="{00000000-0005-0000-0000-0000194A0000}"/>
    <cellStyle name="Notas 6 2 2 3 2 2 2" xfId="4701" xr:uid="{00000000-0005-0000-0000-00001A4A0000}"/>
    <cellStyle name="Notas 6 2 2 3 2 2 2 2" xfId="7436" xr:uid="{00000000-0005-0000-0000-00001B4A0000}"/>
    <cellStyle name="Notas 6 2 2 3 2 2 2 2 2" xfId="11732" xr:uid="{00000000-0005-0000-0000-00001C4A0000}"/>
    <cellStyle name="Notas 6 2 2 3 2 2 2 2 2 2" xfId="20361" xr:uid="{00000000-0005-0000-0000-00001D4A0000}"/>
    <cellStyle name="Notas 6 2 2 3 2 2 2 2 3" xfId="16071" xr:uid="{00000000-0005-0000-0000-00001E4A0000}"/>
    <cellStyle name="Notas 6 2 2 3 2 2 2 3" xfId="9587" xr:uid="{00000000-0005-0000-0000-00001F4A0000}"/>
    <cellStyle name="Notas 6 2 2 3 2 2 2 3 2" xfId="18216" xr:uid="{00000000-0005-0000-0000-0000204A0000}"/>
    <cellStyle name="Notas 6 2 2 3 2 2 2 4" xfId="13925" xr:uid="{00000000-0005-0000-0000-0000214A0000}"/>
    <cellStyle name="Notas 6 2 2 3 2 2 3" xfId="6384" xr:uid="{00000000-0005-0000-0000-0000224A0000}"/>
    <cellStyle name="Notas 6 2 2 3 2 2 3 2" xfId="10680" xr:uid="{00000000-0005-0000-0000-0000234A0000}"/>
    <cellStyle name="Notas 6 2 2 3 2 2 3 2 2" xfId="19309" xr:uid="{00000000-0005-0000-0000-0000244A0000}"/>
    <cellStyle name="Notas 6 2 2 3 2 2 3 3" xfId="15019" xr:uid="{00000000-0005-0000-0000-0000254A0000}"/>
    <cellStyle name="Notas 6 2 2 3 2 2 4" xfId="8535" xr:uid="{00000000-0005-0000-0000-0000264A0000}"/>
    <cellStyle name="Notas 6 2 2 3 2 2 4 2" xfId="17164" xr:uid="{00000000-0005-0000-0000-0000274A0000}"/>
    <cellStyle name="Notas 6 2 2 3 2 2 5" xfId="12851" xr:uid="{00000000-0005-0000-0000-0000284A0000}"/>
    <cellStyle name="Notas 6 2 2 3 3" xfId="3242" xr:uid="{00000000-0005-0000-0000-0000294A0000}"/>
    <cellStyle name="Notas 6 2 2 3 3 2" xfId="4411" xr:uid="{00000000-0005-0000-0000-00002A4A0000}"/>
    <cellStyle name="Notas 6 2 2 3 3 2 2" xfId="7146" xr:uid="{00000000-0005-0000-0000-00002B4A0000}"/>
    <cellStyle name="Notas 6 2 2 3 3 2 2 2" xfId="11442" xr:uid="{00000000-0005-0000-0000-00002C4A0000}"/>
    <cellStyle name="Notas 6 2 2 3 3 2 2 2 2" xfId="20071" xr:uid="{00000000-0005-0000-0000-00002D4A0000}"/>
    <cellStyle name="Notas 6 2 2 3 3 2 2 3" xfId="15781" xr:uid="{00000000-0005-0000-0000-00002E4A0000}"/>
    <cellStyle name="Notas 6 2 2 3 3 2 3" xfId="9297" xr:uid="{00000000-0005-0000-0000-00002F4A0000}"/>
    <cellStyle name="Notas 6 2 2 3 3 2 3 2" xfId="17926" xr:uid="{00000000-0005-0000-0000-0000304A0000}"/>
    <cellStyle name="Notas 6 2 2 3 3 2 4" xfId="13635" xr:uid="{00000000-0005-0000-0000-0000314A0000}"/>
    <cellStyle name="Notas 6 2 2 3 3 3" xfId="6093" xr:uid="{00000000-0005-0000-0000-0000324A0000}"/>
    <cellStyle name="Notas 6 2 2 3 3 3 2" xfId="10389" xr:uid="{00000000-0005-0000-0000-0000334A0000}"/>
    <cellStyle name="Notas 6 2 2 3 3 3 2 2" xfId="19018" xr:uid="{00000000-0005-0000-0000-0000344A0000}"/>
    <cellStyle name="Notas 6 2 2 3 3 3 3" xfId="14728" xr:uid="{00000000-0005-0000-0000-0000354A0000}"/>
    <cellStyle name="Notas 6 2 2 3 3 4" xfId="7683" xr:uid="{00000000-0005-0000-0000-0000364A0000}"/>
    <cellStyle name="Notas 6 2 2 3 3 4 2" xfId="16317" xr:uid="{00000000-0005-0000-0000-0000374A0000}"/>
    <cellStyle name="Notas 6 2 2 3 3 5" xfId="12559" xr:uid="{00000000-0005-0000-0000-0000384A0000}"/>
    <cellStyle name="Notas 6 2 2 4" xfId="986" xr:uid="{00000000-0005-0000-0000-0000394A0000}"/>
    <cellStyle name="Notas 6 2 2 4 2" xfId="3338" xr:uid="{00000000-0005-0000-0000-00003A4A0000}"/>
    <cellStyle name="Notas 6 2 2 4 2 2" xfId="4507" xr:uid="{00000000-0005-0000-0000-00003B4A0000}"/>
    <cellStyle name="Notas 6 2 2 4 2 2 2" xfId="7242" xr:uid="{00000000-0005-0000-0000-00003C4A0000}"/>
    <cellStyle name="Notas 6 2 2 4 2 2 2 2" xfId="11538" xr:uid="{00000000-0005-0000-0000-00003D4A0000}"/>
    <cellStyle name="Notas 6 2 2 4 2 2 2 2 2" xfId="20167" xr:uid="{00000000-0005-0000-0000-00003E4A0000}"/>
    <cellStyle name="Notas 6 2 2 4 2 2 2 3" xfId="15877" xr:uid="{00000000-0005-0000-0000-00003F4A0000}"/>
    <cellStyle name="Notas 6 2 2 4 2 2 3" xfId="9393" xr:uid="{00000000-0005-0000-0000-0000404A0000}"/>
    <cellStyle name="Notas 6 2 2 4 2 2 3 2" xfId="18022" xr:uid="{00000000-0005-0000-0000-0000414A0000}"/>
    <cellStyle name="Notas 6 2 2 4 2 2 4" xfId="13731" xr:uid="{00000000-0005-0000-0000-0000424A0000}"/>
    <cellStyle name="Notas 6 2 2 4 2 3" xfId="6189" xr:uid="{00000000-0005-0000-0000-0000434A0000}"/>
    <cellStyle name="Notas 6 2 2 4 2 3 2" xfId="10485" xr:uid="{00000000-0005-0000-0000-0000444A0000}"/>
    <cellStyle name="Notas 6 2 2 4 2 3 2 2" xfId="19114" xr:uid="{00000000-0005-0000-0000-0000454A0000}"/>
    <cellStyle name="Notas 6 2 2 4 2 3 3" xfId="14824" xr:uid="{00000000-0005-0000-0000-0000464A0000}"/>
    <cellStyle name="Notas 6 2 2 4 2 4" xfId="8340" xr:uid="{00000000-0005-0000-0000-0000474A0000}"/>
    <cellStyle name="Notas 6 2 2 4 2 4 2" xfId="16969" xr:uid="{00000000-0005-0000-0000-0000484A0000}"/>
    <cellStyle name="Notas 6 2 2 4 2 5" xfId="12655" xr:uid="{00000000-0005-0000-0000-0000494A0000}"/>
    <cellStyle name="Notas 6 2 2 5" xfId="1150" xr:uid="{00000000-0005-0000-0000-00004A4A0000}"/>
    <cellStyle name="Notas 6 2 2 5 2" xfId="2428" xr:uid="{00000000-0005-0000-0000-00004B4A0000}"/>
    <cellStyle name="Notas 6 2 2 5 2 2" xfId="3662" xr:uid="{00000000-0005-0000-0000-00004C4A0000}"/>
    <cellStyle name="Notas 6 2 2 5 2 2 2" xfId="4797" xr:uid="{00000000-0005-0000-0000-00004D4A0000}"/>
    <cellStyle name="Notas 6 2 2 5 2 2 2 2" xfId="7532" xr:uid="{00000000-0005-0000-0000-00004E4A0000}"/>
    <cellStyle name="Notas 6 2 2 5 2 2 2 2 2" xfId="11828" xr:uid="{00000000-0005-0000-0000-00004F4A0000}"/>
    <cellStyle name="Notas 6 2 2 5 2 2 2 2 2 2" xfId="20457" xr:uid="{00000000-0005-0000-0000-0000504A0000}"/>
    <cellStyle name="Notas 6 2 2 5 2 2 2 2 3" xfId="16167" xr:uid="{00000000-0005-0000-0000-0000514A0000}"/>
    <cellStyle name="Notas 6 2 2 5 2 2 2 3" xfId="9683" xr:uid="{00000000-0005-0000-0000-0000524A0000}"/>
    <cellStyle name="Notas 6 2 2 5 2 2 2 3 2" xfId="18312" xr:uid="{00000000-0005-0000-0000-0000534A0000}"/>
    <cellStyle name="Notas 6 2 2 5 2 2 2 4" xfId="14021" xr:uid="{00000000-0005-0000-0000-0000544A0000}"/>
    <cellStyle name="Notas 6 2 2 5 2 2 3" xfId="6480" xr:uid="{00000000-0005-0000-0000-0000554A0000}"/>
    <cellStyle name="Notas 6 2 2 5 2 2 3 2" xfId="10776" xr:uid="{00000000-0005-0000-0000-0000564A0000}"/>
    <cellStyle name="Notas 6 2 2 5 2 2 3 2 2" xfId="19405" xr:uid="{00000000-0005-0000-0000-0000574A0000}"/>
    <cellStyle name="Notas 6 2 2 5 2 2 3 3" xfId="15115" xr:uid="{00000000-0005-0000-0000-0000584A0000}"/>
    <cellStyle name="Notas 6 2 2 5 2 2 4" xfId="8631" xr:uid="{00000000-0005-0000-0000-0000594A0000}"/>
    <cellStyle name="Notas 6 2 2 5 2 2 4 2" xfId="17260" xr:uid="{00000000-0005-0000-0000-00005A4A0000}"/>
    <cellStyle name="Notas 6 2 2 5 2 2 5" xfId="12947" xr:uid="{00000000-0005-0000-0000-00005B4A0000}"/>
    <cellStyle name="Notas 6 2 2 5 3" xfId="3842" xr:uid="{00000000-0005-0000-0000-00005C4A0000}"/>
    <cellStyle name="Notas 6 2 2 5 3 2" xfId="6597" xr:uid="{00000000-0005-0000-0000-00005D4A0000}"/>
    <cellStyle name="Notas 6 2 2 5 3 2 2" xfId="10893" xr:uid="{00000000-0005-0000-0000-00005E4A0000}"/>
    <cellStyle name="Notas 6 2 2 5 3 2 2 2" xfId="19522" xr:uid="{00000000-0005-0000-0000-00005F4A0000}"/>
    <cellStyle name="Notas 6 2 2 5 3 2 3" xfId="15232" xr:uid="{00000000-0005-0000-0000-0000604A0000}"/>
    <cellStyle name="Notas 6 2 2 5 3 3" xfId="8748" xr:uid="{00000000-0005-0000-0000-0000614A0000}"/>
    <cellStyle name="Notas 6 2 2 5 3 3 2" xfId="17377" xr:uid="{00000000-0005-0000-0000-0000624A0000}"/>
    <cellStyle name="Notas 6 2 2 5 3 4" xfId="13066" xr:uid="{00000000-0005-0000-0000-0000634A0000}"/>
    <cellStyle name="Notas 6 2 2 5 4" xfId="5542" xr:uid="{00000000-0005-0000-0000-0000644A0000}"/>
    <cellStyle name="Notas 6 2 2 5 4 2" xfId="9838" xr:uid="{00000000-0005-0000-0000-0000654A0000}"/>
    <cellStyle name="Notas 6 2 2 5 4 2 2" xfId="18467" xr:uid="{00000000-0005-0000-0000-0000664A0000}"/>
    <cellStyle name="Notas 6 2 2 5 4 3" xfId="14177" xr:uid="{00000000-0005-0000-0000-0000674A0000}"/>
    <cellStyle name="Notas 6 2 2 5 5" xfId="7902" xr:uid="{00000000-0005-0000-0000-0000684A0000}"/>
    <cellStyle name="Notas 6 2 2 5 5 2" xfId="16535" xr:uid="{00000000-0005-0000-0000-0000694A0000}"/>
    <cellStyle name="Notas 6 2 2 5 6" xfId="11986" xr:uid="{00000000-0005-0000-0000-00006A4A0000}"/>
    <cellStyle name="Notas 6 2 2 6" xfId="22072" xr:uid="{00000000-0005-0000-0000-00006B4A0000}"/>
    <cellStyle name="Notas 6 2 3" xfId="544" xr:uid="{00000000-0005-0000-0000-00006C4A0000}"/>
    <cellStyle name="Notas 6 2 3 2" xfId="674" xr:uid="{00000000-0005-0000-0000-00006D4A0000}"/>
    <cellStyle name="Notas 6 2 3 2 2" xfId="2113" xr:uid="{00000000-0005-0000-0000-00006E4A0000}"/>
    <cellStyle name="Notas 6 2 3 2 2 2" xfId="3470" xr:uid="{00000000-0005-0000-0000-00006F4A0000}"/>
    <cellStyle name="Notas 6 2 3 2 2 2 2" xfId="4606" xr:uid="{00000000-0005-0000-0000-0000704A0000}"/>
    <cellStyle name="Notas 6 2 3 2 2 2 2 2" xfId="7341" xr:uid="{00000000-0005-0000-0000-0000714A0000}"/>
    <cellStyle name="Notas 6 2 3 2 2 2 2 2 2" xfId="11637" xr:uid="{00000000-0005-0000-0000-0000724A0000}"/>
    <cellStyle name="Notas 6 2 3 2 2 2 2 2 2 2" xfId="20266" xr:uid="{00000000-0005-0000-0000-0000734A0000}"/>
    <cellStyle name="Notas 6 2 3 2 2 2 2 2 3" xfId="15976" xr:uid="{00000000-0005-0000-0000-0000744A0000}"/>
    <cellStyle name="Notas 6 2 3 2 2 2 2 3" xfId="9492" xr:uid="{00000000-0005-0000-0000-0000754A0000}"/>
    <cellStyle name="Notas 6 2 3 2 2 2 2 3 2" xfId="18121" xr:uid="{00000000-0005-0000-0000-0000764A0000}"/>
    <cellStyle name="Notas 6 2 3 2 2 2 2 4" xfId="13830" xr:uid="{00000000-0005-0000-0000-0000774A0000}"/>
    <cellStyle name="Notas 6 2 3 2 2 2 3" xfId="6289" xr:uid="{00000000-0005-0000-0000-0000784A0000}"/>
    <cellStyle name="Notas 6 2 3 2 2 2 3 2" xfId="10585" xr:uid="{00000000-0005-0000-0000-0000794A0000}"/>
    <cellStyle name="Notas 6 2 3 2 2 2 3 2 2" xfId="19214" xr:uid="{00000000-0005-0000-0000-00007A4A0000}"/>
    <cellStyle name="Notas 6 2 3 2 2 2 3 3" xfId="14924" xr:uid="{00000000-0005-0000-0000-00007B4A0000}"/>
    <cellStyle name="Notas 6 2 3 2 2 2 4" xfId="8440" xr:uid="{00000000-0005-0000-0000-00007C4A0000}"/>
    <cellStyle name="Notas 6 2 3 2 2 2 4 2" xfId="17069" xr:uid="{00000000-0005-0000-0000-00007D4A0000}"/>
    <cellStyle name="Notas 6 2 3 2 2 2 5" xfId="12756" xr:uid="{00000000-0005-0000-0000-00007E4A0000}"/>
    <cellStyle name="Notas 6 2 3 2 3" xfId="3147" xr:uid="{00000000-0005-0000-0000-00007F4A0000}"/>
    <cellStyle name="Notas 6 2 3 2 3 2" xfId="4316" xr:uid="{00000000-0005-0000-0000-0000804A0000}"/>
    <cellStyle name="Notas 6 2 3 2 3 2 2" xfId="7051" xr:uid="{00000000-0005-0000-0000-0000814A0000}"/>
    <cellStyle name="Notas 6 2 3 2 3 2 2 2" xfId="11347" xr:uid="{00000000-0005-0000-0000-0000824A0000}"/>
    <cellStyle name="Notas 6 2 3 2 3 2 2 2 2" xfId="19976" xr:uid="{00000000-0005-0000-0000-0000834A0000}"/>
    <cellStyle name="Notas 6 2 3 2 3 2 2 3" xfId="15686" xr:uid="{00000000-0005-0000-0000-0000844A0000}"/>
    <cellStyle name="Notas 6 2 3 2 3 2 3" xfId="9202" xr:uid="{00000000-0005-0000-0000-0000854A0000}"/>
    <cellStyle name="Notas 6 2 3 2 3 2 3 2" xfId="17831" xr:uid="{00000000-0005-0000-0000-0000864A0000}"/>
    <cellStyle name="Notas 6 2 3 2 3 2 4" xfId="13540" xr:uid="{00000000-0005-0000-0000-0000874A0000}"/>
    <cellStyle name="Notas 6 2 3 2 3 3" xfId="5998" xr:uid="{00000000-0005-0000-0000-0000884A0000}"/>
    <cellStyle name="Notas 6 2 3 2 3 3 2" xfId="10294" xr:uid="{00000000-0005-0000-0000-0000894A0000}"/>
    <cellStyle name="Notas 6 2 3 2 3 3 2 2" xfId="18923" xr:uid="{00000000-0005-0000-0000-00008A4A0000}"/>
    <cellStyle name="Notas 6 2 3 2 3 3 3" xfId="14633" xr:uid="{00000000-0005-0000-0000-00008B4A0000}"/>
    <cellStyle name="Notas 6 2 3 2 3 4" xfId="8027" xr:uid="{00000000-0005-0000-0000-00008C4A0000}"/>
    <cellStyle name="Notas 6 2 3 2 3 4 2" xfId="16660" xr:uid="{00000000-0005-0000-0000-00008D4A0000}"/>
    <cellStyle name="Notas 6 2 3 2 3 5" xfId="12464" xr:uid="{00000000-0005-0000-0000-00008E4A0000}"/>
    <cellStyle name="Notas 6 2 3 2 4" xfId="22958" xr:uid="{00000000-0005-0000-0000-00008F4A0000}"/>
    <cellStyle name="Notas 6 2 3 3" xfId="789" xr:uid="{00000000-0005-0000-0000-0000904A0000}"/>
    <cellStyle name="Notas 6 2 3 3 2" xfId="2225" xr:uid="{00000000-0005-0000-0000-0000914A0000}"/>
    <cellStyle name="Notas 6 2 3 3 2 2" xfId="3566" xr:uid="{00000000-0005-0000-0000-0000924A0000}"/>
    <cellStyle name="Notas 6 2 3 3 2 2 2" xfId="4702" xr:uid="{00000000-0005-0000-0000-0000934A0000}"/>
    <cellStyle name="Notas 6 2 3 3 2 2 2 2" xfId="7437" xr:uid="{00000000-0005-0000-0000-0000944A0000}"/>
    <cellStyle name="Notas 6 2 3 3 2 2 2 2 2" xfId="11733" xr:uid="{00000000-0005-0000-0000-0000954A0000}"/>
    <cellStyle name="Notas 6 2 3 3 2 2 2 2 2 2" xfId="20362" xr:uid="{00000000-0005-0000-0000-0000964A0000}"/>
    <cellStyle name="Notas 6 2 3 3 2 2 2 2 3" xfId="16072" xr:uid="{00000000-0005-0000-0000-0000974A0000}"/>
    <cellStyle name="Notas 6 2 3 3 2 2 2 3" xfId="9588" xr:uid="{00000000-0005-0000-0000-0000984A0000}"/>
    <cellStyle name="Notas 6 2 3 3 2 2 2 3 2" xfId="18217" xr:uid="{00000000-0005-0000-0000-0000994A0000}"/>
    <cellStyle name="Notas 6 2 3 3 2 2 2 4" xfId="13926" xr:uid="{00000000-0005-0000-0000-00009A4A0000}"/>
    <cellStyle name="Notas 6 2 3 3 2 2 3" xfId="6385" xr:uid="{00000000-0005-0000-0000-00009B4A0000}"/>
    <cellStyle name="Notas 6 2 3 3 2 2 3 2" xfId="10681" xr:uid="{00000000-0005-0000-0000-00009C4A0000}"/>
    <cellStyle name="Notas 6 2 3 3 2 2 3 2 2" xfId="19310" xr:uid="{00000000-0005-0000-0000-00009D4A0000}"/>
    <cellStyle name="Notas 6 2 3 3 2 2 3 3" xfId="15020" xr:uid="{00000000-0005-0000-0000-00009E4A0000}"/>
    <cellStyle name="Notas 6 2 3 3 2 2 4" xfId="8536" xr:uid="{00000000-0005-0000-0000-00009F4A0000}"/>
    <cellStyle name="Notas 6 2 3 3 2 2 4 2" xfId="17165" xr:uid="{00000000-0005-0000-0000-0000A04A0000}"/>
    <cellStyle name="Notas 6 2 3 3 2 2 5" xfId="12852" xr:uid="{00000000-0005-0000-0000-0000A14A0000}"/>
    <cellStyle name="Notas 6 2 3 3 3" xfId="3243" xr:uid="{00000000-0005-0000-0000-0000A24A0000}"/>
    <cellStyle name="Notas 6 2 3 3 3 2" xfId="4412" xr:uid="{00000000-0005-0000-0000-0000A34A0000}"/>
    <cellStyle name="Notas 6 2 3 3 3 2 2" xfId="7147" xr:uid="{00000000-0005-0000-0000-0000A44A0000}"/>
    <cellStyle name="Notas 6 2 3 3 3 2 2 2" xfId="11443" xr:uid="{00000000-0005-0000-0000-0000A54A0000}"/>
    <cellStyle name="Notas 6 2 3 3 3 2 2 2 2" xfId="20072" xr:uid="{00000000-0005-0000-0000-0000A64A0000}"/>
    <cellStyle name="Notas 6 2 3 3 3 2 2 3" xfId="15782" xr:uid="{00000000-0005-0000-0000-0000A74A0000}"/>
    <cellStyle name="Notas 6 2 3 3 3 2 3" xfId="9298" xr:uid="{00000000-0005-0000-0000-0000A84A0000}"/>
    <cellStyle name="Notas 6 2 3 3 3 2 3 2" xfId="17927" xr:uid="{00000000-0005-0000-0000-0000A94A0000}"/>
    <cellStyle name="Notas 6 2 3 3 3 2 4" xfId="13636" xr:uid="{00000000-0005-0000-0000-0000AA4A0000}"/>
    <cellStyle name="Notas 6 2 3 3 3 3" xfId="6094" xr:uid="{00000000-0005-0000-0000-0000AB4A0000}"/>
    <cellStyle name="Notas 6 2 3 3 3 3 2" xfId="10390" xr:uid="{00000000-0005-0000-0000-0000AC4A0000}"/>
    <cellStyle name="Notas 6 2 3 3 3 3 2 2" xfId="19019" xr:uid="{00000000-0005-0000-0000-0000AD4A0000}"/>
    <cellStyle name="Notas 6 2 3 3 3 3 3" xfId="14729" xr:uid="{00000000-0005-0000-0000-0000AE4A0000}"/>
    <cellStyle name="Notas 6 2 3 3 3 4" xfId="7761" xr:uid="{00000000-0005-0000-0000-0000AF4A0000}"/>
    <cellStyle name="Notas 6 2 3 3 3 4 2" xfId="16395" xr:uid="{00000000-0005-0000-0000-0000B04A0000}"/>
    <cellStyle name="Notas 6 2 3 3 3 5" xfId="12560" xr:uid="{00000000-0005-0000-0000-0000B14A0000}"/>
    <cellStyle name="Notas 6 2 3 4" xfId="987" xr:uid="{00000000-0005-0000-0000-0000B24A0000}"/>
    <cellStyle name="Notas 6 2 3 4 2" xfId="3339" xr:uid="{00000000-0005-0000-0000-0000B34A0000}"/>
    <cellStyle name="Notas 6 2 3 4 2 2" xfId="4508" xr:uid="{00000000-0005-0000-0000-0000B44A0000}"/>
    <cellStyle name="Notas 6 2 3 4 2 2 2" xfId="7243" xr:uid="{00000000-0005-0000-0000-0000B54A0000}"/>
    <cellStyle name="Notas 6 2 3 4 2 2 2 2" xfId="11539" xr:uid="{00000000-0005-0000-0000-0000B64A0000}"/>
    <cellStyle name="Notas 6 2 3 4 2 2 2 2 2" xfId="20168" xr:uid="{00000000-0005-0000-0000-0000B74A0000}"/>
    <cellStyle name="Notas 6 2 3 4 2 2 2 3" xfId="15878" xr:uid="{00000000-0005-0000-0000-0000B84A0000}"/>
    <cellStyle name="Notas 6 2 3 4 2 2 3" xfId="9394" xr:uid="{00000000-0005-0000-0000-0000B94A0000}"/>
    <cellStyle name="Notas 6 2 3 4 2 2 3 2" xfId="18023" xr:uid="{00000000-0005-0000-0000-0000BA4A0000}"/>
    <cellStyle name="Notas 6 2 3 4 2 2 4" xfId="13732" xr:uid="{00000000-0005-0000-0000-0000BB4A0000}"/>
    <cellStyle name="Notas 6 2 3 4 2 3" xfId="6190" xr:uid="{00000000-0005-0000-0000-0000BC4A0000}"/>
    <cellStyle name="Notas 6 2 3 4 2 3 2" xfId="10486" xr:uid="{00000000-0005-0000-0000-0000BD4A0000}"/>
    <cellStyle name="Notas 6 2 3 4 2 3 2 2" xfId="19115" xr:uid="{00000000-0005-0000-0000-0000BE4A0000}"/>
    <cellStyle name="Notas 6 2 3 4 2 3 3" xfId="14825" xr:uid="{00000000-0005-0000-0000-0000BF4A0000}"/>
    <cellStyle name="Notas 6 2 3 4 2 4" xfId="8341" xr:uid="{00000000-0005-0000-0000-0000C04A0000}"/>
    <cellStyle name="Notas 6 2 3 4 2 4 2" xfId="16970" xr:uid="{00000000-0005-0000-0000-0000C14A0000}"/>
    <cellStyle name="Notas 6 2 3 4 2 5" xfId="12656" xr:uid="{00000000-0005-0000-0000-0000C24A0000}"/>
    <cellStyle name="Notas 6 2 3 5" xfId="1151" xr:uid="{00000000-0005-0000-0000-0000C34A0000}"/>
    <cellStyle name="Notas 6 2 3 5 2" xfId="2429" xr:uid="{00000000-0005-0000-0000-0000C44A0000}"/>
    <cellStyle name="Notas 6 2 3 5 2 2" xfId="3663" xr:uid="{00000000-0005-0000-0000-0000C54A0000}"/>
    <cellStyle name="Notas 6 2 3 5 2 2 2" xfId="4798" xr:uid="{00000000-0005-0000-0000-0000C64A0000}"/>
    <cellStyle name="Notas 6 2 3 5 2 2 2 2" xfId="7533" xr:uid="{00000000-0005-0000-0000-0000C74A0000}"/>
    <cellStyle name="Notas 6 2 3 5 2 2 2 2 2" xfId="11829" xr:uid="{00000000-0005-0000-0000-0000C84A0000}"/>
    <cellStyle name="Notas 6 2 3 5 2 2 2 2 2 2" xfId="20458" xr:uid="{00000000-0005-0000-0000-0000C94A0000}"/>
    <cellStyle name="Notas 6 2 3 5 2 2 2 2 3" xfId="16168" xr:uid="{00000000-0005-0000-0000-0000CA4A0000}"/>
    <cellStyle name="Notas 6 2 3 5 2 2 2 3" xfId="9684" xr:uid="{00000000-0005-0000-0000-0000CB4A0000}"/>
    <cellStyle name="Notas 6 2 3 5 2 2 2 3 2" xfId="18313" xr:uid="{00000000-0005-0000-0000-0000CC4A0000}"/>
    <cellStyle name="Notas 6 2 3 5 2 2 2 4" xfId="14022" xr:uid="{00000000-0005-0000-0000-0000CD4A0000}"/>
    <cellStyle name="Notas 6 2 3 5 2 2 3" xfId="6481" xr:uid="{00000000-0005-0000-0000-0000CE4A0000}"/>
    <cellStyle name="Notas 6 2 3 5 2 2 3 2" xfId="10777" xr:uid="{00000000-0005-0000-0000-0000CF4A0000}"/>
    <cellStyle name="Notas 6 2 3 5 2 2 3 2 2" xfId="19406" xr:uid="{00000000-0005-0000-0000-0000D04A0000}"/>
    <cellStyle name="Notas 6 2 3 5 2 2 3 3" xfId="15116" xr:uid="{00000000-0005-0000-0000-0000D14A0000}"/>
    <cellStyle name="Notas 6 2 3 5 2 2 4" xfId="8632" xr:uid="{00000000-0005-0000-0000-0000D24A0000}"/>
    <cellStyle name="Notas 6 2 3 5 2 2 4 2" xfId="17261" xr:uid="{00000000-0005-0000-0000-0000D34A0000}"/>
    <cellStyle name="Notas 6 2 3 5 2 2 5" xfId="12948" xr:uid="{00000000-0005-0000-0000-0000D44A0000}"/>
    <cellStyle name="Notas 6 2 3 5 3" xfId="3843" xr:uid="{00000000-0005-0000-0000-0000D54A0000}"/>
    <cellStyle name="Notas 6 2 3 5 3 2" xfId="6598" xr:uid="{00000000-0005-0000-0000-0000D64A0000}"/>
    <cellStyle name="Notas 6 2 3 5 3 2 2" xfId="10894" xr:uid="{00000000-0005-0000-0000-0000D74A0000}"/>
    <cellStyle name="Notas 6 2 3 5 3 2 2 2" xfId="19523" xr:uid="{00000000-0005-0000-0000-0000D84A0000}"/>
    <cellStyle name="Notas 6 2 3 5 3 2 3" xfId="15233" xr:uid="{00000000-0005-0000-0000-0000D94A0000}"/>
    <cellStyle name="Notas 6 2 3 5 3 3" xfId="8749" xr:uid="{00000000-0005-0000-0000-0000DA4A0000}"/>
    <cellStyle name="Notas 6 2 3 5 3 3 2" xfId="17378" xr:uid="{00000000-0005-0000-0000-0000DB4A0000}"/>
    <cellStyle name="Notas 6 2 3 5 3 4" xfId="13067" xr:uid="{00000000-0005-0000-0000-0000DC4A0000}"/>
    <cellStyle name="Notas 6 2 3 5 4" xfId="5543" xr:uid="{00000000-0005-0000-0000-0000DD4A0000}"/>
    <cellStyle name="Notas 6 2 3 5 4 2" xfId="9839" xr:uid="{00000000-0005-0000-0000-0000DE4A0000}"/>
    <cellStyle name="Notas 6 2 3 5 4 2 2" xfId="18468" xr:uid="{00000000-0005-0000-0000-0000DF4A0000}"/>
    <cellStyle name="Notas 6 2 3 5 4 3" xfId="14178" xr:uid="{00000000-0005-0000-0000-0000E04A0000}"/>
    <cellStyle name="Notas 6 2 3 5 5" xfId="7901" xr:uid="{00000000-0005-0000-0000-0000E14A0000}"/>
    <cellStyle name="Notas 6 2 3 5 5 2" xfId="16534" xr:uid="{00000000-0005-0000-0000-0000E24A0000}"/>
    <cellStyle name="Notas 6 2 3 5 6" xfId="11987" xr:uid="{00000000-0005-0000-0000-0000E34A0000}"/>
    <cellStyle name="Notas 6 2 3 6" xfId="22073" xr:uid="{00000000-0005-0000-0000-0000E44A0000}"/>
    <cellStyle name="Notas 6 2 4" xfId="672" xr:uid="{00000000-0005-0000-0000-0000E54A0000}"/>
    <cellStyle name="Notas 6 2 4 2" xfId="2111" xr:uid="{00000000-0005-0000-0000-0000E64A0000}"/>
    <cellStyle name="Notas 6 2 4 2 2" xfId="3468" xr:uid="{00000000-0005-0000-0000-0000E74A0000}"/>
    <cellStyle name="Notas 6 2 4 2 2 2" xfId="4604" xr:uid="{00000000-0005-0000-0000-0000E84A0000}"/>
    <cellStyle name="Notas 6 2 4 2 2 2 2" xfId="7339" xr:uid="{00000000-0005-0000-0000-0000E94A0000}"/>
    <cellStyle name="Notas 6 2 4 2 2 2 2 2" xfId="11635" xr:uid="{00000000-0005-0000-0000-0000EA4A0000}"/>
    <cellStyle name="Notas 6 2 4 2 2 2 2 2 2" xfId="20264" xr:uid="{00000000-0005-0000-0000-0000EB4A0000}"/>
    <cellStyle name="Notas 6 2 4 2 2 2 2 3" xfId="15974" xr:uid="{00000000-0005-0000-0000-0000EC4A0000}"/>
    <cellStyle name="Notas 6 2 4 2 2 2 3" xfId="9490" xr:uid="{00000000-0005-0000-0000-0000ED4A0000}"/>
    <cellStyle name="Notas 6 2 4 2 2 2 3 2" xfId="18119" xr:uid="{00000000-0005-0000-0000-0000EE4A0000}"/>
    <cellStyle name="Notas 6 2 4 2 2 2 4" xfId="13828" xr:uid="{00000000-0005-0000-0000-0000EF4A0000}"/>
    <cellStyle name="Notas 6 2 4 2 2 3" xfId="6287" xr:uid="{00000000-0005-0000-0000-0000F04A0000}"/>
    <cellStyle name="Notas 6 2 4 2 2 3 2" xfId="10583" xr:uid="{00000000-0005-0000-0000-0000F14A0000}"/>
    <cellStyle name="Notas 6 2 4 2 2 3 2 2" xfId="19212" xr:uid="{00000000-0005-0000-0000-0000F24A0000}"/>
    <cellStyle name="Notas 6 2 4 2 2 3 3" xfId="14922" xr:uid="{00000000-0005-0000-0000-0000F34A0000}"/>
    <cellStyle name="Notas 6 2 4 2 2 4" xfId="8438" xr:uid="{00000000-0005-0000-0000-0000F44A0000}"/>
    <cellStyle name="Notas 6 2 4 2 2 4 2" xfId="17067" xr:uid="{00000000-0005-0000-0000-0000F54A0000}"/>
    <cellStyle name="Notas 6 2 4 2 2 5" xfId="12754" xr:uid="{00000000-0005-0000-0000-0000F64A0000}"/>
    <cellStyle name="Notas 6 2 4 3" xfId="3145" xr:uid="{00000000-0005-0000-0000-0000F74A0000}"/>
    <cellStyle name="Notas 6 2 4 3 2" xfId="4314" xr:uid="{00000000-0005-0000-0000-0000F84A0000}"/>
    <cellStyle name="Notas 6 2 4 3 2 2" xfId="7049" xr:uid="{00000000-0005-0000-0000-0000F94A0000}"/>
    <cellStyle name="Notas 6 2 4 3 2 2 2" xfId="11345" xr:uid="{00000000-0005-0000-0000-0000FA4A0000}"/>
    <cellStyle name="Notas 6 2 4 3 2 2 2 2" xfId="19974" xr:uid="{00000000-0005-0000-0000-0000FB4A0000}"/>
    <cellStyle name="Notas 6 2 4 3 2 2 3" xfId="15684" xr:uid="{00000000-0005-0000-0000-0000FC4A0000}"/>
    <cellStyle name="Notas 6 2 4 3 2 3" xfId="9200" xr:uid="{00000000-0005-0000-0000-0000FD4A0000}"/>
    <cellStyle name="Notas 6 2 4 3 2 3 2" xfId="17829" xr:uid="{00000000-0005-0000-0000-0000FE4A0000}"/>
    <cellStyle name="Notas 6 2 4 3 2 4" xfId="13538" xr:uid="{00000000-0005-0000-0000-0000FF4A0000}"/>
    <cellStyle name="Notas 6 2 4 3 3" xfId="5996" xr:uid="{00000000-0005-0000-0000-0000004B0000}"/>
    <cellStyle name="Notas 6 2 4 3 3 2" xfId="10292" xr:uid="{00000000-0005-0000-0000-0000014B0000}"/>
    <cellStyle name="Notas 6 2 4 3 3 2 2" xfId="18921" xr:uid="{00000000-0005-0000-0000-0000024B0000}"/>
    <cellStyle name="Notas 6 2 4 3 3 3" xfId="14631" xr:uid="{00000000-0005-0000-0000-0000034B0000}"/>
    <cellStyle name="Notas 6 2 4 3 4" xfId="8227" xr:uid="{00000000-0005-0000-0000-0000044B0000}"/>
    <cellStyle name="Notas 6 2 4 3 4 2" xfId="16856" xr:uid="{00000000-0005-0000-0000-0000054B0000}"/>
    <cellStyle name="Notas 6 2 4 3 5" xfId="12462" xr:uid="{00000000-0005-0000-0000-0000064B0000}"/>
    <cellStyle name="Notas 6 2 4 4" xfId="22074" xr:uid="{00000000-0005-0000-0000-0000074B0000}"/>
    <cellStyle name="Notas 6 2 5" xfId="787" xr:uid="{00000000-0005-0000-0000-0000084B0000}"/>
    <cellStyle name="Notas 6 2 5 2" xfId="2223" xr:uid="{00000000-0005-0000-0000-0000094B0000}"/>
    <cellStyle name="Notas 6 2 5 2 2" xfId="3564" xr:uid="{00000000-0005-0000-0000-00000A4B0000}"/>
    <cellStyle name="Notas 6 2 5 2 2 2" xfId="4700" xr:uid="{00000000-0005-0000-0000-00000B4B0000}"/>
    <cellStyle name="Notas 6 2 5 2 2 2 2" xfId="7435" xr:uid="{00000000-0005-0000-0000-00000C4B0000}"/>
    <cellStyle name="Notas 6 2 5 2 2 2 2 2" xfId="11731" xr:uid="{00000000-0005-0000-0000-00000D4B0000}"/>
    <cellStyle name="Notas 6 2 5 2 2 2 2 2 2" xfId="20360" xr:uid="{00000000-0005-0000-0000-00000E4B0000}"/>
    <cellStyle name="Notas 6 2 5 2 2 2 2 3" xfId="16070" xr:uid="{00000000-0005-0000-0000-00000F4B0000}"/>
    <cellStyle name="Notas 6 2 5 2 2 2 3" xfId="9586" xr:uid="{00000000-0005-0000-0000-0000104B0000}"/>
    <cellStyle name="Notas 6 2 5 2 2 2 3 2" xfId="18215" xr:uid="{00000000-0005-0000-0000-0000114B0000}"/>
    <cellStyle name="Notas 6 2 5 2 2 2 4" xfId="13924" xr:uid="{00000000-0005-0000-0000-0000124B0000}"/>
    <cellStyle name="Notas 6 2 5 2 2 3" xfId="6383" xr:uid="{00000000-0005-0000-0000-0000134B0000}"/>
    <cellStyle name="Notas 6 2 5 2 2 3 2" xfId="10679" xr:uid="{00000000-0005-0000-0000-0000144B0000}"/>
    <cellStyle name="Notas 6 2 5 2 2 3 2 2" xfId="19308" xr:uid="{00000000-0005-0000-0000-0000154B0000}"/>
    <cellStyle name="Notas 6 2 5 2 2 3 3" xfId="15018" xr:uid="{00000000-0005-0000-0000-0000164B0000}"/>
    <cellStyle name="Notas 6 2 5 2 2 4" xfId="8534" xr:uid="{00000000-0005-0000-0000-0000174B0000}"/>
    <cellStyle name="Notas 6 2 5 2 2 4 2" xfId="17163" xr:uid="{00000000-0005-0000-0000-0000184B0000}"/>
    <cellStyle name="Notas 6 2 5 2 2 5" xfId="12850" xr:uid="{00000000-0005-0000-0000-0000194B0000}"/>
    <cellStyle name="Notas 6 2 5 3" xfId="3241" xr:uid="{00000000-0005-0000-0000-00001A4B0000}"/>
    <cellStyle name="Notas 6 2 5 3 2" xfId="4410" xr:uid="{00000000-0005-0000-0000-00001B4B0000}"/>
    <cellStyle name="Notas 6 2 5 3 2 2" xfId="7145" xr:uid="{00000000-0005-0000-0000-00001C4B0000}"/>
    <cellStyle name="Notas 6 2 5 3 2 2 2" xfId="11441" xr:uid="{00000000-0005-0000-0000-00001D4B0000}"/>
    <cellStyle name="Notas 6 2 5 3 2 2 2 2" xfId="20070" xr:uid="{00000000-0005-0000-0000-00001E4B0000}"/>
    <cellStyle name="Notas 6 2 5 3 2 2 3" xfId="15780" xr:uid="{00000000-0005-0000-0000-00001F4B0000}"/>
    <cellStyle name="Notas 6 2 5 3 2 3" xfId="9296" xr:uid="{00000000-0005-0000-0000-0000204B0000}"/>
    <cellStyle name="Notas 6 2 5 3 2 3 2" xfId="17925" xr:uid="{00000000-0005-0000-0000-0000214B0000}"/>
    <cellStyle name="Notas 6 2 5 3 2 4" xfId="13634" xr:uid="{00000000-0005-0000-0000-0000224B0000}"/>
    <cellStyle name="Notas 6 2 5 3 3" xfId="6092" xr:uid="{00000000-0005-0000-0000-0000234B0000}"/>
    <cellStyle name="Notas 6 2 5 3 3 2" xfId="10388" xr:uid="{00000000-0005-0000-0000-0000244B0000}"/>
    <cellStyle name="Notas 6 2 5 3 3 2 2" xfId="19017" xr:uid="{00000000-0005-0000-0000-0000254B0000}"/>
    <cellStyle name="Notas 6 2 5 3 3 3" xfId="14727" xr:uid="{00000000-0005-0000-0000-0000264B0000}"/>
    <cellStyle name="Notas 6 2 5 3 4" xfId="7682" xr:uid="{00000000-0005-0000-0000-0000274B0000}"/>
    <cellStyle name="Notas 6 2 5 3 4 2" xfId="16316" xr:uid="{00000000-0005-0000-0000-0000284B0000}"/>
    <cellStyle name="Notas 6 2 5 3 5" xfId="12558" xr:uid="{00000000-0005-0000-0000-0000294B0000}"/>
    <cellStyle name="Notas 6 2 6" xfId="985" xr:uid="{00000000-0005-0000-0000-00002A4B0000}"/>
    <cellStyle name="Notas 6 2 6 2" xfId="3337" xr:uid="{00000000-0005-0000-0000-00002B4B0000}"/>
    <cellStyle name="Notas 6 2 6 2 2" xfId="4506" xr:uid="{00000000-0005-0000-0000-00002C4B0000}"/>
    <cellStyle name="Notas 6 2 6 2 2 2" xfId="7241" xr:uid="{00000000-0005-0000-0000-00002D4B0000}"/>
    <cellStyle name="Notas 6 2 6 2 2 2 2" xfId="11537" xr:uid="{00000000-0005-0000-0000-00002E4B0000}"/>
    <cellStyle name="Notas 6 2 6 2 2 2 2 2" xfId="20166" xr:uid="{00000000-0005-0000-0000-00002F4B0000}"/>
    <cellStyle name="Notas 6 2 6 2 2 2 3" xfId="15876" xr:uid="{00000000-0005-0000-0000-0000304B0000}"/>
    <cellStyle name="Notas 6 2 6 2 2 3" xfId="9392" xr:uid="{00000000-0005-0000-0000-0000314B0000}"/>
    <cellStyle name="Notas 6 2 6 2 2 3 2" xfId="18021" xr:uid="{00000000-0005-0000-0000-0000324B0000}"/>
    <cellStyle name="Notas 6 2 6 2 2 4" xfId="13730" xr:uid="{00000000-0005-0000-0000-0000334B0000}"/>
    <cellStyle name="Notas 6 2 6 2 3" xfId="6188" xr:uid="{00000000-0005-0000-0000-0000344B0000}"/>
    <cellStyle name="Notas 6 2 6 2 3 2" xfId="10484" xr:uid="{00000000-0005-0000-0000-0000354B0000}"/>
    <cellStyle name="Notas 6 2 6 2 3 2 2" xfId="19113" xr:uid="{00000000-0005-0000-0000-0000364B0000}"/>
    <cellStyle name="Notas 6 2 6 2 3 3" xfId="14823" xr:uid="{00000000-0005-0000-0000-0000374B0000}"/>
    <cellStyle name="Notas 6 2 6 2 4" xfId="8339" xr:uid="{00000000-0005-0000-0000-0000384B0000}"/>
    <cellStyle name="Notas 6 2 6 2 4 2" xfId="16968" xr:uid="{00000000-0005-0000-0000-0000394B0000}"/>
    <cellStyle name="Notas 6 2 6 2 5" xfId="12654" xr:uid="{00000000-0005-0000-0000-00003A4B0000}"/>
    <cellStyle name="Notas 6 2 7" xfId="1149" xr:uid="{00000000-0005-0000-0000-00003B4B0000}"/>
    <cellStyle name="Notas 6 2 7 2" xfId="2427" xr:uid="{00000000-0005-0000-0000-00003C4B0000}"/>
    <cellStyle name="Notas 6 2 7 2 2" xfId="3661" xr:uid="{00000000-0005-0000-0000-00003D4B0000}"/>
    <cellStyle name="Notas 6 2 7 2 2 2" xfId="4796" xr:uid="{00000000-0005-0000-0000-00003E4B0000}"/>
    <cellStyle name="Notas 6 2 7 2 2 2 2" xfId="7531" xr:uid="{00000000-0005-0000-0000-00003F4B0000}"/>
    <cellStyle name="Notas 6 2 7 2 2 2 2 2" xfId="11827" xr:uid="{00000000-0005-0000-0000-0000404B0000}"/>
    <cellStyle name="Notas 6 2 7 2 2 2 2 2 2" xfId="20456" xr:uid="{00000000-0005-0000-0000-0000414B0000}"/>
    <cellStyle name="Notas 6 2 7 2 2 2 2 3" xfId="16166" xr:uid="{00000000-0005-0000-0000-0000424B0000}"/>
    <cellStyle name="Notas 6 2 7 2 2 2 3" xfId="9682" xr:uid="{00000000-0005-0000-0000-0000434B0000}"/>
    <cellStyle name="Notas 6 2 7 2 2 2 3 2" xfId="18311" xr:uid="{00000000-0005-0000-0000-0000444B0000}"/>
    <cellStyle name="Notas 6 2 7 2 2 2 4" xfId="14020" xr:uid="{00000000-0005-0000-0000-0000454B0000}"/>
    <cellStyle name="Notas 6 2 7 2 2 3" xfId="6479" xr:uid="{00000000-0005-0000-0000-0000464B0000}"/>
    <cellStyle name="Notas 6 2 7 2 2 3 2" xfId="10775" xr:uid="{00000000-0005-0000-0000-0000474B0000}"/>
    <cellStyle name="Notas 6 2 7 2 2 3 2 2" xfId="19404" xr:uid="{00000000-0005-0000-0000-0000484B0000}"/>
    <cellStyle name="Notas 6 2 7 2 2 3 3" xfId="15114" xr:uid="{00000000-0005-0000-0000-0000494B0000}"/>
    <cellStyle name="Notas 6 2 7 2 2 4" xfId="8630" xr:uid="{00000000-0005-0000-0000-00004A4B0000}"/>
    <cellStyle name="Notas 6 2 7 2 2 4 2" xfId="17259" xr:uid="{00000000-0005-0000-0000-00004B4B0000}"/>
    <cellStyle name="Notas 6 2 7 2 2 5" xfId="12946" xr:uid="{00000000-0005-0000-0000-00004C4B0000}"/>
    <cellStyle name="Notas 6 2 7 3" xfId="3841" xr:uid="{00000000-0005-0000-0000-00004D4B0000}"/>
    <cellStyle name="Notas 6 2 7 3 2" xfId="6596" xr:uid="{00000000-0005-0000-0000-00004E4B0000}"/>
    <cellStyle name="Notas 6 2 7 3 2 2" xfId="10892" xr:uid="{00000000-0005-0000-0000-00004F4B0000}"/>
    <cellStyle name="Notas 6 2 7 3 2 2 2" xfId="19521" xr:uid="{00000000-0005-0000-0000-0000504B0000}"/>
    <cellStyle name="Notas 6 2 7 3 2 3" xfId="15231" xr:uid="{00000000-0005-0000-0000-0000514B0000}"/>
    <cellStyle name="Notas 6 2 7 3 3" xfId="8747" xr:uid="{00000000-0005-0000-0000-0000524B0000}"/>
    <cellStyle name="Notas 6 2 7 3 3 2" xfId="17376" xr:uid="{00000000-0005-0000-0000-0000534B0000}"/>
    <cellStyle name="Notas 6 2 7 3 4" xfId="13065" xr:uid="{00000000-0005-0000-0000-0000544B0000}"/>
    <cellStyle name="Notas 6 2 7 4" xfId="5541" xr:uid="{00000000-0005-0000-0000-0000554B0000}"/>
    <cellStyle name="Notas 6 2 7 4 2" xfId="9837" xr:uid="{00000000-0005-0000-0000-0000564B0000}"/>
    <cellStyle name="Notas 6 2 7 4 2 2" xfId="18466" xr:uid="{00000000-0005-0000-0000-0000574B0000}"/>
    <cellStyle name="Notas 6 2 7 4 3" xfId="14176" xr:uid="{00000000-0005-0000-0000-0000584B0000}"/>
    <cellStyle name="Notas 6 2 7 5" xfId="7903" xr:uid="{00000000-0005-0000-0000-0000594B0000}"/>
    <cellStyle name="Notas 6 2 7 5 2" xfId="16536" xr:uid="{00000000-0005-0000-0000-00005A4B0000}"/>
    <cellStyle name="Notas 6 2 7 6" xfId="11985" xr:uid="{00000000-0005-0000-0000-00005B4B0000}"/>
    <cellStyle name="Notas 6 2 8" xfId="22960" xr:uid="{00000000-0005-0000-0000-00005C4B0000}"/>
    <cellStyle name="Notas 6 3" xfId="545" xr:uid="{00000000-0005-0000-0000-00005D4B0000}"/>
    <cellStyle name="Notas 6 3 2" xfId="546" xr:uid="{00000000-0005-0000-0000-00005E4B0000}"/>
    <cellStyle name="Notas 6 3 2 2" xfId="676" xr:uid="{00000000-0005-0000-0000-00005F4B0000}"/>
    <cellStyle name="Notas 6 3 2 2 2" xfId="2115" xr:uid="{00000000-0005-0000-0000-0000604B0000}"/>
    <cellStyle name="Notas 6 3 2 2 2 2" xfId="3472" xr:uid="{00000000-0005-0000-0000-0000614B0000}"/>
    <cellStyle name="Notas 6 3 2 2 2 2 2" xfId="4608" xr:uid="{00000000-0005-0000-0000-0000624B0000}"/>
    <cellStyle name="Notas 6 3 2 2 2 2 2 2" xfId="7343" xr:uid="{00000000-0005-0000-0000-0000634B0000}"/>
    <cellStyle name="Notas 6 3 2 2 2 2 2 2 2" xfId="11639" xr:uid="{00000000-0005-0000-0000-0000644B0000}"/>
    <cellStyle name="Notas 6 3 2 2 2 2 2 2 2 2" xfId="20268" xr:uid="{00000000-0005-0000-0000-0000654B0000}"/>
    <cellStyle name="Notas 6 3 2 2 2 2 2 2 3" xfId="15978" xr:uid="{00000000-0005-0000-0000-0000664B0000}"/>
    <cellStyle name="Notas 6 3 2 2 2 2 2 3" xfId="9494" xr:uid="{00000000-0005-0000-0000-0000674B0000}"/>
    <cellStyle name="Notas 6 3 2 2 2 2 2 3 2" xfId="18123" xr:uid="{00000000-0005-0000-0000-0000684B0000}"/>
    <cellStyle name="Notas 6 3 2 2 2 2 2 4" xfId="13832" xr:uid="{00000000-0005-0000-0000-0000694B0000}"/>
    <cellStyle name="Notas 6 3 2 2 2 2 3" xfId="6291" xr:uid="{00000000-0005-0000-0000-00006A4B0000}"/>
    <cellStyle name="Notas 6 3 2 2 2 2 3 2" xfId="10587" xr:uid="{00000000-0005-0000-0000-00006B4B0000}"/>
    <cellStyle name="Notas 6 3 2 2 2 2 3 2 2" xfId="19216" xr:uid="{00000000-0005-0000-0000-00006C4B0000}"/>
    <cellStyle name="Notas 6 3 2 2 2 2 3 3" xfId="14926" xr:uid="{00000000-0005-0000-0000-00006D4B0000}"/>
    <cellStyle name="Notas 6 3 2 2 2 2 4" xfId="8442" xr:uid="{00000000-0005-0000-0000-00006E4B0000}"/>
    <cellStyle name="Notas 6 3 2 2 2 2 4 2" xfId="17071" xr:uid="{00000000-0005-0000-0000-00006F4B0000}"/>
    <cellStyle name="Notas 6 3 2 2 2 2 5" xfId="12758" xr:uid="{00000000-0005-0000-0000-0000704B0000}"/>
    <cellStyle name="Notas 6 3 2 2 3" xfId="3149" xr:uid="{00000000-0005-0000-0000-0000714B0000}"/>
    <cellStyle name="Notas 6 3 2 2 3 2" xfId="4318" xr:uid="{00000000-0005-0000-0000-0000724B0000}"/>
    <cellStyle name="Notas 6 3 2 2 3 2 2" xfId="7053" xr:uid="{00000000-0005-0000-0000-0000734B0000}"/>
    <cellStyle name="Notas 6 3 2 2 3 2 2 2" xfId="11349" xr:uid="{00000000-0005-0000-0000-0000744B0000}"/>
    <cellStyle name="Notas 6 3 2 2 3 2 2 2 2" xfId="19978" xr:uid="{00000000-0005-0000-0000-0000754B0000}"/>
    <cellStyle name="Notas 6 3 2 2 3 2 2 3" xfId="15688" xr:uid="{00000000-0005-0000-0000-0000764B0000}"/>
    <cellStyle name="Notas 6 3 2 2 3 2 3" xfId="9204" xr:uid="{00000000-0005-0000-0000-0000774B0000}"/>
    <cellStyle name="Notas 6 3 2 2 3 2 3 2" xfId="17833" xr:uid="{00000000-0005-0000-0000-0000784B0000}"/>
    <cellStyle name="Notas 6 3 2 2 3 2 4" xfId="13542" xr:uid="{00000000-0005-0000-0000-0000794B0000}"/>
    <cellStyle name="Notas 6 3 2 2 3 3" xfId="6000" xr:uid="{00000000-0005-0000-0000-00007A4B0000}"/>
    <cellStyle name="Notas 6 3 2 2 3 3 2" xfId="10296" xr:uid="{00000000-0005-0000-0000-00007B4B0000}"/>
    <cellStyle name="Notas 6 3 2 2 3 3 2 2" xfId="18925" xr:uid="{00000000-0005-0000-0000-00007C4B0000}"/>
    <cellStyle name="Notas 6 3 2 2 3 3 3" xfId="14635" xr:uid="{00000000-0005-0000-0000-00007D4B0000}"/>
    <cellStyle name="Notas 6 3 2 2 3 4" xfId="7748" xr:uid="{00000000-0005-0000-0000-00007E4B0000}"/>
    <cellStyle name="Notas 6 3 2 2 3 4 2" xfId="16382" xr:uid="{00000000-0005-0000-0000-00007F4B0000}"/>
    <cellStyle name="Notas 6 3 2 2 3 5" xfId="12466" xr:uid="{00000000-0005-0000-0000-0000804B0000}"/>
    <cellStyle name="Notas 6 3 2 2 4" xfId="22077" xr:uid="{00000000-0005-0000-0000-0000814B0000}"/>
    <cellStyle name="Notas 6 3 2 3" xfId="791" xr:uid="{00000000-0005-0000-0000-0000824B0000}"/>
    <cellStyle name="Notas 6 3 2 3 2" xfId="2227" xr:uid="{00000000-0005-0000-0000-0000834B0000}"/>
    <cellStyle name="Notas 6 3 2 3 2 2" xfId="3568" xr:uid="{00000000-0005-0000-0000-0000844B0000}"/>
    <cellStyle name="Notas 6 3 2 3 2 2 2" xfId="4704" xr:uid="{00000000-0005-0000-0000-0000854B0000}"/>
    <cellStyle name="Notas 6 3 2 3 2 2 2 2" xfId="7439" xr:uid="{00000000-0005-0000-0000-0000864B0000}"/>
    <cellStyle name="Notas 6 3 2 3 2 2 2 2 2" xfId="11735" xr:uid="{00000000-0005-0000-0000-0000874B0000}"/>
    <cellStyle name="Notas 6 3 2 3 2 2 2 2 2 2" xfId="20364" xr:uid="{00000000-0005-0000-0000-0000884B0000}"/>
    <cellStyle name="Notas 6 3 2 3 2 2 2 2 3" xfId="16074" xr:uid="{00000000-0005-0000-0000-0000894B0000}"/>
    <cellStyle name="Notas 6 3 2 3 2 2 2 3" xfId="9590" xr:uid="{00000000-0005-0000-0000-00008A4B0000}"/>
    <cellStyle name="Notas 6 3 2 3 2 2 2 3 2" xfId="18219" xr:uid="{00000000-0005-0000-0000-00008B4B0000}"/>
    <cellStyle name="Notas 6 3 2 3 2 2 2 4" xfId="13928" xr:uid="{00000000-0005-0000-0000-00008C4B0000}"/>
    <cellStyle name="Notas 6 3 2 3 2 2 3" xfId="6387" xr:uid="{00000000-0005-0000-0000-00008D4B0000}"/>
    <cellStyle name="Notas 6 3 2 3 2 2 3 2" xfId="10683" xr:uid="{00000000-0005-0000-0000-00008E4B0000}"/>
    <cellStyle name="Notas 6 3 2 3 2 2 3 2 2" xfId="19312" xr:uid="{00000000-0005-0000-0000-00008F4B0000}"/>
    <cellStyle name="Notas 6 3 2 3 2 2 3 3" xfId="15022" xr:uid="{00000000-0005-0000-0000-0000904B0000}"/>
    <cellStyle name="Notas 6 3 2 3 2 2 4" xfId="8538" xr:uid="{00000000-0005-0000-0000-0000914B0000}"/>
    <cellStyle name="Notas 6 3 2 3 2 2 4 2" xfId="17167" xr:uid="{00000000-0005-0000-0000-0000924B0000}"/>
    <cellStyle name="Notas 6 3 2 3 2 2 5" xfId="12854" xr:uid="{00000000-0005-0000-0000-0000934B0000}"/>
    <cellStyle name="Notas 6 3 2 3 3" xfId="3245" xr:uid="{00000000-0005-0000-0000-0000944B0000}"/>
    <cellStyle name="Notas 6 3 2 3 3 2" xfId="4414" xr:uid="{00000000-0005-0000-0000-0000954B0000}"/>
    <cellStyle name="Notas 6 3 2 3 3 2 2" xfId="7149" xr:uid="{00000000-0005-0000-0000-0000964B0000}"/>
    <cellStyle name="Notas 6 3 2 3 3 2 2 2" xfId="11445" xr:uid="{00000000-0005-0000-0000-0000974B0000}"/>
    <cellStyle name="Notas 6 3 2 3 3 2 2 2 2" xfId="20074" xr:uid="{00000000-0005-0000-0000-0000984B0000}"/>
    <cellStyle name="Notas 6 3 2 3 3 2 2 3" xfId="15784" xr:uid="{00000000-0005-0000-0000-0000994B0000}"/>
    <cellStyle name="Notas 6 3 2 3 3 2 3" xfId="9300" xr:uid="{00000000-0005-0000-0000-00009A4B0000}"/>
    <cellStyle name="Notas 6 3 2 3 3 2 3 2" xfId="17929" xr:uid="{00000000-0005-0000-0000-00009B4B0000}"/>
    <cellStyle name="Notas 6 3 2 3 3 2 4" xfId="13638" xr:uid="{00000000-0005-0000-0000-00009C4B0000}"/>
    <cellStyle name="Notas 6 3 2 3 3 3" xfId="6096" xr:uid="{00000000-0005-0000-0000-00009D4B0000}"/>
    <cellStyle name="Notas 6 3 2 3 3 3 2" xfId="10392" xr:uid="{00000000-0005-0000-0000-00009E4B0000}"/>
    <cellStyle name="Notas 6 3 2 3 3 3 2 2" xfId="19021" xr:uid="{00000000-0005-0000-0000-00009F4B0000}"/>
    <cellStyle name="Notas 6 3 2 3 3 3 3" xfId="14731" xr:uid="{00000000-0005-0000-0000-0000A04B0000}"/>
    <cellStyle name="Notas 6 3 2 3 3 4" xfId="7684" xr:uid="{00000000-0005-0000-0000-0000A14B0000}"/>
    <cellStyle name="Notas 6 3 2 3 3 4 2" xfId="16318" xr:uid="{00000000-0005-0000-0000-0000A24B0000}"/>
    <cellStyle name="Notas 6 3 2 3 3 5" xfId="12562" xr:uid="{00000000-0005-0000-0000-0000A34B0000}"/>
    <cellStyle name="Notas 6 3 2 4" xfId="989" xr:uid="{00000000-0005-0000-0000-0000A44B0000}"/>
    <cellStyle name="Notas 6 3 2 4 2" xfId="3341" xr:uid="{00000000-0005-0000-0000-0000A54B0000}"/>
    <cellStyle name="Notas 6 3 2 4 2 2" xfId="4510" xr:uid="{00000000-0005-0000-0000-0000A64B0000}"/>
    <cellStyle name="Notas 6 3 2 4 2 2 2" xfId="7245" xr:uid="{00000000-0005-0000-0000-0000A74B0000}"/>
    <cellStyle name="Notas 6 3 2 4 2 2 2 2" xfId="11541" xr:uid="{00000000-0005-0000-0000-0000A84B0000}"/>
    <cellStyle name="Notas 6 3 2 4 2 2 2 2 2" xfId="20170" xr:uid="{00000000-0005-0000-0000-0000A94B0000}"/>
    <cellStyle name="Notas 6 3 2 4 2 2 2 3" xfId="15880" xr:uid="{00000000-0005-0000-0000-0000AA4B0000}"/>
    <cellStyle name="Notas 6 3 2 4 2 2 3" xfId="9396" xr:uid="{00000000-0005-0000-0000-0000AB4B0000}"/>
    <cellStyle name="Notas 6 3 2 4 2 2 3 2" xfId="18025" xr:uid="{00000000-0005-0000-0000-0000AC4B0000}"/>
    <cellStyle name="Notas 6 3 2 4 2 2 4" xfId="13734" xr:uid="{00000000-0005-0000-0000-0000AD4B0000}"/>
    <cellStyle name="Notas 6 3 2 4 2 3" xfId="6192" xr:uid="{00000000-0005-0000-0000-0000AE4B0000}"/>
    <cellStyle name="Notas 6 3 2 4 2 3 2" xfId="10488" xr:uid="{00000000-0005-0000-0000-0000AF4B0000}"/>
    <cellStyle name="Notas 6 3 2 4 2 3 2 2" xfId="19117" xr:uid="{00000000-0005-0000-0000-0000B04B0000}"/>
    <cellStyle name="Notas 6 3 2 4 2 3 3" xfId="14827" xr:uid="{00000000-0005-0000-0000-0000B14B0000}"/>
    <cellStyle name="Notas 6 3 2 4 2 4" xfId="8343" xr:uid="{00000000-0005-0000-0000-0000B24B0000}"/>
    <cellStyle name="Notas 6 3 2 4 2 4 2" xfId="16972" xr:uid="{00000000-0005-0000-0000-0000B34B0000}"/>
    <cellStyle name="Notas 6 3 2 4 2 5" xfId="12658" xr:uid="{00000000-0005-0000-0000-0000B44B0000}"/>
    <cellStyle name="Notas 6 3 2 5" xfId="1153" xr:uid="{00000000-0005-0000-0000-0000B54B0000}"/>
    <cellStyle name="Notas 6 3 2 5 2" xfId="2431" xr:uid="{00000000-0005-0000-0000-0000B64B0000}"/>
    <cellStyle name="Notas 6 3 2 5 2 2" xfId="3665" xr:uid="{00000000-0005-0000-0000-0000B74B0000}"/>
    <cellStyle name="Notas 6 3 2 5 2 2 2" xfId="4800" xr:uid="{00000000-0005-0000-0000-0000B84B0000}"/>
    <cellStyle name="Notas 6 3 2 5 2 2 2 2" xfId="7535" xr:uid="{00000000-0005-0000-0000-0000B94B0000}"/>
    <cellStyle name="Notas 6 3 2 5 2 2 2 2 2" xfId="11831" xr:uid="{00000000-0005-0000-0000-0000BA4B0000}"/>
    <cellStyle name="Notas 6 3 2 5 2 2 2 2 2 2" xfId="20460" xr:uid="{00000000-0005-0000-0000-0000BB4B0000}"/>
    <cellStyle name="Notas 6 3 2 5 2 2 2 2 3" xfId="16170" xr:uid="{00000000-0005-0000-0000-0000BC4B0000}"/>
    <cellStyle name="Notas 6 3 2 5 2 2 2 3" xfId="9686" xr:uid="{00000000-0005-0000-0000-0000BD4B0000}"/>
    <cellStyle name="Notas 6 3 2 5 2 2 2 3 2" xfId="18315" xr:uid="{00000000-0005-0000-0000-0000BE4B0000}"/>
    <cellStyle name="Notas 6 3 2 5 2 2 2 4" xfId="14024" xr:uid="{00000000-0005-0000-0000-0000BF4B0000}"/>
    <cellStyle name="Notas 6 3 2 5 2 2 3" xfId="6483" xr:uid="{00000000-0005-0000-0000-0000C04B0000}"/>
    <cellStyle name="Notas 6 3 2 5 2 2 3 2" xfId="10779" xr:uid="{00000000-0005-0000-0000-0000C14B0000}"/>
    <cellStyle name="Notas 6 3 2 5 2 2 3 2 2" xfId="19408" xr:uid="{00000000-0005-0000-0000-0000C24B0000}"/>
    <cellStyle name="Notas 6 3 2 5 2 2 3 3" xfId="15118" xr:uid="{00000000-0005-0000-0000-0000C34B0000}"/>
    <cellStyle name="Notas 6 3 2 5 2 2 4" xfId="8634" xr:uid="{00000000-0005-0000-0000-0000C44B0000}"/>
    <cellStyle name="Notas 6 3 2 5 2 2 4 2" xfId="17263" xr:uid="{00000000-0005-0000-0000-0000C54B0000}"/>
    <cellStyle name="Notas 6 3 2 5 2 2 5" xfId="12950" xr:uid="{00000000-0005-0000-0000-0000C64B0000}"/>
    <cellStyle name="Notas 6 3 2 5 3" xfId="3845" xr:uid="{00000000-0005-0000-0000-0000C74B0000}"/>
    <cellStyle name="Notas 6 3 2 5 3 2" xfId="6600" xr:uid="{00000000-0005-0000-0000-0000C84B0000}"/>
    <cellStyle name="Notas 6 3 2 5 3 2 2" xfId="10896" xr:uid="{00000000-0005-0000-0000-0000C94B0000}"/>
    <cellStyle name="Notas 6 3 2 5 3 2 2 2" xfId="19525" xr:uid="{00000000-0005-0000-0000-0000CA4B0000}"/>
    <cellStyle name="Notas 6 3 2 5 3 2 3" xfId="15235" xr:uid="{00000000-0005-0000-0000-0000CB4B0000}"/>
    <cellStyle name="Notas 6 3 2 5 3 3" xfId="8751" xr:uid="{00000000-0005-0000-0000-0000CC4B0000}"/>
    <cellStyle name="Notas 6 3 2 5 3 3 2" xfId="17380" xr:uid="{00000000-0005-0000-0000-0000CD4B0000}"/>
    <cellStyle name="Notas 6 3 2 5 3 4" xfId="13069" xr:uid="{00000000-0005-0000-0000-0000CE4B0000}"/>
    <cellStyle name="Notas 6 3 2 5 4" xfId="5545" xr:uid="{00000000-0005-0000-0000-0000CF4B0000}"/>
    <cellStyle name="Notas 6 3 2 5 4 2" xfId="9841" xr:uid="{00000000-0005-0000-0000-0000D04B0000}"/>
    <cellStyle name="Notas 6 3 2 5 4 2 2" xfId="18470" xr:uid="{00000000-0005-0000-0000-0000D14B0000}"/>
    <cellStyle name="Notas 6 3 2 5 4 3" xfId="14180" xr:uid="{00000000-0005-0000-0000-0000D24B0000}"/>
    <cellStyle name="Notas 6 3 2 5 5" xfId="7895" xr:uid="{00000000-0005-0000-0000-0000D34B0000}"/>
    <cellStyle name="Notas 6 3 2 5 5 2" xfId="16528" xr:uid="{00000000-0005-0000-0000-0000D44B0000}"/>
    <cellStyle name="Notas 6 3 2 5 6" xfId="11989" xr:uid="{00000000-0005-0000-0000-0000D54B0000}"/>
    <cellStyle name="Notas 6 3 2 6" xfId="22076" xr:uid="{00000000-0005-0000-0000-0000D64B0000}"/>
    <cellStyle name="Notas 6 3 3" xfId="547" xr:uid="{00000000-0005-0000-0000-0000D74B0000}"/>
    <cellStyle name="Notas 6 3 3 2" xfId="677" xr:uid="{00000000-0005-0000-0000-0000D84B0000}"/>
    <cellStyle name="Notas 6 3 3 2 2" xfId="2116" xr:uid="{00000000-0005-0000-0000-0000D94B0000}"/>
    <cellStyle name="Notas 6 3 3 2 2 2" xfId="3473" xr:uid="{00000000-0005-0000-0000-0000DA4B0000}"/>
    <cellStyle name="Notas 6 3 3 2 2 2 2" xfId="4609" xr:uid="{00000000-0005-0000-0000-0000DB4B0000}"/>
    <cellStyle name="Notas 6 3 3 2 2 2 2 2" xfId="7344" xr:uid="{00000000-0005-0000-0000-0000DC4B0000}"/>
    <cellStyle name="Notas 6 3 3 2 2 2 2 2 2" xfId="11640" xr:uid="{00000000-0005-0000-0000-0000DD4B0000}"/>
    <cellStyle name="Notas 6 3 3 2 2 2 2 2 2 2" xfId="20269" xr:uid="{00000000-0005-0000-0000-0000DE4B0000}"/>
    <cellStyle name="Notas 6 3 3 2 2 2 2 2 3" xfId="15979" xr:uid="{00000000-0005-0000-0000-0000DF4B0000}"/>
    <cellStyle name="Notas 6 3 3 2 2 2 2 3" xfId="9495" xr:uid="{00000000-0005-0000-0000-0000E04B0000}"/>
    <cellStyle name="Notas 6 3 3 2 2 2 2 3 2" xfId="18124" xr:uid="{00000000-0005-0000-0000-0000E14B0000}"/>
    <cellStyle name="Notas 6 3 3 2 2 2 2 4" xfId="13833" xr:uid="{00000000-0005-0000-0000-0000E24B0000}"/>
    <cellStyle name="Notas 6 3 3 2 2 2 3" xfId="6292" xr:uid="{00000000-0005-0000-0000-0000E34B0000}"/>
    <cellStyle name="Notas 6 3 3 2 2 2 3 2" xfId="10588" xr:uid="{00000000-0005-0000-0000-0000E44B0000}"/>
    <cellStyle name="Notas 6 3 3 2 2 2 3 2 2" xfId="19217" xr:uid="{00000000-0005-0000-0000-0000E54B0000}"/>
    <cellStyle name="Notas 6 3 3 2 2 2 3 3" xfId="14927" xr:uid="{00000000-0005-0000-0000-0000E64B0000}"/>
    <cellStyle name="Notas 6 3 3 2 2 2 4" xfId="8443" xr:uid="{00000000-0005-0000-0000-0000E74B0000}"/>
    <cellStyle name="Notas 6 3 3 2 2 2 4 2" xfId="17072" xr:uid="{00000000-0005-0000-0000-0000E84B0000}"/>
    <cellStyle name="Notas 6 3 3 2 2 2 5" xfId="12759" xr:uid="{00000000-0005-0000-0000-0000E94B0000}"/>
    <cellStyle name="Notas 6 3 3 2 3" xfId="3150" xr:uid="{00000000-0005-0000-0000-0000EA4B0000}"/>
    <cellStyle name="Notas 6 3 3 2 3 2" xfId="4319" xr:uid="{00000000-0005-0000-0000-0000EB4B0000}"/>
    <cellStyle name="Notas 6 3 3 2 3 2 2" xfId="7054" xr:uid="{00000000-0005-0000-0000-0000EC4B0000}"/>
    <cellStyle name="Notas 6 3 3 2 3 2 2 2" xfId="11350" xr:uid="{00000000-0005-0000-0000-0000ED4B0000}"/>
    <cellStyle name="Notas 6 3 3 2 3 2 2 2 2" xfId="19979" xr:uid="{00000000-0005-0000-0000-0000EE4B0000}"/>
    <cellStyle name="Notas 6 3 3 2 3 2 2 3" xfId="15689" xr:uid="{00000000-0005-0000-0000-0000EF4B0000}"/>
    <cellStyle name="Notas 6 3 3 2 3 2 3" xfId="9205" xr:uid="{00000000-0005-0000-0000-0000F04B0000}"/>
    <cellStyle name="Notas 6 3 3 2 3 2 3 2" xfId="17834" xr:uid="{00000000-0005-0000-0000-0000F14B0000}"/>
    <cellStyle name="Notas 6 3 3 2 3 2 4" xfId="13543" xr:uid="{00000000-0005-0000-0000-0000F24B0000}"/>
    <cellStyle name="Notas 6 3 3 2 3 3" xfId="6001" xr:uid="{00000000-0005-0000-0000-0000F34B0000}"/>
    <cellStyle name="Notas 6 3 3 2 3 3 2" xfId="10297" xr:uid="{00000000-0005-0000-0000-0000F44B0000}"/>
    <cellStyle name="Notas 6 3 3 2 3 3 2 2" xfId="18926" xr:uid="{00000000-0005-0000-0000-0000F54B0000}"/>
    <cellStyle name="Notas 6 3 3 2 3 3 3" xfId="14636" xr:uid="{00000000-0005-0000-0000-0000F64B0000}"/>
    <cellStyle name="Notas 6 3 3 2 3 4" xfId="7747" xr:uid="{00000000-0005-0000-0000-0000F74B0000}"/>
    <cellStyle name="Notas 6 3 3 2 3 4 2" xfId="16381" xr:uid="{00000000-0005-0000-0000-0000F84B0000}"/>
    <cellStyle name="Notas 6 3 3 2 3 5" xfId="12467" xr:uid="{00000000-0005-0000-0000-0000F94B0000}"/>
    <cellStyle name="Notas 6 3 3 2 4" xfId="22955" xr:uid="{00000000-0005-0000-0000-0000FA4B0000}"/>
    <cellStyle name="Notas 6 3 3 3" xfId="792" xr:uid="{00000000-0005-0000-0000-0000FB4B0000}"/>
    <cellStyle name="Notas 6 3 3 3 2" xfId="2228" xr:uid="{00000000-0005-0000-0000-0000FC4B0000}"/>
    <cellStyle name="Notas 6 3 3 3 2 2" xfId="3569" xr:uid="{00000000-0005-0000-0000-0000FD4B0000}"/>
    <cellStyle name="Notas 6 3 3 3 2 2 2" xfId="4705" xr:uid="{00000000-0005-0000-0000-0000FE4B0000}"/>
    <cellStyle name="Notas 6 3 3 3 2 2 2 2" xfId="7440" xr:uid="{00000000-0005-0000-0000-0000FF4B0000}"/>
    <cellStyle name="Notas 6 3 3 3 2 2 2 2 2" xfId="11736" xr:uid="{00000000-0005-0000-0000-0000004C0000}"/>
    <cellStyle name="Notas 6 3 3 3 2 2 2 2 2 2" xfId="20365" xr:uid="{00000000-0005-0000-0000-0000014C0000}"/>
    <cellStyle name="Notas 6 3 3 3 2 2 2 2 3" xfId="16075" xr:uid="{00000000-0005-0000-0000-0000024C0000}"/>
    <cellStyle name="Notas 6 3 3 3 2 2 2 3" xfId="9591" xr:uid="{00000000-0005-0000-0000-0000034C0000}"/>
    <cellStyle name="Notas 6 3 3 3 2 2 2 3 2" xfId="18220" xr:uid="{00000000-0005-0000-0000-0000044C0000}"/>
    <cellStyle name="Notas 6 3 3 3 2 2 2 4" xfId="13929" xr:uid="{00000000-0005-0000-0000-0000054C0000}"/>
    <cellStyle name="Notas 6 3 3 3 2 2 3" xfId="6388" xr:uid="{00000000-0005-0000-0000-0000064C0000}"/>
    <cellStyle name="Notas 6 3 3 3 2 2 3 2" xfId="10684" xr:uid="{00000000-0005-0000-0000-0000074C0000}"/>
    <cellStyle name="Notas 6 3 3 3 2 2 3 2 2" xfId="19313" xr:uid="{00000000-0005-0000-0000-0000084C0000}"/>
    <cellStyle name="Notas 6 3 3 3 2 2 3 3" xfId="15023" xr:uid="{00000000-0005-0000-0000-0000094C0000}"/>
    <cellStyle name="Notas 6 3 3 3 2 2 4" xfId="8539" xr:uid="{00000000-0005-0000-0000-00000A4C0000}"/>
    <cellStyle name="Notas 6 3 3 3 2 2 4 2" xfId="17168" xr:uid="{00000000-0005-0000-0000-00000B4C0000}"/>
    <cellStyle name="Notas 6 3 3 3 2 2 5" xfId="12855" xr:uid="{00000000-0005-0000-0000-00000C4C0000}"/>
    <cellStyle name="Notas 6 3 3 3 3" xfId="3246" xr:uid="{00000000-0005-0000-0000-00000D4C0000}"/>
    <cellStyle name="Notas 6 3 3 3 3 2" xfId="4415" xr:uid="{00000000-0005-0000-0000-00000E4C0000}"/>
    <cellStyle name="Notas 6 3 3 3 3 2 2" xfId="7150" xr:uid="{00000000-0005-0000-0000-00000F4C0000}"/>
    <cellStyle name="Notas 6 3 3 3 3 2 2 2" xfId="11446" xr:uid="{00000000-0005-0000-0000-0000104C0000}"/>
    <cellStyle name="Notas 6 3 3 3 3 2 2 2 2" xfId="20075" xr:uid="{00000000-0005-0000-0000-0000114C0000}"/>
    <cellStyle name="Notas 6 3 3 3 3 2 2 3" xfId="15785" xr:uid="{00000000-0005-0000-0000-0000124C0000}"/>
    <cellStyle name="Notas 6 3 3 3 3 2 3" xfId="9301" xr:uid="{00000000-0005-0000-0000-0000134C0000}"/>
    <cellStyle name="Notas 6 3 3 3 3 2 3 2" xfId="17930" xr:uid="{00000000-0005-0000-0000-0000144C0000}"/>
    <cellStyle name="Notas 6 3 3 3 3 2 4" xfId="13639" xr:uid="{00000000-0005-0000-0000-0000154C0000}"/>
    <cellStyle name="Notas 6 3 3 3 3 3" xfId="6097" xr:uid="{00000000-0005-0000-0000-0000164C0000}"/>
    <cellStyle name="Notas 6 3 3 3 3 3 2" xfId="10393" xr:uid="{00000000-0005-0000-0000-0000174C0000}"/>
    <cellStyle name="Notas 6 3 3 3 3 3 2 2" xfId="19022" xr:uid="{00000000-0005-0000-0000-0000184C0000}"/>
    <cellStyle name="Notas 6 3 3 3 3 3 3" xfId="14732" xr:uid="{00000000-0005-0000-0000-0000194C0000}"/>
    <cellStyle name="Notas 6 3 3 3 3 4" xfId="7787" xr:uid="{00000000-0005-0000-0000-00001A4C0000}"/>
    <cellStyle name="Notas 6 3 3 3 3 4 2" xfId="16421" xr:uid="{00000000-0005-0000-0000-00001B4C0000}"/>
    <cellStyle name="Notas 6 3 3 3 3 5" xfId="12563" xr:uid="{00000000-0005-0000-0000-00001C4C0000}"/>
    <cellStyle name="Notas 6 3 3 4" xfId="990" xr:uid="{00000000-0005-0000-0000-00001D4C0000}"/>
    <cellStyle name="Notas 6 3 3 4 2" xfId="3342" xr:uid="{00000000-0005-0000-0000-00001E4C0000}"/>
    <cellStyle name="Notas 6 3 3 4 2 2" xfId="4511" xr:uid="{00000000-0005-0000-0000-00001F4C0000}"/>
    <cellStyle name="Notas 6 3 3 4 2 2 2" xfId="7246" xr:uid="{00000000-0005-0000-0000-0000204C0000}"/>
    <cellStyle name="Notas 6 3 3 4 2 2 2 2" xfId="11542" xr:uid="{00000000-0005-0000-0000-0000214C0000}"/>
    <cellStyle name="Notas 6 3 3 4 2 2 2 2 2" xfId="20171" xr:uid="{00000000-0005-0000-0000-0000224C0000}"/>
    <cellStyle name="Notas 6 3 3 4 2 2 2 3" xfId="15881" xr:uid="{00000000-0005-0000-0000-0000234C0000}"/>
    <cellStyle name="Notas 6 3 3 4 2 2 3" xfId="9397" xr:uid="{00000000-0005-0000-0000-0000244C0000}"/>
    <cellStyle name="Notas 6 3 3 4 2 2 3 2" xfId="18026" xr:uid="{00000000-0005-0000-0000-0000254C0000}"/>
    <cellStyle name="Notas 6 3 3 4 2 2 4" xfId="13735" xr:uid="{00000000-0005-0000-0000-0000264C0000}"/>
    <cellStyle name="Notas 6 3 3 4 2 3" xfId="6193" xr:uid="{00000000-0005-0000-0000-0000274C0000}"/>
    <cellStyle name="Notas 6 3 3 4 2 3 2" xfId="10489" xr:uid="{00000000-0005-0000-0000-0000284C0000}"/>
    <cellStyle name="Notas 6 3 3 4 2 3 2 2" xfId="19118" xr:uid="{00000000-0005-0000-0000-0000294C0000}"/>
    <cellStyle name="Notas 6 3 3 4 2 3 3" xfId="14828" xr:uid="{00000000-0005-0000-0000-00002A4C0000}"/>
    <cellStyle name="Notas 6 3 3 4 2 4" xfId="8344" xr:uid="{00000000-0005-0000-0000-00002B4C0000}"/>
    <cellStyle name="Notas 6 3 3 4 2 4 2" xfId="16973" xr:uid="{00000000-0005-0000-0000-00002C4C0000}"/>
    <cellStyle name="Notas 6 3 3 4 2 5" xfId="12659" xr:uid="{00000000-0005-0000-0000-00002D4C0000}"/>
    <cellStyle name="Notas 6 3 3 5" xfId="1154" xr:uid="{00000000-0005-0000-0000-00002E4C0000}"/>
    <cellStyle name="Notas 6 3 3 5 2" xfId="2432" xr:uid="{00000000-0005-0000-0000-00002F4C0000}"/>
    <cellStyle name="Notas 6 3 3 5 2 2" xfId="3666" xr:uid="{00000000-0005-0000-0000-0000304C0000}"/>
    <cellStyle name="Notas 6 3 3 5 2 2 2" xfId="4801" xr:uid="{00000000-0005-0000-0000-0000314C0000}"/>
    <cellStyle name="Notas 6 3 3 5 2 2 2 2" xfId="7536" xr:uid="{00000000-0005-0000-0000-0000324C0000}"/>
    <cellStyle name="Notas 6 3 3 5 2 2 2 2 2" xfId="11832" xr:uid="{00000000-0005-0000-0000-0000334C0000}"/>
    <cellStyle name="Notas 6 3 3 5 2 2 2 2 2 2" xfId="20461" xr:uid="{00000000-0005-0000-0000-0000344C0000}"/>
    <cellStyle name="Notas 6 3 3 5 2 2 2 2 3" xfId="16171" xr:uid="{00000000-0005-0000-0000-0000354C0000}"/>
    <cellStyle name="Notas 6 3 3 5 2 2 2 3" xfId="9687" xr:uid="{00000000-0005-0000-0000-0000364C0000}"/>
    <cellStyle name="Notas 6 3 3 5 2 2 2 3 2" xfId="18316" xr:uid="{00000000-0005-0000-0000-0000374C0000}"/>
    <cellStyle name="Notas 6 3 3 5 2 2 2 4" xfId="14025" xr:uid="{00000000-0005-0000-0000-0000384C0000}"/>
    <cellStyle name="Notas 6 3 3 5 2 2 3" xfId="6484" xr:uid="{00000000-0005-0000-0000-0000394C0000}"/>
    <cellStyle name="Notas 6 3 3 5 2 2 3 2" xfId="10780" xr:uid="{00000000-0005-0000-0000-00003A4C0000}"/>
    <cellStyle name="Notas 6 3 3 5 2 2 3 2 2" xfId="19409" xr:uid="{00000000-0005-0000-0000-00003B4C0000}"/>
    <cellStyle name="Notas 6 3 3 5 2 2 3 3" xfId="15119" xr:uid="{00000000-0005-0000-0000-00003C4C0000}"/>
    <cellStyle name="Notas 6 3 3 5 2 2 4" xfId="8635" xr:uid="{00000000-0005-0000-0000-00003D4C0000}"/>
    <cellStyle name="Notas 6 3 3 5 2 2 4 2" xfId="17264" xr:uid="{00000000-0005-0000-0000-00003E4C0000}"/>
    <cellStyle name="Notas 6 3 3 5 2 2 5" xfId="12951" xr:uid="{00000000-0005-0000-0000-00003F4C0000}"/>
    <cellStyle name="Notas 6 3 3 5 3" xfId="3846" xr:uid="{00000000-0005-0000-0000-0000404C0000}"/>
    <cellStyle name="Notas 6 3 3 5 3 2" xfId="6601" xr:uid="{00000000-0005-0000-0000-0000414C0000}"/>
    <cellStyle name="Notas 6 3 3 5 3 2 2" xfId="10897" xr:uid="{00000000-0005-0000-0000-0000424C0000}"/>
    <cellStyle name="Notas 6 3 3 5 3 2 2 2" xfId="19526" xr:uid="{00000000-0005-0000-0000-0000434C0000}"/>
    <cellStyle name="Notas 6 3 3 5 3 2 3" xfId="15236" xr:uid="{00000000-0005-0000-0000-0000444C0000}"/>
    <cellStyle name="Notas 6 3 3 5 3 3" xfId="8752" xr:uid="{00000000-0005-0000-0000-0000454C0000}"/>
    <cellStyle name="Notas 6 3 3 5 3 3 2" xfId="17381" xr:uid="{00000000-0005-0000-0000-0000464C0000}"/>
    <cellStyle name="Notas 6 3 3 5 3 4" xfId="13070" xr:uid="{00000000-0005-0000-0000-0000474C0000}"/>
    <cellStyle name="Notas 6 3 3 5 4" xfId="5546" xr:uid="{00000000-0005-0000-0000-0000484C0000}"/>
    <cellStyle name="Notas 6 3 3 5 4 2" xfId="9842" xr:uid="{00000000-0005-0000-0000-0000494C0000}"/>
    <cellStyle name="Notas 6 3 3 5 4 2 2" xfId="18471" xr:uid="{00000000-0005-0000-0000-00004A4C0000}"/>
    <cellStyle name="Notas 6 3 3 5 4 3" xfId="14181" xr:uid="{00000000-0005-0000-0000-00004B4C0000}"/>
    <cellStyle name="Notas 6 3 3 5 5" xfId="8082" xr:uid="{00000000-0005-0000-0000-00004C4C0000}"/>
    <cellStyle name="Notas 6 3 3 5 5 2" xfId="16714" xr:uid="{00000000-0005-0000-0000-00004D4C0000}"/>
    <cellStyle name="Notas 6 3 3 5 6" xfId="11990" xr:uid="{00000000-0005-0000-0000-00004E4C0000}"/>
    <cellStyle name="Notas 6 3 3 6" xfId="22956" xr:uid="{00000000-0005-0000-0000-00004F4C0000}"/>
    <cellStyle name="Notas 6 3 4" xfId="675" xr:uid="{00000000-0005-0000-0000-0000504C0000}"/>
    <cellStyle name="Notas 6 3 4 2" xfId="2114" xr:uid="{00000000-0005-0000-0000-0000514C0000}"/>
    <cellStyle name="Notas 6 3 4 2 2" xfId="3471" xr:uid="{00000000-0005-0000-0000-0000524C0000}"/>
    <cellStyle name="Notas 6 3 4 2 2 2" xfId="4607" xr:uid="{00000000-0005-0000-0000-0000534C0000}"/>
    <cellStyle name="Notas 6 3 4 2 2 2 2" xfId="7342" xr:uid="{00000000-0005-0000-0000-0000544C0000}"/>
    <cellStyle name="Notas 6 3 4 2 2 2 2 2" xfId="11638" xr:uid="{00000000-0005-0000-0000-0000554C0000}"/>
    <cellStyle name="Notas 6 3 4 2 2 2 2 2 2" xfId="20267" xr:uid="{00000000-0005-0000-0000-0000564C0000}"/>
    <cellStyle name="Notas 6 3 4 2 2 2 2 3" xfId="15977" xr:uid="{00000000-0005-0000-0000-0000574C0000}"/>
    <cellStyle name="Notas 6 3 4 2 2 2 3" xfId="9493" xr:uid="{00000000-0005-0000-0000-0000584C0000}"/>
    <cellStyle name="Notas 6 3 4 2 2 2 3 2" xfId="18122" xr:uid="{00000000-0005-0000-0000-0000594C0000}"/>
    <cellStyle name="Notas 6 3 4 2 2 2 4" xfId="13831" xr:uid="{00000000-0005-0000-0000-00005A4C0000}"/>
    <cellStyle name="Notas 6 3 4 2 2 3" xfId="6290" xr:uid="{00000000-0005-0000-0000-00005B4C0000}"/>
    <cellStyle name="Notas 6 3 4 2 2 3 2" xfId="10586" xr:uid="{00000000-0005-0000-0000-00005C4C0000}"/>
    <cellStyle name="Notas 6 3 4 2 2 3 2 2" xfId="19215" xr:uid="{00000000-0005-0000-0000-00005D4C0000}"/>
    <cellStyle name="Notas 6 3 4 2 2 3 3" xfId="14925" xr:uid="{00000000-0005-0000-0000-00005E4C0000}"/>
    <cellStyle name="Notas 6 3 4 2 2 4" xfId="8441" xr:uid="{00000000-0005-0000-0000-00005F4C0000}"/>
    <cellStyle name="Notas 6 3 4 2 2 4 2" xfId="17070" xr:uid="{00000000-0005-0000-0000-0000604C0000}"/>
    <cellStyle name="Notas 6 3 4 2 2 5" xfId="12757" xr:uid="{00000000-0005-0000-0000-0000614C0000}"/>
    <cellStyle name="Notas 6 3 4 3" xfId="3148" xr:uid="{00000000-0005-0000-0000-0000624C0000}"/>
    <cellStyle name="Notas 6 3 4 3 2" xfId="4317" xr:uid="{00000000-0005-0000-0000-0000634C0000}"/>
    <cellStyle name="Notas 6 3 4 3 2 2" xfId="7052" xr:uid="{00000000-0005-0000-0000-0000644C0000}"/>
    <cellStyle name="Notas 6 3 4 3 2 2 2" xfId="11348" xr:uid="{00000000-0005-0000-0000-0000654C0000}"/>
    <cellStyle name="Notas 6 3 4 3 2 2 2 2" xfId="19977" xr:uid="{00000000-0005-0000-0000-0000664C0000}"/>
    <cellStyle name="Notas 6 3 4 3 2 2 3" xfId="15687" xr:uid="{00000000-0005-0000-0000-0000674C0000}"/>
    <cellStyle name="Notas 6 3 4 3 2 3" xfId="9203" xr:uid="{00000000-0005-0000-0000-0000684C0000}"/>
    <cellStyle name="Notas 6 3 4 3 2 3 2" xfId="17832" xr:uid="{00000000-0005-0000-0000-0000694C0000}"/>
    <cellStyle name="Notas 6 3 4 3 2 4" xfId="13541" xr:uid="{00000000-0005-0000-0000-00006A4C0000}"/>
    <cellStyle name="Notas 6 3 4 3 3" xfId="5999" xr:uid="{00000000-0005-0000-0000-00006B4C0000}"/>
    <cellStyle name="Notas 6 3 4 3 3 2" xfId="10295" xr:uid="{00000000-0005-0000-0000-00006C4C0000}"/>
    <cellStyle name="Notas 6 3 4 3 3 2 2" xfId="18924" xr:uid="{00000000-0005-0000-0000-00006D4C0000}"/>
    <cellStyle name="Notas 6 3 4 3 3 3" xfId="14634" xr:uid="{00000000-0005-0000-0000-00006E4C0000}"/>
    <cellStyle name="Notas 6 3 4 3 4" xfId="7681" xr:uid="{00000000-0005-0000-0000-00006F4C0000}"/>
    <cellStyle name="Notas 6 3 4 3 4 2" xfId="16315" xr:uid="{00000000-0005-0000-0000-0000704C0000}"/>
    <cellStyle name="Notas 6 3 4 3 5" xfId="12465" xr:uid="{00000000-0005-0000-0000-0000714C0000}"/>
    <cellStyle name="Notas 6 3 4 4" xfId="22078" xr:uid="{00000000-0005-0000-0000-0000724C0000}"/>
    <cellStyle name="Notas 6 3 5" xfId="790" xr:uid="{00000000-0005-0000-0000-0000734C0000}"/>
    <cellStyle name="Notas 6 3 5 2" xfId="2226" xr:uid="{00000000-0005-0000-0000-0000744C0000}"/>
    <cellStyle name="Notas 6 3 5 2 2" xfId="3567" xr:uid="{00000000-0005-0000-0000-0000754C0000}"/>
    <cellStyle name="Notas 6 3 5 2 2 2" xfId="4703" xr:uid="{00000000-0005-0000-0000-0000764C0000}"/>
    <cellStyle name="Notas 6 3 5 2 2 2 2" xfId="7438" xr:uid="{00000000-0005-0000-0000-0000774C0000}"/>
    <cellStyle name="Notas 6 3 5 2 2 2 2 2" xfId="11734" xr:uid="{00000000-0005-0000-0000-0000784C0000}"/>
    <cellStyle name="Notas 6 3 5 2 2 2 2 2 2" xfId="20363" xr:uid="{00000000-0005-0000-0000-0000794C0000}"/>
    <cellStyle name="Notas 6 3 5 2 2 2 2 3" xfId="16073" xr:uid="{00000000-0005-0000-0000-00007A4C0000}"/>
    <cellStyle name="Notas 6 3 5 2 2 2 3" xfId="9589" xr:uid="{00000000-0005-0000-0000-00007B4C0000}"/>
    <cellStyle name="Notas 6 3 5 2 2 2 3 2" xfId="18218" xr:uid="{00000000-0005-0000-0000-00007C4C0000}"/>
    <cellStyle name="Notas 6 3 5 2 2 2 4" xfId="13927" xr:uid="{00000000-0005-0000-0000-00007D4C0000}"/>
    <cellStyle name="Notas 6 3 5 2 2 3" xfId="6386" xr:uid="{00000000-0005-0000-0000-00007E4C0000}"/>
    <cellStyle name="Notas 6 3 5 2 2 3 2" xfId="10682" xr:uid="{00000000-0005-0000-0000-00007F4C0000}"/>
    <cellStyle name="Notas 6 3 5 2 2 3 2 2" xfId="19311" xr:uid="{00000000-0005-0000-0000-0000804C0000}"/>
    <cellStyle name="Notas 6 3 5 2 2 3 3" xfId="15021" xr:uid="{00000000-0005-0000-0000-0000814C0000}"/>
    <cellStyle name="Notas 6 3 5 2 2 4" xfId="8537" xr:uid="{00000000-0005-0000-0000-0000824C0000}"/>
    <cellStyle name="Notas 6 3 5 2 2 4 2" xfId="17166" xr:uid="{00000000-0005-0000-0000-0000834C0000}"/>
    <cellStyle name="Notas 6 3 5 2 2 5" xfId="12853" xr:uid="{00000000-0005-0000-0000-0000844C0000}"/>
    <cellStyle name="Notas 6 3 5 3" xfId="3244" xr:uid="{00000000-0005-0000-0000-0000854C0000}"/>
    <cellStyle name="Notas 6 3 5 3 2" xfId="4413" xr:uid="{00000000-0005-0000-0000-0000864C0000}"/>
    <cellStyle name="Notas 6 3 5 3 2 2" xfId="7148" xr:uid="{00000000-0005-0000-0000-0000874C0000}"/>
    <cellStyle name="Notas 6 3 5 3 2 2 2" xfId="11444" xr:uid="{00000000-0005-0000-0000-0000884C0000}"/>
    <cellStyle name="Notas 6 3 5 3 2 2 2 2" xfId="20073" xr:uid="{00000000-0005-0000-0000-0000894C0000}"/>
    <cellStyle name="Notas 6 3 5 3 2 2 3" xfId="15783" xr:uid="{00000000-0005-0000-0000-00008A4C0000}"/>
    <cellStyle name="Notas 6 3 5 3 2 3" xfId="9299" xr:uid="{00000000-0005-0000-0000-00008B4C0000}"/>
    <cellStyle name="Notas 6 3 5 3 2 3 2" xfId="17928" xr:uid="{00000000-0005-0000-0000-00008C4C0000}"/>
    <cellStyle name="Notas 6 3 5 3 2 4" xfId="13637" xr:uid="{00000000-0005-0000-0000-00008D4C0000}"/>
    <cellStyle name="Notas 6 3 5 3 3" xfId="6095" xr:uid="{00000000-0005-0000-0000-00008E4C0000}"/>
    <cellStyle name="Notas 6 3 5 3 3 2" xfId="10391" xr:uid="{00000000-0005-0000-0000-00008F4C0000}"/>
    <cellStyle name="Notas 6 3 5 3 3 2 2" xfId="19020" xr:uid="{00000000-0005-0000-0000-0000904C0000}"/>
    <cellStyle name="Notas 6 3 5 3 3 3" xfId="14730" xr:uid="{00000000-0005-0000-0000-0000914C0000}"/>
    <cellStyle name="Notas 6 3 5 3 4" xfId="7762" xr:uid="{00000000-0005-0000-0000-0000924C0000}"/>
    <cellStyle name="Notas 6 3 5 3 4 2" xfId="16396" xr:uid="{00000000-0005-0000-0000-0000934C0000}"/>
    <cellStyle name="Notas 6 3 5 3 5" xfId="12561" xr:uid="{00000000-0005-0000-0000-0000944C0000}"/>
    <cellStyle name="Notas 6 3 6" xfId="988" xr:uid="{00000000-0005-0000-0000-0000954C0000}"/>
    <cellStyle name="Notas 6 3 6 2" xfId="3340" xr:uid="{00000000-0005-0000-0000-0000964C0000}"/>
    <cellStyle name="Notas 6 3 6 2 2" xfId="4509" xr:uid="{00000000-0005-0000-0000-0000974C0000}"/>
    <cellStyle name="Notas 6 3 6 2 2 2" xfId="7244" xr:uid="{00000000-0005-0000-0000-0000984C0000}"/>
    <cellStyle name="Notas 6 3 6 2 2 2 2" xfId="11540" xr:uid="{00000000-0005-0000-0000-0000994C0000}"/>
    <cellStyle name="Notas 6 3 6 2 2 2 2 2" xfId="20169" xr:uid="{00000000-0005-0000-0000-00009A4C0000}"/>
    <cellStyle name="Notas 6 3 6 2 2 2 3" xfId="15879" xr:uid="{00000000-0005-0000-0000-00009B4C0000}"/>
    <cellStyle name="Notas 6 3 6 2 2 3" xfId="9395" xr:uid="{00000000-0005-0000-0000-00009C4C0000}"/>
    <cellStyle name="Notas 6 3 6 2 2 3 2" xfId="18024" xr:uid="{00000000-0005-0000-0000-00009D4C0000}"/>
    <cellStyle name="Notas 6 3 6 2 2 4" xfId="13733" xr:uid="{00000000-0005-0000-0000-00009E4C0000}"/>
    <cellStyle name="Notas 6 3 6 2 3" xfId="6191" xr:uid="{00000000-0005-0000-0000-00009F4C0000}"/>
    <cellStyle name="Notas 6 3 6 2 3 2" xfId="10487" xr:uid="{00000000-0005-0000-0000-0000A04C0000}"/>
    <cellStyle name="Notas 6 3 6 2 3 2 2" xfId="19116" xr:uid="{00000000-0005-0000-0000-0000A14C0000}"/>
    <cellStyle name="Notas 6 3 6 2 3 3" xfId="14826" xr:uid="{00000000-0005-0000-0000-0000A24C0000}"/>
    <cellStyle name="Notas 6 3 6 2 4" xfId="8342" xr:uid="{00000000-0005-0000-0000-0000A34C0000}"/>
    <cellStyle name="Notas 6 3 6 2 4 2" xfId="16971" xr:uid="{00000000-0005-0000-0000-0000A44C0000}"/>
    <cellStyle name="Notas 6 3 6 2 5" xfId="12657" xr:uid="{00000000-0005-0000-0000-0000A54C0000}"/>
    <cellStyle name="Notas 6 3 7" xfId="1152" xr:uid="{00000000-0005-0000-0000-0000A64C0000}"/>
    <cellStyle name="Notas 6 3 7 2" xfId="2430" xr:uid="{00000000-0005-0000-0000-0000A74C0000}"/>
    <cellStyle name="Notas 6 3 7 2 2" xfId="3664" xr:uid="{00000000-0005-0000-0000-0000A84C0000}"/>
    <cellStyle name="Notas 6 3 7 2 2 2" xfId="4799" xr:uid="{00000000-0005-0000-0000-0000A94C0000}"/>
    <cellStyle name="Notas 6 3 7 2 2 2 2" xfId="7534" xr:uid="{00000000-0005-0000-0000-0000AA4C0000}"/>
    <cellStyle name="Notas 6 3 7 2 2 2 2 2" xfId="11830" xr:uid="{00000000-0005-0000-0000-0000AB4C0000}"/>
    <cellStyle name="Notas 6 3 7 2 2 2 2 2 2" xfId="20459" xr:uid="{00000000-0005-0000-0000-0000AC4C0000}"/>
    <cellStyle name="Notas 6 3 7 2 2 2 2 3" xfId="16169" xr:uid="{00000000-0005-0000-0000-0000AD4C0000}"/>
    <cellStyle name="Notas 6 3 7 2 2 2 3" xfId="9685" xr:uid="{00000000-0005-0000-0000-0000AE4C0000}"/>
    <cellStyle name="Notas 6 3 7 2 2 2 3 2" xfId="18314" xr:uid="{00000000-0005-0000-0000-0000AF4C0000}"/>
    <cellStyle name="Notas 6 3 7 2 2 2 4" xfId="14023" xr:uid="{00000000-0005-0000-0000-0000B04C0000}"/>
    <cellStyle name="Notas 6 3 7 2 2 3" xfId="6482" xr:uid="{00000000-0005-0000-0000-0000B14C0000}"/>
    <cellStyle name="Notas 6 3 7 2 2 3 2" xfId="10778" xr:uid="{00000000-0005-0000-0000-0000B24C0000}"/>
    <cellStyle name="Notas 6 3 7 2 2 3 2 2" xfId="19407" xr:uid="{00000000-0005-0000-0000-0000B34C0000}"/>
    <cellStyle name="Notas 6 3 7 2 2 3 3" xfId="15117" xr:uid="{00000000-0005-0000-0000-0000B44C0000}"/>
    <cellStyle name="Notas 6 3 7 2 2 4" xfId="8633" xr:uid="{00000000-0005-0000-0000-0000B54C0000}"/>
    <cellStyle name="Notas 6 3 7 2 2 4 2" xfId="17262" xr:uid="{00000000-0005-0000-0000-0000B64C0000}"/>
    <cellStyle name="Notas 6 3 7 2 2 5" xfId="12949" xr:uid="{00000000-0005-0000-0000-0000B74C0000}"/>
    <cellStyle name="Notas 6 3 7 3" xfId="3844" xr:uid="{00000000-0005-0000-0000-0000B84C0000}"/>
    <cellStyle name="Notas 6 3 7 3 2" xfId="6599" xr:uid="{00000000-0005-0000-0000-0000B94C0000}"/>
    <cellStyle name="Notas 6 3 7 3 2 2" xfId="10895" xr:uid="{00000000-0005-0000-0000-0000BA4C0000}"/>
    <cellStyle name="Notas 6 3 7 3 2 2 2" xfId="19524" xr:uid="{00000000-0005-0000-0000-0000BB4C0000}"/>
    <cellStyle name="Notas 6 3 7 3 2 3" xfId="15234" xr:uid="{00000000-0005-0000-0000-0000BC4C0000}"/>
    <cellStyle name="Notas 6 3 7 3 3" xfId="8750" xr:uid="{00000000-0005-0000-0000-0000BD4C0000}"/>
    <cellStyle name="Notas 6 3 7 3 3 2" xfId="17379" xr:uid="{00000000-0005-0000-0000-0000BE4C0000}"/>
    <cellStyle name="Notas 6 3 7 3 4" xfId="13068" xr:uid="{00000000-0005-0000-0000-0000BF4C0000}"/>
    <cellStyle name="Notas 6 3 7 4" xfId="5544" xr:uid="{00000000-0005-0000-0000-0000C04C0000}"/>
    <cellStyle name="Notas 6 3 7 4 2" xfId="9840" xr:uid="{00000000-0005-0000-0000-0000C14C0000}"/>
    <cellStyle name="Notas 6 3 7 4 2 2" xfId="18469" xr:uid="{00000000-0005-0000-0000-0000C24C0000}"/>
    <cellStyle name="Notas 6 3 7 4 3" xfId="14179" xr:uid="{00000000-0005-0000-0000-0000C34C0000}"/>
    <cellStyle name="Notas 6 3 7 5" xfId="7900" xr:uid="{00000000-0005-0000-0000-0000C44C0000}"/>
    <cellStyle name="Notas 6 3 7 5 2" xfId="16533" xr:uid="{00000000-0005-0000-0000-0000C54C0000}"/>
    <cellStyle name="Notas 6 3 7 6" xfId="11988" xr:uid="{00000000-0005-0000-0000-0000C64C0000}"/>
    <cellStyle name="Notas 6 3 8" xfId="22075" xr:uid="{00000000-0005-0000-0000-0000C74C0000}"/>
    <cellStyle name="Notas 6 4" xfId="548" xr:uid="{00000000-0005-0000-0000-0000C84C0000}"/>
    <cellStyle name="Notas 6 4 2" xfId="549" xr:uid="{00000000-0005-0000-0000-0000C94C0000}"/>
    <cellStyle name="Notas 6 4 2 2" xfId="679" xr:uid="{00000000-0005-0000-0000-0000CA4C0000}"/>
    <cellStyle name="Notas 6 4 2 2 2" xfId="2118" xr:uid="{00000000-0005-0000-0000-0000CB4C0000}"/>
    <cellStyle name="Notas 6 4 2 2 2 2" xfId="3475" xr:uid="{00000000-0005-0000-0000-0000CC4C0000}"/>
    <cellStyle name="Notas 6 4 2 2 2 2 2" xfId="4611" xr:uid="{00000000-0005-0000-0000-0000CD4C0000}"/>
    <cellStyle name="Notas 6 4 2 2 2 2 2 2" xfId="7346" xr:uid="{00000000-0005-0000-0000-0000CE4C0000}"/>
    <cellStyle name="Notas 6 4 2 2 2 2 2 2 2" xfId="11642" xr:uid="{00000000-0005-0000-0000-0000CF4C0000}"/>
    <cellStyle name="Notas 6 4 2 2 2 2 2 2 2 2" xfId="20271" xr:uid="{00000000-0005-0000-0000-0000D04C0000}"/>
    <cellStyle name="Notas 6 4 2 2 2 2 2 2 3" xfId="15981" xr:uid="{00000000-0005-0000-0000-0000D14C0000}"/>
    <cellStyle name="Notas 6 4 2 2 2 2 2 3" xfId="9497" xr:uid="{00000000-0005-0000-0000-0000D24C0000}"/>
    <cellStyle name="Notas 6 4 2 2 2 2 2 3 2" xfId="18126" xr:uid="{00000000-0005-0000-0000-0000D34C0000}"/>
    <cellStyle name="Notas 6 4 2 2 2 2 2 4" xfId="13835" xr:uid="{00000000-0005-0000-0000-0000D44C0000}"/>
    <cellStyle name="Notas 6 4 2 2 2 2 3" xfId="6294" xr:uid="{00000000-0005-0000-0000-0000D54C0000}"/>
    <cellStyle name="Notas 6 4 2 2 2 2 3 2" xfId="10590" xr:uid="{00000000-0005-0000-0000-0000D64C0000}"/>
    <cellStyle name="Notas 6 4 2 2 2 2 3 2 2" xfId="19219" xr:uid="{00000000-0005-0000-0000-0000D74C0000}"/>
    <cellStyle name="Notas 6 4 2 2 2 2 3 3" xfId="14929" xr:uid="{00000000-0005-0000-0000-0000D84C0000}"/>
    <cellStyle name="Notas 6 4 2 2 2 2 4" xfId="8445" xr:uid="{00000000-0005-0000-0000-0000D94C0000}"/>
    <cellStyle name="Notas 6 4 2 2 2 2 4 2" xfId="17074" xr:uid="{00000000-0005-0000-0000-0000DA4C0000}"/>
    <cellStyle name="Notas 6 4 2 2 2 2 5" xfId="12761" xr:uid="{00000000-0005-0000-0000-0000DB4C0000}"/>
    <cellStyle name="Notas 6 4 2 2 3" xfId="3152" xr:uid="{00000000-0005-0000-0000-0000DC4C0000}"/>
    <cellStyle name="Notas 6 4 2 2 3 2" xfId="4321" xr:uid="{00000000-0005-0000-0000-0000DD4C0000}"/>
    <cellStyle name="Notas 6 4 2 2 3 2 2" xfId="7056" xr:uid="{00000000-0005-0000-0000-0000DE4C0000}"/>
    <cellStyle name="Notas 6 4 2 2 3 2 2 2" xfId="11352" xr:uid="{00000000-0005-0000-0000-0000DF4C0000}"/>
    <cellStyle name="Notas 6 4 2 2 3 2 2 2 2" xfId="19981" xr:uid="{00000000-0005-0000-0000-0000E04C0000}"/>
    <cellStyle name="Notas 6 4 2 2 3 2 2 3" xfId="15691" xr:uid="{00000000-0005-0000-0000-0000E14C0000}"/>
    <cellStyle name="Notas 6 4 2 2 3 2 3" xfId="9207" xr:uid="{00000000-0005-0000-0000-0000E24C0000}"/>
    <cellStyle name="Notas 6 4 2 2 3 2 3 2" xfId="17836" xr:uid="{00000000-0005-0000-0000-0000E34C0000}"/>
    <cellStyle name="Notas 6 4 2 2 3 2 4" xfId="13545" xr:uid="{00000000-0005-0000-0000-0000E44C0000}"/>
    <cellStyle name="Notas 6 4 2 2 3 3" xfId="6003" xr:uid="{00000000-0005-0000-0000-0000E54C0000}"/>
    <cellStyle name="Notas 6 4 2 2 3 3 2" xfId="10299" xr:uid="{00000000-0005-0000-0000-0000E64C0000}"/>
    <cellStyle name="Notas 6 4 2 2 3 3 2 2" xfId="18928" xr:uid="{00000000-0005-0000-0000-0000E74C0000}"/>
    <cellStyle name="Notas 6 4 2 2 3 3 3" xfId="14638" xr:uid="{00000000-0005-0000-0000-0000E84C0000}"/>
    <cellStyle name="Notas 6 4 2 2 3 4" xfId="7751" xr:uid="{00000000-0005-0000-0000-0000E94C0000}"/>
    <cellStyle name="Notas 6 4 2 2 3 4 2" xfId="16385" xr:uid="{00000000-0005-0000-0000-0000EA4C0000}"/>
    <cellStyle name="Notas 6 4 2 2 3 5" xfId="12469" xr:uid="{00000000-0005-0000-0000-0000EB4C0000}"/>
    <cellStyle name="Notas 6 4 2 2 4" xfId="22954" xr:uid="{00000000-0005-0000-0000-0000EC4C0000}"/>
    <cellStyle name="Notas 6 4 2 3" xfId="794" xr:uid="{00000000-0005-0000-0000-0000ED4C0000}"/>
    <cellStyle name="Notas 6 4 2 3 2" xfId="2230" xr:uid="{00000000-0005-0000-0000-0000EE4C0000}"/>
    <cellStyle name="Notas 6 4 2 3 2 2" xfId="3571" xr:uid="{00000000-0005-0000-0000-0000EF4C0000}"/>
    <cellStyle name="Notas 6 4 2 3 2 2 2" xfId="4707" xr:uid="{00000000-0005-0000-0000-0000F04C0000}"/>
    <cellStyle name="Notas 6 4 2 3 2 2 2 2" xfId="7442" xr:uid="{00000000-0005-0000-0000-0000F14C0000}"/>
    <cellStyle name="Notas 6 4 2 3 2 2 2 2 2" xfId="11738" xr:uid="{00000000-0005-0000-0000-0000F24C0000}"/>
    <cellStyle name="Notas 6 4 2 3 2 2 2 2 2 2" xfId="20367" xr:uid="{00000000-0005-0000-0000-0000F34C0000}"/>
    <cellStyle name="Notas 6 4 2 3 2 2 2 2 3" xfId="16077" xr:uid="{00000000-0005-0000-0000-0000F44C0000}"/>
    <cellStyle name="Notas 6 4 2 3 2 2 2 3" xfId="9593" xr:uid="{00000000-0005-0000-0000-0000F54C0000}"/>
    <cellStyle name="Notas 6 4 2 3 2 2 2 3 2" xfId="18222" xr:uid="{00000000-0005-0000-0000-0000F64C0000}"/>
    <cellStyle name="Notas 6 4 2 3 2 2 2 4" xfId="13931" xr:uid="{00000000-0005-0000-0000-0000F74C0000}"/>
    <cellStyle name="Notas 6 4 2 3 2 2 3" xfId="6390" xr:uid="{00000000-0005-0000-0000-0000F84C0000}"/>
    <cellStyle name="Notas 6 4 2 3 2 2 3 2" xfId="10686" xr:uid="{00000000-0005-0000-0000-0000F94C0000}"/>
    <cellStyle name="Notas 6 4 2 3 2 2 3 2 2" xfId="19315" xr:uid="{00000000-0005-0000-0000-0000FA4C0000}"/>
    <cellStyle name="Notas 6 4 2 3 2 2 3 3" xfId="15025" xr:uid="{00000000-0005-0000-0000-0000FB4C0000}"/>
    <cellStyle name="Notas 6 4 2 3 2 2 4" xfId="8541" xr:uid="{00000000-0005-0000-0000-0000FC4C0000}"/>
    <cellStyle name="Notas 6 4 2 3 2 2 4 2" xfId="17170" xr:uid="{00000000-0005-0000-0000-0000FD4C0000}"/>
    <cellStyle name="Notas 6 4 2 3 2 2 5" xfId="12857" xr:uid="{00000000-0005-0000-0000-0000FE4C0000}"/>
    <cellStyle name="Notas 6 4 2 3 3" xfId="3248" xr:uid="{00000000-0005-0000-0000-0000FF4C0000}"/>
    <cellStyle name="Notas 6 4 2 3 3 2" xfId="4417" xr:uid="{00000000-0005-0000-0000-0000004D0000}"/>
    <cellStyle name="Notas 6 4 2 3 3 2 2" xfId="7152" xr:uid="{00000000-0005-0000-0000-0000014D0000}"/>
    <cellStyle name="Notas 6 4 2 3 3 2 2 2" xfId="11448" xr:uid="{00000000-0005-0000-0000-0000024D0000}"/>
    <cellStyle name="Notas 6 4 2 3 3 2 2 2 2" xfId="20077" xr:uid="{00000000-0005-0000-0000-0000034D0000}"/>
    <cellStyle name="Notas 6 4 2 3 3 2 2 3" xfId="15787" xr:uid="{00000000-0005-0000-0000-0000044D0000}"/>
    <cellStyle name="Notas 6 4 2 3 3 2 3" xfId="9303" xr:uid="{00000000-0005-0000-0000-0000054D0000}"/>
    <cellStyle name="Notas 6 4 2 3 3 2 3 2" xfId="17932" xr:uid="{00000000-0005-0000-0000-0000064D0000}"/>
    <cellStyle name="Notas 6 4 2 3 3 2 4" xfId="13641" xr:uid="{00000000-0005-0000-0000-0000074D0000}"/>
    <cellStyle name="Notas 6 4 2 3 3 3" xfId="6099" xr:uid="{00000000-0005-0000-0000-0000084D0000}"/>
    <cellStyle name="Notas 6 4 2 3 3 3 2" xfId="10395" xr:uid="{00000000-0005-0000-0000-0000094D0000}"/>
    <cellStyle name="Notas 6 4 2 3 3 3 2 2" xfId="19024" xr:uid="{00000000-0005-0000-0000-00000A4D0000}"/>
    <cellStyle name="Notas 6 4 2 3 3 3 3" xfId="14734" xr:uid="{00000000-0005-0000-0000-00000B4D0000}"/>
    <cellStyle name="Notas 6 4 2 3 3 4" xfId="7968" xr:uid="{00000000-0005-0000-0000-00000C4D0000}"/>
    <cellStyle name="Notas 6 4 2 3 3 4 2" xfId="16601" xr:uid="{00000000-0005-0000-0000-00000D4D0000}"/>
    <cellStyle name="Notas 6 4 2 3 3 5" xfId="12565" xr:uid="{00000000-0005-0000-0000-00000E4D0000}"/>
    <cellStyle name="Notas 6 4 2 4" xfId="992" xr:uid="{00000000-0005-0000-0000-00000F4D0000}"/>
    <cellStyle name="Notas 6 4 2 4 2" xfId="3344" xr:uid="{00000000-0005-0000-0000-0000104D0000}"/>
    <cellStyle name="Notas 6 4 2 4 2 2" xfId="4513" xr:uid="{00000000-0005-0000-0000-0000114D0000}"/>
    <cellStyle name="Notas 6 4 2 4 2 2 2" xfId="7248" xr:uid="{00000000-0005-0000-0000-0000124D0000}"/>
    <cellStyle name="Notas 6 4 2 4 2 2 2 2" xfId="11544" xr:uid="{00000000-0005-0000-0000-0000134D0000}"/>
    <cellStyle name="Notas 6 4 2 4 2 2 2 2 2" xfId="20173" xr:uid="{00000000-0005-0000-0000-0000144D0000}"/>
    <cellStyle name="Notas 6 4 2 4 2 2 2 3" xfId="15883" xr:uid="{00000000-0005-0000-0000-0000154D0000}"/>
    <cellStyle name="Notas 6 4 2 4 2 2 3" xfId="9399" xr:uid="{00000000-0005-0000-0000-0000164D0000}"/>
    <cellStyle name="Notas 6 4 2 4 2 2 3 2" xfId="18028" xr:uid="{00000000-0005-0000-0000-0000174D0000}"/>
    <cellStyle name="Notas 6 4 2 4 2 2 4" xfId="13737" xr:uid="{00000000-0005-0000-0000-0000184D0000}"/>
    <cellStyle name="Notas 6 4 2 4 2 3" xfId="6195" xr:uid="{00000000-0005-0000-0000-0000194D0000}"/>
    <cellStyle name="Notas 6 4 2 4 2 3 2" xfId="10491" xr:uid="{00000000-0005-0000-0000-00001A4D0000}"/>
    <cellStyle name="Notas 6 4 2 4 2 3 2 2" xfId="19120" xr:uid="{00000000-0005-0000-0000-00001B4D0000}"/>
    <cellStyle name="Notas 6 4 2 4 2 3 3" xfId="14830" xr:uid="{00000000-0005-0000-0000-00001C4D0000}"/>
    <cellStyle name="Notas 6 4 2 4 2 4" xfId="8346" xr:uid="{00000000-0005-0000-0000-00001D4D0000}"/>
    <cellStyle name="Notas 6 4 2 4 2 4 2" xfId="16975" xr:uid="{00000000-0005-0000-0000-00001E4D0000}"/>
    <cellStyle name="Notas 6 4 2 4 2 5" xfId="12661" xr:uid="{00000000-0005-0000-0000-00001F4D0000}"/>
    <cellStyle name="Notas 6 4 2 5" xfId="1156" xr:uid="{00000000-0005-0000-0000-0000204D0000}"/>
    <cellStyle name="Notas 6 4 2 5 2" xfId="2434" xr:uid="{00000000-0005-0000-0000-0000214D0000}"/>
    <cellStyle name="Notas 6 4 2 5 2 2" xfId="3668" xr:uid="{00000000-0005-0000-0000-0000224D0000}"/>
    <cellStyle name="Notas 6 4 2 5 2 2 2" xfId="4803" xr:uid="{00000000-0005-0000-0000-0000234D0000}"/>
    <cellStyle name="Notas 6 4 2 5 2 2 2 2" xfId="7538" xr:uid="{00000000-0005-0000-0000-0000244D0000}"/>
    <cellStyle name="Notas 6 4 2 5 2 2 2 2 2" xfId="11834" xr:uid="{00000000-0005-0000-0000-0000254D0000}"/>
    <cellStyle name="Notas 6 4 2 5 2 2 2 2 2 2" xfId="20463" xr:uid="{00000000-0005-0000-0000-0000264D0000}"/>
    <cellStyle name="Notas 6 4 2 5 2 2 2 2 3" xfId="16173" xr:uid="{00000000-0005-0000-0000-0000274D0000}"/>
    <cellStyle name="Notas 6 4 2 5 2 2 2 3" xfId="9689" xr:uid="{00000000-0005-0000-0000-0000284D0000}"/>
    <cellStyle name="Notas 6 4 2 5 2 2 2 3 2" xfId="18318" xr:uid="{00000000-0005-0000-0000-0000294D0000}"/>
    <cellStyle name="Notas 6 4 2 5 2 2 2 4" xfId="14027" xr:uid="{00000000-0005-0000-0000-00002A4D0000}"/>
    <cellStyle name="Notas 6 4 2 5 2 2 3" xfId="6486" xr:uid="{00000000-0005-0000-0000-00002B4D0000}"/>
    <cellStyle name="Notas 6 4 2 5 2 2 3 2" xfId="10782" xr:uid="{00000000-0005-0000-0000-00002C4D0000}"/>
    <cellStyle name="Notas 6 4 2 5 2 2 3 2 2" xfId="19411" xr:uid="{00000000-0005-0000-0000-00002D4D0000}"/>
    <cellStyle name="Notas 6 4 2 5 2 2 3 3" xfId="15121" xr:uid="{00000000-0005-0000-0000-00002E4D0000}"/>
    <cellStyle name="Notas 6 4 2 5 2 2 4" xfId="8637" xr:uid="{00000000-0005-0000-0000-00002F4D0000}"/>
    <cellStyle name="Notas 6 4 2 5 2 2 4 2" xfId="17266" xr:uid="{00000000-0005-0000-0000-0000304D0000}"/>
    <cellStyle name="Notas 6 4 2 5 2 2 5" xfId="12953" xr:uid="{00000000-0005-0000-0000-0000314D0000}"/>
    <cellStyle name="Notas 6 4 2 5 3" xfId="3848" xr:uid="{00000000-0005-0000-0000-0000324D0000}"/>
    <cellStyle name="Notas 6 4 2 5 3 2" xfId="6603" xr:uid="{00000000-0005-0000-0000-0000334D0000}"/>
    <cellStyle name="Notas 6 4 2 5 3 2 2" xfId="10899" xr:uid="{00000000-0005-0000-0000-0000344D0000}"/>
    <cellStyle name="Notas 6 4 2 5 3 2 2 2" xfId="19528" xr:uid="{00000000-0005-0000-0000-0000354D0000}"/>
    <cellStyle name="Notas 6 4 2 5 3 2 3" xfId="15238" xr:uid="{00000000-0005-0000-0000-0000364D0000}"/>
    <cellStyle name="Notas 6 4 2 5 3 3" xfId="8754" xr:uid="{00000000-0005-0000-0000-0000374D0000}"/>
    <cellStyle name="Notas 6 4 2 5 3 3 2" xfId="17383" xr:uid="{00000000-0005-0000-0000-0000384D0000}"/>
    <cellStyle name="Notas 6 4 2 5 3 4" xfId="13072" xr:uid="{00000000-0005-0000-0000-0000394D0000}"/>
    <cellStyle name="Notas 6 4 2 5 4" xfId="5548" xr:uid="{00000000-0005-0000-0000-00003A4D0000}"/>
    <cellStyle name="Notas 6 4 2 5 4 2" xfId="9844" xr:uid="{00000000-0005-0000-0000-00003B4D0000}"/>
    <cellStyle name="Notas 6 4 2 5 4 2 2" xfId="18473" xr:uid="{00000000-0005-0000-0000-00003C4D0000}"/>
    <cellStyle name="Notas 6 4 2 5 4 3" xfId="14183" xr:uid="{00000000-0005-0000-0000-00003D4D0000}"/>
    <cellStyle name="Notas 6 4 2 5 5" xfId="8081" xr:uid="{00000000-0005-0000-0000-00003E4D0000}"/>
    <cellStyle name="Notas 6 4 2 5 5 2" xfId="16713" xr:uid="{00000000-0005-0000-0000-00003F4D0000}"/>
    <cellStyle name="Notas 6 4 2 5 6" xfId="11992" xr:uid="{00000000-0005-0000-0000-0000404D0000}"/>
    <cellStyle name="Notas 6 4 2 6" xfId="22079" xr:uid="{00000000-0005-0000-0000-0000414D0000}"/>
    <cellStyle name="Notas 6 4 3" xfId="550" xr:uid="{00000000-0005-0000-0000-0000424D0000}"/>
    <cellStyle name="Notas 6 4 3 2" xfId="680" xr:uid="{00000000-0005-0000-0000-0000434D0000}"/>
    <cellStyle name="Notas 6 4 3 2 2" xfId="2119" xr:uid="{00000000-0005-0000-0000-0000444D0000}"/>
    <cellStyle name="Notas 6 4 3 2 2 2" xfId="3476" xr:uid="{00000000-0005-0000-0000-0000454D0000}"/>
    <cellStyle name="Notas 6 4 3 2 2 2 2" xfId="4612" xr:uid="{00000000-0005-0000-0000-0000464D0000}"/>
    <cellStyle name="Notas 6 4 3 2 2 2 2 2" xfId="7347" xr:uid="{00000000-0005-0000-0000-0000474D0000}"/>
    <cellStyle name="Notas 6 4 3 2 2 2 2 2 2" xfId="11643" xr:uid="{00000000-0005-0000-0000-0000484D0000}"/>
    <cellStyle name="Notas 6 4 3 2 2 2 2 2 2 2" xfId="20272" xr:uid="{00000000-0005-0000-0000-0000494D0000}"/>
    <cellStyle name="Notas 6 4 3 2 2 2 2 2 3" xfId="15982" xr:uid="{00000000-0005-0000-0000-00004A4D0000}"/>
    <cellStyle name="Notas 6 4 3 2 2 2 2 3" xfId="9498" xr:uid="{00000000-0005-0000-0000-00004B4D0000}"/>
    <cellStyle name="Notas 6 4 3 2 2 2 2 3 2" xfId="18127" xr:uid="{00000000-0005-0000-0000-00004C4D0000}"/>
    <cellStyle name="Notas 6 4 3 2 2 2 2 4" xfId="13836" xr:uid="{00000000-0005-0000-0000-00004D4D0000}"/>
    <cellStyle name="Notas 6 4 3 2 2 2 3" xfId="6295" xr:uid="{00000000-0005-0000-0000-00004E4D0000}"/>
    <cellStyle name="Notas 6 4 3 2 2 2 3 2" xfId="10591" xr:uid="{00000000-0005-0000-0000-00004F4D0000}"/>
    <cellStyle name="Notas 6 4 3 2 2 2 3 2 2" xfId="19220" xr:uid="{00000000-0005-0000-0000-0000504D0000}"/>
    <cellStyle name="Notas 6 4 3 2 2 2 3 3" xfId="14930" xr:uid="{00000000-0005-0000-0000-0000514D0000}"/>
    <cellStyle name="Notas 6 4 3 2 2 2 4" xfId="8446" xr:uid="{00000000-0005-0000-0000-0000524D0000}"/>
    <cellStyle name="Notas 6 4 3 2 2 2 4 2" xfId="17075" xr:uid="{00000000-0005-0000-0000-0000534D0000}"/>
    <cellStyle name="Notas 6 4 3 2 2 2 5" xfId="12762" xr:uid="{00000000-0005-0000-0000-0000544D0000}"/>
    <cellStyle name="Notas 6 4 3 2 3" xfId="3153" xr:uid="{00000000-0005-0000-0000-0000554D0000}"/>
    <cellStyle name="Notas 6 4 3 2 3 2" xfId="4322" xr:uid="{00000000-0005-0000-0000-0000564D0000}"/>
    <cellStyle name="Notas 6 4 3 2 3 2 2" xfId="7057" xr:uid="{00000000-0005-0000-0000-0000574D0000}"/>
    <cellStyle name="Notas 6 4 3 2 3 2 2 2" xfId="11353" xr:uid="{00000000-0005-0000-0000-0000584D0000}"/>
    <cellStyle name="Notas 6 4 3 2 3 2 2 2 2" xfId="19982" xr:uid="{00000000-0005-0000-0000-0000594D0000}"/>
    <cellStyle name="Notas 6 4 3 2 3 2 2 3" xfId="15692" xr:uid="{00000000-0005-0000-0000-00005A4D0000}"/>
    <cellStyle name="Notas 6 4 3 2 3 2 3" xfId="9208" xr:uid="{00000000-0005-0000-0000-00005B4D0000}"/>
    <cellStyle name="Notas 6 4 3 2 3 2 3 2" xfId="17837" xr:uid="{00000000-0005-0000-0000-00005C4D0000}"/>
    <cellStyle name="Notas 6 4 3 2 3 2 4" xfId="13546" xr:uid="{00000000-0005-0000-0000-00005D4D0000}"/>
    <cellStyle name="Notas 6 4 3 2 3 3" xfId="6004" xr:uid="{00000000-0005-0000-0000-00005E4D0000}"/>
    <cellStyle name="Notas 6 4 3 2 3 3 2" xfId="10300" xr:uid="{00000000-0005-0000-0000-00005F4D0000}"/>
    <cellStyle name="Notas 6 4 3 2 3 3 2 2" xfId="18929" xr:uid="{00000000-0005-0000-0000-0000604D0000}"/>
    <cellStyle name="Notas 6 4 3 2 3 3 3" xfId="14639" xr:uid="{00000000-0005-0000-0000-0000614D0000}"/>
    <cellStyle name="Notas 6 4 3 2 3 4" xfId="7749" xr:uid="{00000000-0005-0000-0000-0000624D0000}"/>
    <cellStyle name="Notas 6 4 3 2 3 4 2" xfId="16383" xr:uid="{00000000-0005-0000-0000-0000634D0000}"/>
    <cellStyle name="Notas 6 4 3 2 3 5" xfId="12470" xr:uid="{00000000-0005-0000-0000-0000644D0000}"/>
    <cellStyle name="Notas 6 4 3 2 4" xfId="22080" xr:uid="{00000000-0005-0000-0000-0000654D0000}"/>
    <cellStyle name="Notas 6 4 3 3" xfId="795" xr:uid="{00000000-0005-0000-0000-0000664D0000}"/>
    <cellStyle name="Notas 6 4 3 3 2" xfId="2231" xr:uid="{00000000-0005-0000-0000-0000674D0000}"/>
    <cellStyle name="Notas 6 4 3 3 2 2" xfId="3572" xr:uid="{00000000-0005-0000-0000-0000684D0000}"/>
    <cellStyle name="Notas 6 4 3 3 2 2 2" xfId="4708" xr:uid="{00000000-0005-0000-0000-0000694D0000}"/>
    <cellStyle name="Notas 6 4 3 3 2 2 2 2" xfId="7443" xr:uid="{00000000-0005-0000-0000-00006A4D0000}"/>
    <cellStyle name="Notas 6 4 3 3 2 2 2 2 2" xfId="11739" xr:uid="{00000000-0005-0000-0000-00006B4D0000}"/>
    <cellStyle name="Notas 6 4 3 3 2 2 2 2 2 2" xfId="20368" xr:uid="{00000000-0005-0000-0000-00006C4D0000}"/>
    <cellStyle name="Notas 6 4 3 3 2 2 2 2 3" xfId="16078" xr:uid="{00000000-0005-0000-0000-00006D4D0000}"/>
    <cellStyle name="Notas 6 4 3 3 2 2 2 3" xfId="9594" xr:uid="{00000000-0005-0000-0000-00006E4D0000}"/>
    <cellStyle name="Notas 6 4 3 3 2 2 2 3 2" xfId="18223" xr:uid="{00000000-0005-0000-0000-00006F4D0000}"/>
    <cellStyle name="Notas 6 4 3 3 2 2 2 4" xfId="13932" xr:uid="{00000000-0005-0000-0000-0000704D0000}"/>
    <cellStyle name="Notas 6 4 3 3 2 2 3" xfId="6391" xr:uid="{00000000-0005-0000-0000-0000714D0000}"/>
    <cellStyle name="Notas 6 4 3 3 2 2 3 2" xfId="10687" xr:uid="{00000000-0005-0000-0000-0000724D0000}"/>
    <cellStyle name="Notas 6 4 3 3 2 2 3 2 2" xfId="19316" xr:uid="{00000000-0005-0000-0000-0000734D0000}"/>
    <cellStyle name="Notas 6 4 3 3 2 2 3 3" xfId="15026" xr:uid="{00000000-0005-0000-0000-0000744D0000}"/>
    <cellStyle name="Notas 6 4 3 3 2 2 4" xfId="8542" xr:uid="{00000000-0005-0000-0000-0000754D0000}"/>
    <cellStyle name="Notas 6 4 3 3 2 2 4 2" xfId="17171" xr:uid="{00000000-0005-0000-0000-0000764D0000}"/>
    <cellStyle name="Notas 6 4 3 3 2 2 5" xfId="12858" xr:uid="{00000000-0005-0000-0000-0000774D0000}"/>
    <cellStyle name="Notas 6 4 3 3 3" xfId="3249" xr:uid="{00000000-0005-0000-0000-0000784D0000}"/>
    <cellStyle name="Notas 6 4 3 3 3 2" xfId="4418" xr:uid="{00000000-0005-0000-0000-0000794D0000}"/>
    <cellStyle name="Notas 6 4 3 3 3 2 2" xfId="7153" xr:uid="{00000000-0005-0000-0000-00007A4D0000}"/>
    <cellStyle name="Notas 6 4 3 3 3 2 2 2" xfId="11449" xr:uid="{00000000-0005-0000-0000-00007B4D0000}"/>
    <cellStyle name="Notas 6 4 3 3 3 2 2 2 2" xfId="20078" xr:uid="{00000000-0005-0000-0000-00007C4D0000}"/>
    <cellStyle name="Notas 6 4 3 3 3 2 2 3" xfId="15788" xr:uid="{00000000-0005-0000-0000-00007D4D0000}"/>
    <cellStyle name="Notas 6 4 3 3 3 2 3" xfId="9304" xr:uid="{00000000-0005-0000-0000-00007E4D0000}"/>
    <cellStyle name="Notas 6 4 3 3 3 2 3 2" xfId="17933" xr:uid="{00000000-0005-0000-0000-00007F4D0000}"/>
    <cellStyle name="Notas 6 4 3 3 3 2 4" xfId="13642" xr:uid="{00000000-0005-0000-0000-0000804D0000}"/>
    <cellStyle name="Notas 6 4 3 3 3 3" xfId="6100" xr:uid="{00000000-0005-0000-0000-0000814D0000}"/>
    <cellStyle name="Notas 6 4 3 3 3 3 2" xfId="10396" xr:uid="{00000000-0005-0000-0000-0000824D0000}"/>
    <cellStyle name="Notas 6 4 3 3 3 3 2 2" xfId="19025" xr:uid="{00000000-0005-0000-0000-0000834D0000}"/>
    <cellStyle name="Notas 6 4 3 3 3 3 3" xfId="14735" xr:uid="{00000000-0005-0000-0000-0000844D0000}"/>
    <cellStyle name="Notas 6 4 3 3 3 4" xfId="8088" xr:uid="{00000000-0005-0000-0000-0000854D0000}"/>
    <cellStyle name="Notas 6 4 3 3 3 4 2" xfId="16720" xr:uid="{00000000-0005-0000-0000-0000864D0000}"/>
    <cellStyle name="Notas 6 4 3 3 3 5" xfId="12566" xr:uid="{00000000-0005-0000-0000-0000874D0000}"/>
    <cellStyle name="Notas 6 4 3 4" xfId="993" xr:uid="{00000000-0005-0000-0000-0000884D0000}"/>
    <cellStyle name="Notas 6 4 3 4 2" xfId="3345" xr:uid="{00000000-0005-0000-0000-0000894D0000}"/>
    <cellStyle name="Notas 6 4 3 4 2 2" xfId="4514" xr:uid="{00000000-0005-0000-0000-00008A4D0000}"/>
    <cellStyle name="Notas 6 4 3 4 2 2 2" xfId="7249" xr:uid="{00000000-0005-0000-0000-00008B4D0000}"/>
    <cellStyle name="Notas 6 4 3 4 2 2 2 2" xfId="11545" xr:uid="{00000000-0005-0000-0000-00008C4D0000}"/>
    <cellStyle name="Notas 6 4 3 4 2 2 2 2 2" xfId="20174" xr:uid="{00000000-0005-0000-0000-00008D4D0000}"/>
    <cellStyle name="Notas 6 4 3 4 2 2 2 3" xfId="15884" xr:uid="{00000000-0005-0000-0000-00008E4D0000}"/>
    <cellStyle name="Notas 6 4 3 4 2 2 3" xfId="9400" xr:uid="{00000000-0005-0000-0000-00008F4D0000}"/>
    <cellStyle name="Notas 6 4 3 4 2 2 3 2" xfId="18029" xr:uid="{00000000-0005-0000-0000-0000904D0000}"/>
    <cellStyle name="Notas 6 4 3 4 2 2 4" xfId="13738" xr:uid="{00000000-0005-0000-0000-0000914D0000}"/>
    <cellStyle name="Notas 6 4 3 4 2 3" xfId="6196" xr:uid="{00000000-0005-0000-0000-0000924D0000}"/>
    <cellStyle name="Notas 6 4 3 4 2 3 2" xfId="10492" xr:uid="{00000000-0005-0000-0000-0000934D0000}"/>
    <cellStyle name="Notas 6 4 3 4 2 3 2 2" xfId="19121" xr:uid="{00000000-0005-0000-0000-0000944D0000}"/>
    <cellStyle name="Notas 6 4 3 4 2 3 3" xfId="14831" xr:uid="{00000000-0005-0000-0000-0000954D0000}"/>
    <cellStyle name="Notas 6 4 3 4 2 4" xfId="8347" xr:uid="{00000000-0005-0000-0000-0000964D0000}"/>
    <cellStyle name="Notas 6 4 3 4 2 4 2" xfId="16976" xr:uid="{00000000-0005-0000-0000-0000974D0000}"/>
    <cellStyle name="Notas 6 4 3 4 2 5" xfId="12662" xr:uid="{00000000-0005-0000-0000-0000984D0000}"/>
    <cellStyle name="Notas 6 4 3 5" xfId="1157" xr:uid="{00000000-0005-0000-0000-0000994D0000}"/>
    <cellStyle name="Notas 6 4 3 5 2" xfId="2435" xr:uid="{00000000-0005-0000-0000-00009A4D0000}"/>
    <cellStyle name="Notas 6 4 3 5 2 2" xfId="3669" xr:uid="{00000000-0005-0000-0000-00009B4D0000}"/>
    <cellStyle name="Notas 6 4 3 5 2 2 2" xfId="4804" xr:uid="{00000000-0005-0000-0000-00009C4D0000}"/>
    <cellStyle name="Notas 6 4 3 5 2 2 2 2" xfId="7539" xr:uid="{00000000-0005-0000-0000-00009D4D0000}"/>
    <cellStyle name="Notas 6 4 3 5 2 2 2 2 2" xfId="11835" xr:uid="{00000000-0005-0000-0000-00009E4D0000}"/>
    <cellStyle name="Notas 6 4 3 5 2 2 2 2 2 2" xfId="20464" xr:uid="{00000000-0005-0000-0000-00009F4D0000}"/>
    <cellStyle name="Notas 6 4 3 5 2 2 2 2 3" xfId="16174" xr:uid="{00000000-0005-0000-0000-0000A04D0000}"/>
    <cellStyle name="Notas 6 4 3 5 2 2 2 3" xfId="9690" xr:uid="{00000000-0005-0000-0000-0000A14D0000}"/>
    <cellStyle name="Notas 6 4 3 5 2 2 2 3 2" xfId="18319" xr:uid="{00000000-0005-0000-0000-0000A24D0000}"/>
    <cellStyle name="Notas 6 4 3 5 2 2 2 4" xfId="14028" xr:uid="{00000000-0005-0000-0000-0000A34D0000}"/>
    <cellStyle name="Notas 6 4 3 5 2 2 3" xfId="6487" xr:uid="{00000000-0005-0000-0000-0000A44D0000}"/>
    <cellStyle name="Notas 6 4 3 5 2 2 3 2" xfId="10783" xr:uid="{00000000-0005-0000-0000-0000A54D0000}"/>
    <cellStyle name="Notas 6 4 3 5 2 2 3 2 2" xfId="19412" xr:uid="{00000000-0005-0000-0000-0000A64D0000}"/>
    <cellStyle name="Notas 6 4 3 5 2 2 3 3" xfId="15122" xr:uid="{00000000-0005-0000-0000-0000A74D0000}"/>
    <cellStyle name="Notas 6 4 3 5 2 2 4" xfId="8638" xr:uid="{00000000-0005-0000-0000-0000A84D0000}"/>
    <cellStyle name="Notas 6 4 3 5 2 2 4 2" xfId="17267" xr:uid="{00000000-0005-0000-0000-0000A94D0000}"/>
    <cellStyle name="Notas 6 4 3 5 2 2 5" xfId="12954" xr:uid="{00000000-0005-0000-0000-0000AA4D0000}"/>
    <cellStyle name="Notas 6 4 3 5 3" xfId="3849" xr:uid="{00000000-0005-0000-0000-0000AB4D0000}"/>
    <cellStyle name="Notas 6 4 3 5 3 2" xfId="6604" xr:uid="{00000000-0005-0000-0000-0000AC4D0000}"/>
    <cellStyle name="Notas 6 4 3 5 3 2 2" xfId="10900" xr:uid="{00000000-0005-0000-0000-0000AD4D0000}"/>
    <cellStyle name="Notas 6 4 3 5 3 2 2 2" xfId="19529" xr:uid="{00000000-0005-0000-0000-0000AE4D0000}"/>
    <cellStyle name="Notas 6 4 3 5 3 2 3" xfId="15239" xr:uid="{00000000-0005-0000-0000-0000AF4D0000}"/>
    <cellStyle name="Notas 6 4 3 5 3 3" xfId="8755" xr:uid="{00000000-0005-0000-0000-0000B04D0000}"/>
    <cellStyle name="Notas 6 4 3 5 3 3 2" xfId="17384" xr:uid="{00000000-0005-0000-0000-0000B14D0000}"/>
    <cellStyle name="Notas 6 4 3 5 3 4" xfId="13073" xr:uid="{00000000-0005-0000-0000-0000B24D0000}"/>
    <cellStyle name="Notas 6 4 3 5 4" xfId="5549" xr:uid="{00000000-0005-0000-0000-0000B34D0000}"/>
    <cellStyle name="Notas 6 4 3 5 4 2" xfId="9845" xr:uid="{00000000-0005-0000-0000-0000B44D0000}"/>
    <cellStyle name="Notas 6 4 3 5 4 2 2" xfId="18474" xr:uid="{00000000-0005-0000-0000-0000B54D0000}"/>
    <cellStyle name="Notas 6 4 3 5 4 3" xfId="14184" xr:uid="{00000000-0005-0000-0000-0000B64D0000}"/>
    <cellStyle name="Notas 6 4 3 5 5" xfId="7893" xr:uid="{00000000-0005-0000-0000-0000B74D0000}"/>
    <cellStyle name="Notas 6 4 3 5 5 2" xfId="16526" xr:uid="{00000000-0005-0000-0000-0000B84D0000}"/>
    <cellStyle name="Notas 6 4 3 5 6" xfId="11993" xr:uid="{00000000-0005-0000-0000-0000B94D0000}"/>
    <cellStyle name="Notas 6 4 3 6" xfId="22953" xr:uid="{00000000-0005-0000-0000-0000BA4D0000}"/>
    <cellStyle name="Notas 6 4 4" xfId="678" xr:uid="{00000000-0005-0000-0000-0000BB4D0000}"/>
    <cellStyle name="Notas 6 4 4 2" xfId="2117" xr:uid="{00000000-0005-0000-0000-0000BC4D0000}"/>
    <cellStyle name="Notas 6 4 4 2 2" xfId="3474" xr:uid="{00000000-0005-0000-0000-0000BD4D0000}"/>
    <cellStyle name="Notas 6 4 4 2 2 2" xfId="4610" xr:uid="{00000000-0005-0000-0000-0000BE4D0000}"/>
    <cellStyle name="Notas 6 4 4 2 2 2 2" xfId="7345" xr:uid="{00000000-0005-0000-0000-0000BF4D0000}"/>
    <cellStyle name="Notas 6 4 4 2 2 2 2 2" xfId="11641" xr:uid="{00000000-0005-0000-0000-0000C04D0000}"/>
    <cellStyle name="Notas 6 4 4 2 2 2 2 2 2" xfId="20270" xr:uid="{00000000-0005-0000-0000-0000C14D0000}"/>
    <cellStyle name="Notas 6 4 4 2 2 2 2 3" xfId="15980" xr:uid="{00000000-0005-0000-0000-0000C24D0000}"/>
    <cellStyle name="Notas 6 4 4 2 2 2 3" xfId="9496" xr:uid="{00000000-0005-0000-0000-0000C34D0000}"/>
    <cellStyle name="Notas 6 4 4 2 2 2 3 2" xfId="18125" xr:uid="{00000000-0005-0000-0000-0000C44D0000}"/>
    <cellStyle name="Notas 6 4 4 2 2 2 4" xfId="13834" xr:uid="{00000000-0005-0000-0000-0000C54D0000}"/>
    <cellStyle name="Notas 6 4 4 2 2 3" xfId="6293" xr:uid="{00000000-0005-0000-0000-0000C64D0000}"/>
    <cellStyle name="Notas 6 4 4 2 2 3 2" xfId="10589" xr:uid="{00000000-0005-0000-0000-0000C74D0000}"/>
    <cellStyle name="Notas 6 4 4 2 2 3 2 2" xfId="19218" xr:uid="{00000000-0005-0000-0000-0000C84D0000}"/>
    <cellStyle name="Notas 6 4 4 2 2 3 3" xfId="14928" xr:uid="{00000000-0005-0000-0000-0000C94D0000}"/>
    <cellStyle name="Notas 6 4 4 2 2 4" xfId="8444" xr:uid="{00000000-0005-0000-0000-0000CA4D0000}"/>
    <cellStyle name="Notas 6 4 4 2 2 4 2" xfId="17073" xr:uid="{00000000-0005-0000-0000-0000CB4D0000}"/>
    <cellStyle name="Notas 6 4 4 2 2 5" xfId="12760" xr:uid="{00000000-0005-0000-0000-0000CC4D0000}"/>
    <cellStyle name="Notas 6 4 4 3" xfId="3151" xr:uid="{00000000-0005-0000-0000-0000CD4D0000}"/>
    <cellStyle name="Notas 6 4 4 3 2" xfId="4320" xr:uid="{00000000-0005-0000-0000-0000CE4D0000}"/>
    <cellStyle name="Notas 6 4 4 3 2 2" xfId="7055" xr:uid="{00000000-0005-0000-0000-0000CF4D0000}"/>
    <cellStyle name="Notas 6 4 4 3 2 2 2" xfId="11351" xr:uid="{00000000-0005-0000-0000-0000D04D0000}"/>
    <cellStyle name="Notas 6 4 4 3 2 2 2 2" xfId="19980" xr:uid="{00000000-0005-0000-0000-0000D14D0000}"/>
    <cellStyle name="Notas 6 4 4 3 2 2 3" xfId="15690" xr:uid="{00000000-0005-0000-0000-0000D24D0000}"/>
    <cellStyle name="Notas 6 4 4 3 2 3" xfId="9206" xr:uid="{00000000-0005-0000-0000-0000D34D0000}"/>
    <cellStyle name="Notas 6 4 4 3 2 3 2" xfId="17835" xr:uid="{00000000-0005-0000-0000-0000D44D0000}"/>
    <cellStyle name="Notas 6 4 4 3 2 4" xfId="13544" xr:uid="{00000000-0005-0000-0000-0000D54D0000}"/>
    <cellStyle name="Notas 6 4 4 3 3" xfId="6002" xr:uid="{00000000-0005-0000-0000-0000D64D0000}"/>
    <cellStyle name="Notas 6 4 4 3 3 2" xfId="10298" xr:uid="{00000000-0005-0000-0000-0000D74D0000}"/>
    <cellStyle name="Notas 6 4 4 3 3 2 2" xfId="18927" xr:uid="{00000000-0005-0000-0000-0000D84D0000}"/>
    <cellStyle name="Notas 6 4 4 3 3 3" xfId="14637" xr:uid="{00000000-0005-0000-0000-0000D94D0000}"/>
    <cellStyle name="Notas 6 4 4 3 4" xfId="8024" xr:uid="{00000000-0005-0000-0000-0000DA4D0000}"/>
    <cellStyle name="Notas 6 4 4 3 4 2" xfId="16657" xr:uid="{00000000-0005-0000-0000-0000DB4D0000}"/>
    <cellStyle name="Notas 6 4 4 3 5" xfId="12468" xr:uid="{00000000-0005-0000-0000-0000DC4D0000}"/>
    <cellStyle name="Notas 6 4 4 4" xfId="22178" xr:uid="{00000000-0005-0000-0000-0000DD4D0000}"/>
    <cellStyle name="Notas 6 4 5" xfId="793" xr:uid="{00000000-0005-0000-0000-0000DE4D0000}"/>
    <cellStyle name="Notas 6 4 5 2" xfId="2229" xr:uid="{00000000-0005-0000-0000-0000DF4D0000}"/>
    <cellStyle name="Notas 6 4 5 2 2" xfId="3570" xr:uid="{00000000-0005-0000-0000-0000E04D0000}"/>
    <cellStyle name="Notas 6 4 5 2 2 2" xfId="4706" xr:uid="{00000000-0005-0000-0000-0000E14D0000}"/>
    <cellStyle name="Notas 6 4 5 2 2 2 2" xfId="7441" xr:uid="{00000000-0005-0000-0000-0000E24D0000}"/>
    <cellStyle name="Notas 6 4 5 2 2 2 2 2" xfId="11737" xr:uid="{00000000-0005-0000-0000-0000E34D0000}"/>
    <cellStyle name="Notas 6 4 5 2 2 2 2 2 2" xfId="20366" xr:uid="{00000000-0005-0000-0000-0000E44D0000}"/>
    <cellStyle name="Notas 6 4 5 2 2 2 2 3" xfId="16076" xr:uid="{00000000-0005-0000-0000-0000E54D0000}"/>
    <cellStyle name="Notas 6 4 5 2 2 2 3" xfId="9592" xr:uid="{00000000-0005-0000-0000-0000E64D0000}"/>
    <cellStyle name="Notas 6 4 5 2 2 2 3 2" xfId="18221" xr:uid="{00000000-0005-0000-0000-0000E74D0000}"/>
    <cellStyle name="Notas 6 4 5 2 2 2 4" xfId="13930" xr:uid="{00000000-0005-0000-0000-0000E84D0000}"/>
    <cellStyle name="Notas 6 4 5 2 2 3" xfId="6389" xr:uid="{00000000-0005-0000-0000-0000E94D0000}"/>
    <cellStyle name="Notas 6 4 5 2 2 3 2" xfId="10685" xr:uid="{00000000-0005-0000-0000-0000EA4D0000}"/>
    <cellStyle name="Notas 6 4 5 2 2 3 2 2" xfId="19314" xr:uid="{00000000-0005-0000-0000-0000EB4D0000}"/>
    <cellStyle name="Notas 6 4 5 2 2 3 3" xfId="15024" xr:uid="{00000000-0005-0000-0000-0000EC4D0000}"/>
    <cellStyle name="Notas 6 4 5 2 2 4" xfId="8540" xr:uid="{00000000-0005-0000-0000-0000ED4D0000}"/>
    <cellStyle name="Notas 6 4 5 2 2 4 2" xfId="17169" xr:uid="{00000000-0005-0000-0000-0000EE4D0000}"/>
    <cellStyle name="Notas 6 4 5 2 2 5" xfId="12856" xr:uid="{00000000-0005-0000-0000-0000EF4D0000}"/>
    <cellStyle name="Notas 6 4 5 3" xfId="3247" xr:uid="{00000000-0005-0000-0000-0000F04D0000}"/>
    <cellStyle name="Notas 6 4 5 3 2" xfId="4416" xr:uid="{00000000-0005-0000-0000-0000F14D0000}"/>
    <cellStyle name="Notas 6 4 5 3 2 2" xfId="7151" xr:uid="{00000000-0005-0000-0000-0000F24D0000}"/>
    <cellStyle name="Notas 6 4 5 3 2 2 2" xfId="11447" xr:uid="{00000000-0005-0000-0000-0000F34D0000}"/>
    <cellStyle name="Notas 6 4 5 3 2 2 2 2" xfId="20076" xr:uid="{00000000-0005-0000-0000-0000F44D0000}"/>
    <cellStyle name="Notas 6 4 5 3 2 2 3" xfId="15786" xr:uid="{00000000-0005-0000-0000-0000F54D0000}"/>
    <cellStyle name="Notas 6 4 5 3 2 3" xfId="9302" xr:uid="{00000000-0005-0000-0000-0000F64D0000}"/>
    <cellStyle name="Notas 6 4 5 3 2 3 2" xfId="17931" xr:uid="{00000000-0005-0000-0000-0000F74D0000}"/>
    <cellStyle name="Notas 6 4 5 3 2 4" xfId="13640" xr:uid="{00000000-0005-0000-0000-0000F84D0000}"/>
    <cellStyle name="Notas 6 4 5 3 3" xfId="6098" xr:uid="{00000000-0005-0000-0000-0000F94D0000}"/>
    <cellStyle name="Notas 6 4 5 3 3 2" xfId="10394" xr:uid="{00000000-0005-0000-0000-0000FA4D0000}"/>
    <cellStyle name="Notas 6 4 5 3 3 2 2" xfId="19023" xr:uid="{00000000-0005-0000-0000-0000FB4D0000}"/>
    <cellStyle name="Notas 6 4 5 3 3 3" xfId="14733" xr:uid="{00000000-0005-0000-0000-0000FC4D0000}"/>
    <cellStyle name="Notas 6 4 5 3 4" xfId="8112" xr:uid="{00000000-0005-0000-0000-0000FD4D0000}"/>
    <cellStyle name="Notas 6 4 5 3 4 2" xfId="16744" xr:uid="{00000000-0005-0000-0000-0000FE4D0000}"/>
    <cellStyle name="Notas 6 4 5 3 5" xfId="12564" xr:uid="{00000000-0005-0000-0000-0000FF4D0000}"/>
    <cellStyle name="Notas 6 4 6" xfId="991" xr:uid="{00000000-0005-0000-0000-0000004E0000}"/>
    <cellStyle name="Notas 6 4 6 2" xfId="3343" xr:uid="{00000000-0005-0000-0000-0000014E0000}"/>
    <cellStyle name="Notas 6 4 6 2 2" xfId="4512" xr:uid="{00000000-0005-0000-0000-0000024E0000}"/>
    <cellStyle name="Notas 6 4 6 2 2 2" xfId="7247" xr:uid="{00000000-0005-0000-0000-0000034E0000}"/>
    <cellStyle name="Notas 6 4 6 2 2 2 2" xfId="11543" xr:uid="{00000000-0005-0000-0000-0000044E0000}"/>
    <cellStyle name="Notas 6 4 6 2 2 2 2 2" xfId="20172" xr:uid="{00000000-0005-0000-0000-0000054E0000}"/>
    <cellStyle name="Notas 6 4 6 2 2 2 3" xfId="15882" xr:uid="{00000000-0005-0000-0000-0000064E0000}"/>
    <cellStyle name="Notas 6 4 6 2 2 3" xfId="9398" xr:uid="{00000000-0005-0000-0000-0000074E0000}"/>
    <cellStyle name="Notas 6 4 6 2 2 3 2" xfId="18027" xr:uid="{00000000-0005-0000-0000-0000084E0000}"/>
    <cellStyle name="Notas 6 4 6 2 2 4" xfId="13736" xr:uid="{00000000-0005-0000-0000-0000094E0000}"/>
    <cellStyle name="Notas 6 4 6 2 3" xfId="6194" xr:uid="{00000000-0005-0000-0000-00000A4E0000}"/>
    <cellStyle name="Notas 6 4 6 2 3 2" xfId="10490" xr:uid="{00000000-0005-0000-0000-00000B4E0000}"/>
    <cellStyle name="Notas 6 4 6 2 3 2 2" xfId="19119" xr:uid="{00000000-0005-0000-0000-00000C4E0000}"/>
    <cellStyle name="Notas 6 4 6 2 3 3" xfId="14829" xr:uid="{00000000-0005-0000-0000-00000D4E0000}"/>
    <cellStyle name="Notas 6 4 6 2 4" xfId="8345" xr:uid="{00000000-0005-0000-0000-00000E4E0000}"/>
    <cellStyle name="Notas 6 4 6 2 4 2" xfId="16974" xr:uid="{00000000-0005-0000-0000-00000F4E0000}"/>
    <cellStyle name="Notas 6 4 6 2 5" xfId="12660" xr:uid="{00000000-0005-0000-0000-0000104E0000}"/>
    <cellStyle name="Notas 6 4 7" xfId="1155" xr:uid="{00000000-0005-0000-0000-0000114E0000}"/>
    <cellStyle name="Notas 6 4 7 2" xfId="2433" xr:uid="{00000000-0005-0000-0000-0000124E0000}"/>
    <cellStyle name="Notas 6 4 7 2 2" xfId="3667" xr:uid="{00000000-0005-0000-0000-0000134E0000}"/>
    <cellStyle name="Notas 6 4 7 2 2 2" xfId="4802" xr:uid="{00000000-0005-0000-0000-0000144E0000}"/>
    <cellStyle name="Notas 6 4 7 2 2 2 2" xfId="7537" xr:uid="{00000000-0005-0000-0000-0000154E0000}"/>
    <cellStyle name="Notas 6 4 7 2 2 2 2 2" xfId="11833" xr:uid="{00000000-0005-0000-0000-0000164E0000}"/>
    <cellStyle name="Notas 6 4 7 2 2 2 2 2 2" xfId="20462" xr:uid="{00000000-0005-0000-0000-0000174E0000}"/>
    <cellStyle name="Notas 6 4 7 2 2 2 2 3" xfId="16172" xr:uid="{00000000-0005-0000-0000-0000184E0000}"/>
    <cellStyle name="Notas 6 4 7 2 2 2 3" xfId="9688" xr:uid="{00000000-0005-0000-0000-0000194E0000}"/>
    <cellStyle name="Notas 6 4 7 2 2 2 3 2" xfId="18317" xr:uid="{00000000-0005-0000-0000-00001A4E0000}"/>
    <cellStyle name="Notas 6 4 7 2 2 2 4" xfId="14026" xr:uid="{00000000-0005-0000-0000-00001B4E0000}"/>
    <cellStyle name="Notas 6 4 7 2 2 3" xfId="6485" xr:uid="{00000000-0005-0000-0000-00001C4E0000}"/>
    <cellStyle name="Notas 6 4 7 2 2 3 2" xfId="10781" xr:uid="{00000000-0005-0000-0000-00001D4E0000}"/>
    <cellStyle name="Notas 6 4 7 2 2 3 2 2" xfId="19410" xr:uid="{00000000-0005-0000-0000-00001E4E0000}"/>
    <cellStyle name="Notas 6 4 7 2 2 3 3" xfId="15120" xr:uid="{00000000-0005-0000-0000-00001F4E0000}"/>
    <cellStyle name="Notas 6 4 7 2 2 4" xfId="8636" xr:uid="{00000000-0005-0000-0000-0000204E0000}"/>
    <cellStyle name="Notas 6 4 7 2 2 4 2" xfId="17265" xr:uid="{00000000-0005-0000-0000-0000214E0000}"/>
    <cellStyle name="Notas 6 4 7 2 2 5" xfId="12952" xr:uid="{00000000-0005-0000-0000-0000224E0000}"/>
    <cellStyle name="Notas 6 4 7 3" xfId="3847" xr:uid="{00000000-0005-0000-0000-0000234E0000}"/>
    <cellStyle name="Notas 6 4 7 3 2" xfId="6602" xr:uid="{00000000-0005-0000-0000-0000244E0000}"/>
    <cellStyle name="Notas 6 4 7 3 2 2" xfId="10898" xr:uid="{00000000-0005-0000-0000-0000254E0000}"/>
    <cellStyle name="Notas 6 4 7 3 2 2 2" xfId="19527" xr:uid="{00000000-0005-0000-0000-0000264E0000}"/>
    <cellStyle name="Notas 6 4 7 3 2 3" xfId="15237" xr:uid="{00000000-0005-0000-0000-0000274E0000}"/>
    <cellStyle name="Notas 6 4 7 3 3" xfId="8753" xr:uid="{00000000-0005-0000-0000-0000284E0000}"/>
    <cellStyle name="Notas 6 4 7 3 3 2" xfId="17382" xr:uid="{00000000-0005-0000-0000-0000294E0000}"/>
    <cellStyle name="Notas 6 4 7 3 4" xfId="13071" xr:uid="{00000000-0005-0000-0000-00002A4E0000}"/>
    <cellStyle name="Notas 6 4 7 4" xfId="5547" xr:uid="{00000000-0005-0000-0000-00002B4E0000}"/>
    <cellStyle name="Notas 6 4 7 4 2" xfId="9843" xr:uid="{00000000-0005-0000-0000-00002C4E0000}"/>
    <cellStyle name="Notas 6 4 7 4 2 2" xfId="18472" xr:uid="{00000000-0005-0000-0000-00002D4E0000}"/>
    <cellStyle name="Notas 6 4 7 4 3" xfId="14182" xr:uid="{00000000-0005-0000-0000-00002E4E0000}"/>
    <cellStyle name="Notas 6 4 7 5" xfId="7894" xr:uid="{00000000-0005-0000-0000-00002F4E0000}"/>
    <cellStyle name="Notas 6 4 7 5 2" xfId="16527" xr:uid="{00000000-0005-0000-0000-0000304E0000}"/>
    <cellStyle name="Notas 6 4 7 6" xfId="11991" xr:uid="{00000000-0005-0000-0000-0000314E0000}"/>
    <cellStyle name="Notas 6 4 8" xfId="22177" xr:uid="{00000000-0005-0000-0000-0000324E0000}"/>
    <cellStyle name="Notas 6 5" xfId="551" xr:uid="{00000000-0005-0000-0000-0000334E0000}"/>
    <cellStyle name="Notas 6 5 2" xfId="681" xr:uid="{00000000-0005-0000-0000-0000344E0000}"/>
    <cellStyle name="Notas 6 5 2 2" xfId="2120" xr:uid="{00000000-0005-0000-0000-0000354E0000}"/>
    <cellStyle name="Notas 6 5 2 2 2" xfId="3477" xr:uid="{00000000-0005-0000-0000-0000364E0000}"/>
    <cellStyle name="Notas 6 5 2 2 2 2" xfId="4613" xr:uid="{00000000-0005-0000-0000-0000374E0000}"/>
    <cellStyle name="Notas 6 5 2 2 2 2 2" xfId="7348" xr:uid="{00000000-0005-0000-0000-0000384E0000}"/>
    <cellStyle name="Notas 6 5 2 2 2 2 2 2" xfId="11644" xr:uid="{00000000-0005-0000-0000-0000394E0000}"/>
    <cellStyle name="Notas 6 5 2 2 2 2 2 2 2" xfId="20273" xr:uid="{00000000-0005-0000-0000-00003A4E0000}"/>
    <cellStyle name="Notas 6 5 2 2 2 2 2 3" xfId="15983" xr:uid="{00000000-0005-0000-0000-00003B4E0000}"/>
    <cellStyle name="Notas 6 5 2 2 2 2 3" xfId="9499" xr:uid="{00000000-0005-0000-0000-00003C4E0000}"/>
    <cellStyle name="Notas 6 5 2 2 2 2 3 2" xfId="18128" xr:uid="{00000000-0005-0000-0000-00003D4E0000}"/>
    <cellStyle name="Notas 6 5 2 2 2 2 4" xfId="13837" xr:uid="{00000000-0005-0000-0000-00003E4E0000}"/>
    <cellStyle name="Notas 6 5 2 2 2 3" xfId="6296" xr:uid="{00000000-0005-0000-0000-00003F4E0000}"/>
    <cellStyle name="Notas 6 5 2 2 2 3 2" xfId="10592" xr:uid="{00000000-0005-0000-0000-0000404E0000}"/>
    <cellStyle name="Notas 6 5 2 2 2 3 2 2" xfId="19221" xr:uid="{00000000-0005-0000-0000-0000414E0000}"/>
    <cellStyle name="Notas 6 5 2 2 2 3 3" xfId="14931" xr:uid="{00000000-0005-0000-0000-0000424E0000}"/>
    <cellStyle name="Notas 6 5 2 2 2 4" xfId="8447" xr:uid="{00000000-0005-0000-0000-0000434E0000}"/>
    <cellStyle name="Notas 6 5 2 2 2 4 2" xfId="17076" xr:uid="{00000000-0005-0000-0000-0000444E0000}"/>
    <cellStyle name="Notas 6 5 2 2 2 5" xfId="12763" xr:uid="{00000000-0005-0000-0000-0000454E0000}"/>
    <cellStyle name="Notas 6 5 2 3" xfId="3154" xr:uid="{00000000-0005-0000-0000-0000464E0000}"/>
    <cellStyle name="Notas 6 5 2 3 2" xfId="4323" xr:uid="{00000000-0005-0000-0000-0000474E0000}"/>
    <cellStyle name="Notas 6 5 2 3 2 2" xfId="7058" xr:uid="{00000000-0005-0000-0000-0000484E0000}"/>
    <cellStyle name="Notas 6 5 2 3 2 2 2" xfId="11354" xr:uid="{00000000-0005-0000-0000-0000494E0000}"/>
    <cellStyle name="Notas 6 5 2 3 2 2 2 2" xfId="19983" xr:uid="{00000000-0005-0000-0000-00004A4E0000}"/>
    <cellStyle name="Notas 6 5 2 3 2 2 3" xfId="15693" xr:uid="{00000000-0005-0000-0000-00004B4E0000}"/>
    <cellStyle name="Notas 6 5 2 3 2 3" xfId="9209" xr:uid="{00000000-0005-0000-0000-00004C4E0000}"/>
    <cellStyle name="Notas 6 5 2 3 2 3 2" xfId="17838" xr:uid="{00000000-0005-0000-0000-00004D4E0000}"/>
    <cellStyle name="Notas 6 5 2 3 2 4" xfId="13547" xr:uid="{00000000-0005-0000-0000-00004E4E0000}"/>
    <cellStyle name="Notas 6 5 2 3 3" xfId="6005" xr:uid="{00000000-0005-0000-0000-00004F4E0000}"/>
    <cellStyle name="Notas 6 5 2 3 3 2" xfId="10301" xr:uid="{00000000-0005-0000-0000-0000504E0000}"/>
    <cellStyle name="Notas 6 5 2 3 3 2 2" xfId="18930" xr:uid="{00000000-0005-0000-0000-0000514E0000}"/>
    <cellStyle name="Notas 6 5 2 3 3 3" xfId="14640" xr:uid="{00000000-0005-0000-0000-0000524E0000}"/>
    <cellStyle name="Notas 6 5 2 3 4" xfId="7750" xr:uid="{00000000-0005-0000-0000-0000534E0000}"/>
    <cellStyle name="Notas 6 5 2 3 4 2" xfId="16384" xr:uid="{00000000-0005-0000-0000-0000544E0000}"/>
    <cellStyle name="Notas 6 5 2 3 5" xfId="12471" xr:uid="{00000000-0005-0000-0000-0000554E0000}"/>
    <cellStyle name="Notas 6 5 2 4" xfId="22952" xr:uid="{00000000-0005-0000-0000-0000564E0000}"/>
    <cellStyle name="Notas 6 5 3" xfId="796" xr:uid="{00000000-0005-0000-0000-0000574E0000}"/>
    <cellStyle name="Notas 6 5 3 2" xfId="2232" xr:uid="{00000000-0005-0000-0000-0000584E0000}"/>
    <cellStyle name="Notas 6 5 3 2 2" xfId="3573" xr:uid="{00000000-0005-0000-0000-0000594E0000}"/>
    <cellStyle name="Notas 6 5 3 2 2 2" xfId="4709" xr:uid="{00000000-0005-0000-0000-00005A4E0000}"/>
    <cellStyle name="Notas 6 5 3 2 2 2 2" xfId="7444" xr:uid="{00000000-0005-0000-0000-00005B4E0000}"/>
    <cellStyle name="Notas 6 5 3 2 2 2 2 2" xfId="11740" xr:uid="{00000000-0005-0000-0000-00005C4E0000}"/>
    <cellStyle name="Notas 6 5 3 2 2 2 2 2 2" xfId="20369" xr:uid="{00000000-0005-0000-0000-00005D4E0000}"/>
    <cellStyle name="Notas 6 5 3 2 2 2 2 3" xfId="16079" xr:uid="{00000000-0005-0000-0000-00005E4E0000}"/>
    <cellStyle name="Notas 6 5 3 2 2 2 3" xfId="9595" xr:uid="{00000000-0005-0000-0000-00005F4E0000}"/>
    <cellStyle name="Notas 6 5 3 2 2 2 3 2" xfId="18224" xr:uid="{00000000-0005-0000-0000-0000604E0000}"/>
    <cellStyle name="Notas 6 5 3 2 2 2 4" xfId="13933" xr:uid="{00000000-0005-0000-0000-0000614E0000}"/>
    <cellStyle name="Notas 6 5 3 2 2 3" xfId="6392" xr:uid="{00000000-0005-0000-0000-0000624E0000}"/>
    <cellStyle name="Notas 6 5 3 2 2 3 2" xfId="10688" xr:uid="{00000000-0005-0000-0000-0000634E0000}"/>
    <cellStyle name="Notas 6 5 3 2 2 3 2 2" xfId="19317" xr:uid="{00000000-0005-0000-0000-0000644E0000}"/>
    <cellStyle name="Notas 6 5 3 2 2 3 3" xfId="15027" xr:uid="{00000000-0005-0000-0000-0000654E0000}"/>
    <cellStyle name="Notas 6 5 3 2 2 4" xfId="8543" xr:uid="{00000000-0005-0000-0000-0000664E0000}"/>
    <cellStyle name="Notas 6 5 3 2 2 4 2" xfId="17172" xr:uid="{00000000-0005-0000-0000-0000674E0000}"/>
    <cellStyle name="Notas 6 5 3 2 2 5" xfId="12859" xr:uid="{00000000-0005-0000-0000-0000684E0000}"/>
    <cellStyle name="Notas 6 5 3 3" xfId="3250" xr:uid="{00000000-0005-0000-0000-0000694E0000}"/>
    <cellStyle name="Notas 6 5 3 3 2" xfId="4419" xr:uid="{00000000-0005-0000-0000-00006A4E0000}"/>
    <cellStyle name="Notas 6 5 3 3 2 2" xfId="7154" xr:uid="{00000000-0005-0000-0000-00006B4E0000}"/>
    <cellStyle name="Notas 6 5 3 3 2 2 2" xfId="11450" xr:uid="{00000000-0005-0000-0000-00006C4E0000}"/>
    <cellStyle name="Notas 6 5 3 3 2 2 2 2" xfId="20079" xr:uid="{00000000-0005-0000-0000-00006D4E0000}"/>
    <cellStyle name="Notas 6 5 3 3 2 2 3" xfId="15789" xr:uid="{00000000-0005-0000-0000-00006E4E0000}"/>
    <cellStyle name="Notas 6 5 3 3 2 3" xfId="9305" xr:uid="{00000000-0005-0000-0000-00006F4E0000}"/>
    <cellStyle name="Notas 6 5 3 3 2 3 2" xfId="17934" xr:uid="{00000000-0005-0000-0000-0000704E0000}"/>
    <cellStyle name="Notas 6 5 3 3 2 4" xfId="13643" xr:uid="{00000000-0005-0000-0000-0000714E0000}"/>
    <cellStyle name="Notas 6 5 3 3 3" xfId="6101" xr:uid="{00000000-0005-0000-0000-0000724E0000}"/>
    <cellStyle name="Notas 6 5 3 3 3 2" xfId="10397" xr:uid="{00000000-0005-0000-0000-0000734E0000}"/>
    <cellStyle name="Notas 6 5 3 3 3 2 2" xfId="19026" xr:uid="{00000000-0005-0000-0000-0000744E0000}"/>
    <cellStyle name="Notas 6 5 3 3 3 3" xfId="14736" xr:uid="{00000000-0005-0000-0000-0000754E0000}"/>
    <cellStyle name="Notas 6 5 3 3 4" xfId="7929" xr:uid="{00000000-0005-0000-0000-0000764E0000}"/>
    <cellStyle name="Notas 6 5 3 3 4 2" xfId="16562" xr:uid="{00000000-0005-0000-0000-0000774E0000}"/>
    <cellStyle name="Notas 6 5 3 3 5" xfId="12567" xr:uid="{00000000-0005-0000-0000-0000784E0000}"/>
    <cellStyle name="Notas 6 5 4" xfId="994" xr:uid="{00000000-0005-0000-0000-0000794E0000}"/>
    <cellStyle name="Notas 6 5 4 2" xfId="3346" xr:uid="{00000000-0005-0000-0000-00007A4E0000}"/>
    <cellStyle name="Notas 6 5 4 2 2" xfId="4515" xr:uid="{00000000-0005-0000-0000-00007B4E0000}"/>
    <cellStyle name="Notas 6 5 4 2 2 2" xfId="7250" xr:uid="{00000000-0005-0000-0000-00007C4E0000}"/>
    <cellStyle name="Notas 6 5 4 2 2 2 2" xfId="11546" xr:uid="{00000000-0005-0000-0000-00007D4E0000}"/>
    <cellStyle name="Notas 6 5 4 2 2 2 2 2" xfId="20175" xr:uid="{00000000-0005-0000-0000-00007E4E0000}"/>
    <cellStyle name="Notas 6 5 4 2 2 2 3" xfId="15885" xr:uid="{00000000-0005-0000-0000-00007F4E0000}"/>
    <cellStyle name="Notas 6 5 4 2 2 3" xfId="9401" xr:uid="{00000000-0005-0000-0000-0000804E0000}"/>
    <cellStyle name="Notas 6 5 4 2 2 3 2" xfId="18030" xr:uid="{00000000-0005-0000-0000-0000814E0000}"/>
    <cellStyle name="Notas 6 5 4 2 2 4" xfId="13739" xr:uid="{00000000-0005-0000-0000-0000824E0000}"/>
    <cellStyle name="Notas 6 5 4 2 3" xfId="6197" xr:uid="{00000000-0005-0000-0000-0000834E0000}"/>
    <cellStyle name="Notas 6 5 4 2 3 2" xfId="10493" xr:uid="{00000000-0005-0000-0000-0000844E0000}"/>
    <cellStyle name="Notas 6 5 4 2 3 2 2" xfId="19122" xr:uid="{00000000-0005-0000-0000-0000854E0000}"/>
    <cellStyle name="Notas 6 5 4 2 3 3" xfId="14832" xr:uid="{00000000-0005-0000-0000-0000864E0000}"/>
    <cellStyle name="Notas 6 5 4 2 4" xfId="8348" xr:uid="{00000000-0005-0000-0000-0000874E0000}"/>
    <cellStyle name="Notas 6 5 4 2 4 2" xfId="16977" xr:uid="{00000000-0005-0000-0000-0000884E0000}"/>
    <cellStyle name="Notas 6 5 4 2 5" xfId="12663" xr:uid="{00000000-0005-0000-0000-0000894E0000}"/>
    <cellStyle name="Notas 6 5 5" xfId="1158" xr:uid="{00000000-0005-0000-0000-00008A4E0000}"/>
    <cellStyle name="Notas 6 5 5 2" xfId="2436" xr:uid="{00000000-0005-0000-0000-00008B4E0000}"/>
    <cellStyle name="Notas 6 5 5 2 2" xfId="3670" xr:uid="{00000000-0005-0000-0000-00008C4E0000}"/>
    <cellStyle name="Notas 6 5 5 2 2 2" xfId="4805" xr:uid="{00000000-0005-0000-0000-00008D4E0000}"/>
    <cellStyle name="Notas 6 5 5 2 2 2 2" xfId="7540" xr:uid="{00000000-0005-0000-0000-00008E4E0000}"/>
    <cellStyle name="Notas 6 5 5 2 2 2 2 2" xfId="11836" xr:uid="{00000000-0005-0000-0000-00008F4E0000}"/>
    <cellStyle name="Notas 6 5 5 2 2 2 2 2 2" xfId="20465" xr:uid="{00000000-0005-0000-0000-0000904E0000}"/>
    <cellStyle name="Notas 6 5 5 2 2 2 2 3" xfId="16175" xr:uid="{00000000-0005-0000-0000-0000914E0000}"/>
    <cellStyle name="Notas 6 5 5 2 2 2 3" xfId="9691" xr:uid="{00000000-0005-0000-0000-0000924E0000}"/>
    <cellStyle name="Notas 6 5 5 2 2 2 3 2" xfId="18320" xr:uid="{00000000-0005-0000-0000-0000934E0000}"/>
    <cellStyle name="Notas 6 5 5 2 2 2 4" xfId="14029" xr:uid="{00000000-0005-0000-0000-0000944E0000}"/>
    <cellStyle name="Notas 6 5 5 2 2 3" xfId="6488" xr:uid="{00000000-0005-0000-0000-0000954E0000}"/>
    <cellStyle name="Notas 6 5 5 2 2 3 2" xfId="10784" xr:uid="{00000000-0005-0000-0000-0000964E0000}"/>
    <cellStyle name="Notas 6 5 5 2 2 3 2 2" xfId="19413" xr:uid="{00000000-0005-0000-0000-0000974E0000}"/>
    <cellStyle name="Notas 6 5 5 2 2 3 3" xfId="15123" xr:uid="{00000000-0005-0000-0000-0000984E0000}"/>
    <cellStyle name="Notas 6 5 5 2 2 4" xfId="8639" xr:uid="{00000000-0005-0000-0000-0000994E0000}"/>
    <cellStyle name="Notas 6 5 5 2 2 4 2" xfId="17268" xr:uid="{00000000-0005-0000-0000-00009A4E0000}"/>
    <cellStyle name="Notas 6 5 5 2 2 5" xfId="12955" xr:uid="{00000000-0005-0000-0000-00009B4E0000}"/>
    <cellStyle name="Notas 6 5 5 3" xfId="3850" xr:uid="{00000000-0005-0000-0000-00009C4E0000}"/>
    <cellStyle name="Notas 6 5 5 3 2" xfId="6605" xr:uid="{00000000-0005-0000-0000-00009D4E0000}"/>
    <cellStyle name="Notas 6 5 5 3 2 2" xfId="10901" xr:uid="{00000000-0005-0000-0000-00009E4E0000}"/>
    <cellStyle name="Notas 6 5 5 3 2 2 2" xfId="19530" xr:uid="{00000000-0005-0000-0000-00009F4E0000}"/>
    <cellStyle name="Notas 6 5 5 3 2 3" xfId="15240" xr:uid="{00000000-0005-0000-0000-0000A04E0000}"/>
    <cellStyle name="Notas 6 5 5 3 3" xfId="8756" xr:uid="{00000000-0005-0000-0000-0000A14E0000}"/>
    <cellStyle name="Notas 6 5 5 3 3 2" xfId="17385" xr:uid="{00000000-0005-0000-0000-0000A24E0000}"/>
    <cellStyle name="Notas 6 5 5 3 4" xfId="13074" xr:uid="{00000000-0005-0000-0000-0000A34E0000}"/>
    <cellStyle name="Notas 6 5 5 4" xfId="5550" xr:uid="{00000000-0005-0000-0000-0000A44E0000}"/>
    <cellStyle name="Notas 6 5 5 4 2" xfId="9846" xr:uid="{00000000-0005-0000-0000-0000A54E0000}"/>
    <cellStyle name="Notas 6 5 5 4 2 2" xfId="18475" xr:uid="{00000000-0005-0000-0000-0000A64E0000}"/>
    <cellStyle name="Notas 6 5 5 4 3" xfId="14185" xr:uid="{00000000-0005-0000-0000-0000A74E0000}"/>
    <cellStyle name="Notas 6 5 5 5" xfId="7626" xr:uid="{00000000-0005-0000-0000-0000A84E0000}"/>
    <cellStyle name="Notas 6 5 5 5 2" xfId="16260" xr:uid="{00000000-0005-0000-0000-0000A94E0000}"/>
    <cellStyle name="Notas 6 5 5 6" xfId="11994" xr:uid="{00000000-0005-0000-0000-0000AA4E0000}"/>
    <cellStyle name="Notas 6 5 6" xfId="22081" xr:uid="{00000000-0005-0000-0000-0000AB4E0000}"/>
    <cellStyle name="Notas 6 6" xfId="552" xr:uid="{00000000-0005-0000-0000-0000AC4E0000}"/>
    <cellStyle name="Notas 6 6 2" xfId="682" xr:uid="{00000000-0005-0000-0000-0000AD4E0000}"/>
    <cellStyle name="Notas 6 6 2 2" xfId="2121" xr:uid="{00000000-0005-0000-0000-0000AE4E0000}"/>
    <cellStyle name="Notas 6 6 2 2 2" xfId="3478" xr:uid="{00000000-0005-0000-0000-0000AF4E0000}"/>
    <cellStyle name="Notas 6 6 2 2 2 2" xfId="4614" xr:uid="{00000000-0005-0000-0000-0000B04E0000}"/>
    <cellStyle name="Notas 6 6 2 2 2 2 2" xfId="7349" xr:uid="{00000000-0005-0000-0000-0000B14E0000}"/>
    <cellStyle name="Notas 6 6 2 2 2 2 2 2" xfId="11645" xr:uid="{00000000-0005-0000-0000-0000B24E0000}"/>
    <cellStyle name="Notas 6 6 2 2 2 2 2 2 2" xfId="20274" xr:uid="{00000000-0005-0000-0000-0000B34E0000}"/>
    <cellStyle name="Notas 6 6 2 2 2 2 2 3" xfId="15984" xr:uid="{00000000-0005-0000-0000-0000B44E0000}"/>
    <cellStyle name="Notas 6 6 2 2 2 2 3" xfId="9500" xr:uid="{00000000-0005-0000-0000-0000B54E0000}"/>
    <cellStyle name="Notas 6 6 2 2 2 2 3 2" xfId="18129" xr:uid="{00000000-0005-0000-0000-0000B64E0000}"/>
    <cellStyle name="Notas 6 6 2 2 2 2 4" xfId="13838" xr:uid="{00000000-0005-0000-0000-0000B74E0000}"/>
    <cellStyle name="Notas 6 6 2 2 2 3" xfId="6297" xr:uid="{00000000-0005-0000-0000-0000B84E0000}"/>
    <cellStyle name="Notas 6 6 2 2 2 3 2" xfId="10593" xr:uid="{00000000-0005-0000-0000-0000B94E0000}"/>
    <cellStyle name="Notas 6 6 2 2 2 3 2 2" xfId="19222" xr:uid="{00000000-0005-0000-0000-0000BA4E0000}"/>
    <cellStyle name="Notas 6 6 2 2 2 3 3" xfId="14932" xr:uid="{00000000-0005-0000-0000-0000BB4E0000}"/>
    <cellStyle name="Notas 6 6 2 2 2 4" xfId="8448" xr:uid="{00000000-0005-0000-0000-0000BC4E0000}"/>
    <cellStyle name="Notas 6 6 2 2 2 4 2" xfId="17077" xr:uid="{00000000-0005-0000-0000-0000BD4E0000}"/>
    <cellStyle name="Notas 6 6 2 2 2 5" xfId="12764" xr:uid="{00000000-0005-0000-0000-0000BE4E0000}"/>
    <cellStyle name="Notas 6 6 2 3" xfId="3155" xr:uid="{00000000-0005-0000-0000-0000BF4E0000}"/>
    <cellStyle name="Notas 6 6 2 3 2" xfId="4324" xr:uid="{00000000-0005-0000-0000-0000C04E0000}"/>
    <cellStyle name="Notas 6 6 2 3 2 2" xfId="7059" xr:uid="{00000000-0005-0000-0000-0000C14E0000}"/>
    <cellStyle name="Notas 6 6 2 3 2 2 2" xfId="11355" xr:uid="{00000000-0005-0000-0000-0000C24E0000}"/>
    <cellStyle name="Notas 6 6 2 3 2 2 2 2" xfId="19984" xr:uid="{00000000-0005-0000-0000-0000C34E0000}"/>
    <cellStyle name="Notas 6 6 2 3 2 2 3" xfId="15694" xr:uid="{00000000-0005-0000-0000-0000C44E0000}"/>
    <cellStyle name="Notas 6 6 2 3 2 3" xfId="9210" xr:uid="{00000000-0005-0000-0000-0000C54E0000}"/>
    <cellStyle name="Notas 6 6 2 3 2 3 2" xfId="17839" xr:uid="{00000000-0005-0000-0000-0000C64E0000}"/>
    <cellStyle name="Notas 6 6 2 3 2 4" xfId="13548" xr:uid="{00000000-0005-0000-0000-0000C74E0000}"/>
    <cellStyle name="Notas 6 6 2 3 3" xfId="6006" xr:uid="{00000000-0005-0000-0000-0000C84E0000}"/>
    <cellStyle name="Notas 6 6 2 3 3 2" xfId="10302" xr:uid="{00000000-0005-0000-0000-0000C94E0000}"/>
    <cellStyle name="Notas 6 6 2 3 3 2 2" xfId="18931" xr:uid="{00000000-0005-0000-0000-0000CA4E0000}"/>
    <cellStyle name="Notas 6 6 2 3 3 3" xfId="14641" xr:uid="{00000000-0005-0000-0000-0000CB4E0000}"/>
    <cellStyle name="Notas 6 6 2 3 4" xfId="8025" xr:uid="{00000000-0005-0000-0000-0000CC4E0000}"/>
    <cellStyle name="Notas 6 6 2 3 4 2" xfId="16658" xr:uid="{00000000-0005-0000-0000-0000CD4E0000}"/>
    <cellStyle name="Notas 6 6 2 3 5" xfId="12472" xr:uid="{00000000-0005-0000-0000-0000CE4E0000}"/>
    <cellStyle name="Notas 6 6 2 4" xfId="22082" xr:uid="{00000000-0005-0000-0000-0000CF4E0000}"/>
    <cellStyle name="Notas 6 6 3" xfId="797" xr:uid="{00000000-0005-0000-0000-0000D04E0000}"/>
    <cellStyle name="Notas 6 6 3 2" xfId="2233" xr:uid="{00000000-0005-0000-0000-0000D14E0000}"/>
    <cellStyle name="Notas 6 6 3 2 2" xfId="3574" xr:uid="{00000000-0005-0000-0000-0000D24E0000}"/>
    <cellStyle name="Notas 6 6 3 2 2 2" xfId="4710" xr:uid="{00000000-0005-0000-0000-0000D34E0000}"/>
    <cellStyle name="Notas 6 6 3 2 2 2 2" xfId="7445" xr:uid="{00000000-0005-0000-0000-0000D44E0000}"/>
    <cellStyle name="Notas 6 6 3 2 2 2 2 2" xfId="11741" xr:uid="{00000000-0005-0000-0000-0000D54E0000}"/>
    <cellStyle name="Notas 6 6 3 2 2 2 2 2 2" xfId="20370" xr:uid="{00000000-0005-0000-0000-0000D64E0000}"/>
    <cellStyle name="Notas 6 6 3 2 2 2 2 3" xfId="16080" xr:uid="{00000000-0005-0000-0000-0000D74E0000}"/>
    <cellStyle name="Notas 6 6 3 2 2 2 3" xfId="9596" xr:uid="{00000000-0005-0000-0000-0000D84E0000}"/>
    <cellStyle name="Notas 6 6 3 2 2 2 3 2" xfId="18225" xr:uid="{00000000-0005-0000-0000-0000D94E0000}"/>
    <cellStyle name="Notas 6 6 3 2 2 2 4" xfId="13934" xr:uid="{00000000-0005-0000-0000-0000DA4E0000}"/>
    <cellStyle name="Notas 6 6 3 2 2 3" xfId="6393" xr:uid="{00000000-0005-0000-0000-0000DB4E0000}"/>
    <cellStyle name="Notas 6 6 3 2 2 3 2" xfId="10689" xr:uid="{00000000-0005-0000-0000-0000DC4E0000}"/>
    <cellStyle name="Notas 6 6 3 2 2 3 2 2" xfId="19318" xr:uid="{00000000-0005-0000-0000-0000DD4E0000}"/>
    <cellStyle name="Notas 6 6 3 2 2 3 3" xfId="15028" xr:uid="{00000000-0005-0000-0000-0000DE4E0000}"/>
    <cellStyle name="Notas 6 6 3 2 2 4" xfId="8544" xr:uid="{00000000-0005-0000-0000-0000DF4E0000}"/>
    <cellStyle name="Notas 6 6 3 2 2 4 2" xfId="17173" xr:uid="{00000000-0005-0000-0000-0000E04E0000}"/>
    <cellStyle name="Notas 6 6 3 2 2 5" xfId="12860" xr:uid="{00000000-0005-0000-0000-0000E14E0000}"/>
    <cellStyle name="Notas 6 6 3 3" xfId="3251" xr:uid="{00000000-0005-0000-0000-0000E24E0000}"/>
    <cellStyle name="Notas 6 6 3 3 2" xfId="4420" xr:uid="{00000000-0005-0000-0000-0000E34E0000}"/>
    <cellStyle name="Notas 6 6 3 3 2 2" xfId="7155" xr:uid="{00000000-0005-0000-0000-0000E44E0000}"/>
    <cellStyle name="Notas 6 6 3 3 2 2 2" xfId="11451" xr:uid="{00000000-0005-0000-0000-0000E54E0000}"/>
    <cellStyle name="Notas 6 6 3 3 2 2 2 2" xfId="20080" xr:uid="{00000000-0005-0000-0000-0000E64E0000}"/>
    <cellStyle name="Notas 6 6 3 3 2 2 3" xfId="15790" xr:uid="{00000000-0005-0000-0000-0000E74E0000}"/>
    <cellStyle name="Notas 6 6 3 3 2 3" xfId="9306" xr:uid="{00000000-0005-0000-0000-0000E84E0000}"/>
    <cellStyle name="Notas 6 6 3 3 2 3 2" xfId="17935" xr:uid="{00000000-0005-0000-0000-0000E94E0000}"/>
    <cellStyle name="Notas 6 6 3 3 2 4" xfId="13644" xr:uid="{00000000-0005-0000-0000-0000EA4E0000}"/>
    <cellStyle name="Notas 6 6 3 3 3" xfId="6102" xr:uid="{00000000-0005-0000-0000-0000EB4E0000}"/>
    <cellStyle name="Notas 6 6 3 3 3 2" xfId="10398" xr:uid="{00000000-0005-0000-0000-0000EC4E0000}"/>
    <cellStyle name="Notas 6 6 3 3 3 2 2" xfId="19027" xr:uid="{00000000-0005-0000-0000-0000ED4E0000}"/>
    <cellStyle name="Notas 6 6 3 3 3 3" xfId="14737" xr:uid="{00000000-0005-0000-0000-0000EE4E0000}"/>
    <cellStyle name="Notas 6 6 3 3 4" xfId="8071" xr:uid="{00000000-0005-0000-0000-0000EF4E0000}"/>
    <cellStyle name="Notas 6 6 3 3 4 2" xfId="16703" xr:uid="{00000000-0005-0000-0000-0000F04E0000}"/>
    <cellStyle name="Notas 6 6 3 3 5" xfId="12568" xr:uid="{00000000-0005-0000-0000-0000F14E0000}"/>
    <cellStyle name="Notas 6 6 4" xfId="995" xr:uid="{00000000-0005-0000-0000-0000F24E0000}"/>
    <cellStyle name="Notas 6 6 4 2" xfId="3347" xr:uid="{00000000-0005-0000-0000-0000F34E0000}"/>
    <cellStyle name="Notas 6 6 4 2 2" xfId="4516" xr:uid="{00000000-0005-0000-0000-0000F44E0000}"/>
    <cellStyle name="Notas 6 6 4 2 2 2" xfId="7251" xr:uid="{00000000-0005-0000-0000-0000F54E0000}"/>
    <cellStyle name="Notas 6 6 4 2 2 2 2" xfId="11547" xr:uid="{00000000-0005-0000-0000-0000F64E0000}"/>
    <cellStyle name="Notas 6 6 4 2 2 2 2 2" xfId="20176" xr:uid="{00000000-0005-0000-0000-0000F74E0000}"/>
    <cellStyle name="Notas 6 6 4 2 2 2 3" xfId="15886" xr:uid="{00000000-0005-0000-0000-0000F84E0000}"/>
    <cellStyle name="Notas 6 6 4 2 2 3" xfId="9402" xr:uid="{00000000-0005-0000-0000-0000F94E0000}"/>
    <cellStyle name="Notas 6 6 4 2 2 3 2" xfId="18031" xr:uid="{00000000-0005-0000-0000-0000FA4E0000}"/>
    <cellStyle name="Notas 6 6 4 2 2 4" xfId="13740" xr:uid="{00000000-0005-0000-0000-0000FB4E0000}"/>
    <cellStyle name="Notas 6 6 4 2 3" xfId="6198" xr:uid="{00000000-0005-0000-0000-0000FC4E0000}"/>
    <cellStyle name="Notas 6 6 4 2 3 2" xfId="10494" xr:uid="{00000000-0005-0000-0000-0000FD4E0000}"/>
    <cellStyle name="Notas 6 6 4 2 3 2 2" xfId="19123" xr:uid="{00000000-0005-0000-0000-0000FE4E0000}"/>
    <cellStyle name="Notas 6 6 4 2 3 3" xfId="14833" xr:uid="{00000000-0005-0000-0000-0000FF4E0000}"/>
    <cellStyle name="Notas 6 6 4 2 4" xfId="8349" xr:uid="{00000000-0005-0000-0000-0000004F0000}"/>
    <cellStyle name="Notas 6 6 4 2 4 2" xfId="16978" xr:uid="{00000000-0005-0000-0000-0000014F0000}"/>
    <cellStyle name="Notas 6 6 4 2 5" xfId="12664" xr:uid="{00000000-0005-0000-0000-0000024F0000}"/>
    <cellStyle name="Notas 6 6 5" xfId="1159" xr:uid="{00000000-0005-0000-0000-0000034F0000}"/>
    <cellStyle name="Notas 6 6 5 2" xfId="2437" xr:uid="{00000000-0005-0000-0000-0000044F0000}"/>
    <cellStyle name="Notas 6 6 5 2 2" xfId="3671" xr:uid="{00000000-0005-0000-0000-0000054F0000}"/>
    <cellStyle name="Notas 6 6 5 2 2 2" xfId="4806" xr:uid="{00000000-0005-0000-0000-0000064F0000}"/>
    <cellStyle name="Notas 6 6 5 2 2 2 2" xfId="7541" xr:uid="{00000000-0005-0000-0000-0000074F0000}"/>
    <cellStyle name="Notas 6 6 5 2 2 2 2 2" xfId="11837" xr:uid="{00000000-0005-0000-0000-0000084F0000}"/>
    <cellStyle name="Notas 6 6 5 2 2 2 2 2 2" xfId="20466" xr:uid="{00000000-0005-0000-0000-0000094F0000}"/>
    <cellStyle name="Notas 6 6 5 2 2 2 2 3" xfId="16176" xr:uid="{00000000-0005-0000-0000-00000A4F0000}"/>
    <cellStyle name="Notas 6 6 5 2 2 2 3" xfId="9692" xr:uid="{00000000-0005-0000-0000-00000B4F0000}"/>
    <cellStyle name="Notas 6 6 5 2 2 2 3 2" xfId="18321" xr:uid="{00000000-0005-0000-0000-00000C4F0000}"/>
    <cellStyle name="Notas 6 6 5 2 2 2 4" xfId="14030" xr:uid="{00000000-0005-0000-0000-00000D4F0000}"/>
    <cellStyle name="Notas 6 6 5 2 2 3" xfId="6489" xr:uid="{00000000-0005-0000-0000-00000E4F0000}"/>
    <cellStyle name="Notas 6 6 5 2 2 3 2" xfId="10785" xr:uid="{00000000-0005-0000-0000-00000F4F0000}"/>
    <cellStyle name="Notas 6 6 5 2 2 3 2 2" xfId="19414" xr:uid="{00000000-0005-0000-0000-0000104F0000}"/>
    <cellStyle name="Notas 6 6 5 2 2 3 3" xfId="15124" xr:uid="{00000000-0005-0000-0000-0000114F0000}"/>
    <cellStyle name="Notas 6 6 5 2 2 4" xfId="8640" xr:uid="{00000000-0005-0000-0000-0000124F0000}"/>
    <cellStyle name="Notas 6 6 5 2 2 4 2" xfId="17269" xr:uid="{00000000-0005-0000-0000-0000134F0000}"/>
    <cellStyle name="Notas 6 6 5 2 2 5" xfId="12956" xr:uid="{00000000-0005-0000-0000-0000144F0000}"/>
    <cellStyle name="Notas 6 6 5 3" xfId="3851" xr:uid="{00000000-0005-0000-0000-0000154F0000}"/>
    <cellStyle name="Notas 6 6 5 3 2" xfId="6606" xr:uid="{00000000-0005-0000-0000-0000164F0000}"/>
    <cellStyle name="Notas 6 6 5 3 2 2" xfId="10902" xr:uid="{00000000-0005-0000-0000-0000174F0000}"/>
    <cellStyle name="Notas 6 6 5 3 2 2 2" xfId="19531" xr:uid="{00000000-0005-0000-0000-0000184F0000}"/>
    <cellStyle name="Notas 6 6 5 3 2 3" xfId="15241" xr:uid="{00000000-0005-0000-0000-0000194F0000}"/>
    <cellStyle name="Notas 6 6 5 3 3" xfId="8757" xr:uid="{00000000-0005-0000-0000-00001A4F0000}"/>
    <cellStyle name="Notas 6 6 5 3 3 2" xfId="17386" xr:uid="{00000000-0005-0000-0000-00001B4F0000}"/>
    <cellStyle name="Notas 6 6 5 3 4" xfId="13075" xr:uid="{00000000-0005-0000-0000-00001C4F0000}"/>
    <cellStyle name="Notas 6 6 5 4" xfId="5551" xr:uid="{00000000-0005-0000-0000-00001D4F0000}"/>
    <cellStyle name="Notas 6 6 5 4 2" xfId="9847" xr:uid="{00000000-0005-0000-0000-00001E4F0000}"/>
    <cellStyle name="Notas 6 6 5 4 2 2" xfId="18476" xr:uid="{00000000-0005-0000-0000-00001F4F0000}"/>
    <cellStyle name="Notas 6 6 5 4 3" xfId="14186" xr:uid="{00000000-0005-0000-0000-0000204F0000}"/>
    <cellStyle name="Notas 6 6 5 5" xfId="7627" xr:uid="{00000000-0005-0000-0000-0000214F0000}"/>
    <cellStyle name="Notas 6 6 5 5 2" xfId="16261" xr:uid="{00000000-0005-0000-0000-0000224F0000}"/>
    <cellStyle name="Notas 6 6 5 6" xfId="11995" xr:uid="{00000000-0005-0000-0000-0000234F0000}"/>
    <cellStyle name="Notas 6 6 6" xfId="22951" xr:uid="{00000000-0005-0000-0000-0000244F0000}"/>
    <cellStyle name="Notas 6 7" xfId="671" xr:uid="{00000000-0005-0000-0000-0000254F0000}"/>
    <cellStyle name="Notas 6 7 2" xfId="2110" xr:uid="{00000000-0005-0000-0000-0000264F0000}"/>
    <cellStyle name="Notas 6 7 2 2" xfId="3467" xr:uid="{00000000-0005-0000-0000-0000274F0000}"/>
    <cellStyle name="Notas 6 7 2 2 2" xfId="4603" xr:uid="{00000000-0005-0000-0000-0000284F0000}"/>
    <cellStyle name="Notas 6 7 2 2 2 2" xfId="7338" xr:uid="{00000000-0005-0000-0000-0000294F0000}"/>
    <cellStyle name="Notas 6 7 2 2 2 2 2" xfId="11634" xr:uid="{00000000-0005-0000-0000-00002A4F0000}"/>
    <cellStyle name="Notas 6 7 2 2 2 2 2 2" xfId="20263" xr:uid="{00000000-0005-0000-0000-00002B4F0000}"/>
    <cellStyle name="Notas 6 7 2 2 2 2 3" xfId="15973" xr:uid="{00000000-0005-0000-0000-00002C4F0000}"/>
    <cellStyle name="Notas 6 7 2 2 2 3" xfId="9489" xr:uid="{00000000-0005-0000-0000-00002D4F0000}"/>
    <cellStyle name="Notas 6 7 2 2 2 3 2" xfId="18118" xr:uid="{00000000-0005-0000-0000-00002E4F0000}"/>
    <cellStyle name="Notas 6 7 2 2 2 4" xfId="13827" xr:uid="{00000000-0005-0000-0000-00002F4F0000}"/>
    <cellStyle name="Notas 6 7 2 2 3" xfId="6286" xr:uid="{00000000-0005-0000-0000-0000304F0000}"/>
    <cellStyle name="Notas 6 7 2 2 3 2" xfId="10582" xr:uid="{00000000-0005-0000-0000-0000314F0000}"/>
    <cellStyle name="Notas 6 7 2 2 3 2 2" xfId="19211" xr:uid="{00000000-0005-0000-0000-0000324F0000}"/>
    <cellStyle name="Notas 6 7 2 2 3 3" xfId="14921" xr:uid="{00000000-0005-0000-0000-0000334F0000}"/>
    <cellStyle name="Notas 6 7 2 2 4" xfId="8437" xr:uid="{00000000-0005-0000-0000-0000344F0000}"/>
    <cellStyle name="Notas 6 7 2 2 4 2" xfId="17066" xr:uid="{00000000-0005-0000-0000-0000354F0000}"/>
    <cellStyle name="Notas 6 7 2 2 5" xfId="12753" xr:uid="{00000000-0005-0000-0000-0000364F0000}"/>
    <cellStyle name="Notas 6 7 3" xfId="3144" xr:uid="{00000000-0005-0000-0000-0000374F0000}"/>
    <cellStyle name="Notas 6 7 3 2" xfId="4313" xr:uid="{00000000-0005-0000-0000-0000384F0000}"/>
    <cellStyle name="Notas 6 7 3 2 2" xfId="7048" xr:uid="{00000000-0005-0000-0000-0000394F0000}"/>
    <cellStyle name="Notas 6 7 3 2 2 2" xfId="11344" xr:uid="{00000000-0005-0000-0000-00003A4F0000}"/>
    <cellStyle name="Notas 6 7 3 2 2 2 2" xfId="19973" xr:uid="{00000000-0005-0000-0000-00003B4F0000}"/>
    <cellStyle name="Notas 6 7 3 2 2 3" xfId="15683" xr:uid="{00000000-0005-0000-0000-00003C4F0000}"/>
    <cellStyle name="Notas 6 7 3 2 3" xfId="9199" xr:uid="{00000000-0005-0000-0000-00003D4F0000}"/>
    <cellStyle name="Notas 6 7 3 2 3 2" xfId="17828" xr:uid="{00000000-0005-0000-0000-00003E4F0000}"/>
    <cellStyle name="Notas 6 7 3 2 4" xfId="13537" xr:uid="{00000000-0005-0000-0000-00003F4F0000}"/>
    <cellStyle name="Notas 6 7 3 3" xfId="5995" xr:uid="{00000000-0005-0000-0000-0000404F0000}"/>
    <cellStyle name="Notas 6 7 3 3 2" xfId="10291" xr:uid="{00000000-0005-0000-0000-0000414F0000}"/>
    <cellStyle name="Notas 6 7 3 3 2 2" xfId="18920" xr:uid="{00000000-0005-0000-0000-0000424F0000}"/>
    <cellStyle name="Notas 6 7 3 3 3" xfId="14630" xr:uid="{00000000-0005-0000-0000-0000434F0000}"/>
    <cellStyle name="Notas 6 7 3 4" xfId="7680" xr:uid="{00000000-0005-0000-0000-0000444F0000}"/>
    <cellStyle name="Notas 6 7 3 4 2" xfId="16314" xr:uid="{00000000-0005-0000-0000-0000454F0000}"/>
    <cellStyle name="Notas 6 7 3 5" xfId="12461" xr:uid="{00000000-0005-0000-0000-0000464F0000}"/>
    <cellStyle name="Notas 6 7 4" xfId="22179" xr:uid="{00000000-0005-0000-0000-0000474F0000}"/>
    <cellStyle name="Notas 6 8" xfId="786" xr:uid="{00000000-0005-0000-0000-0000484F0000}"/>
    <cellStyle name="Notas 6 8 2" xfId="2222" xr:uid="{00000000-0005-0000-0000-0000494F0000}"/>
    <cellStyle name="Notas 6 8 2 2" xfId="3563" xr:uid="{00000000-0005-0000-0000-00004A4F0000}"/>
    <cellStyle name="Notas 6 8 2 2 2" xfId="4699" xr:uid="{00000000-0005-0000-0000-00004B4F0000}"/>
    <cellStyle name="Notas 6 8 2 2 2 2" xfId="7434" xr:uid="{00000000-0005-0000-0000-00004C4F0000}"/>
    <cellStyle name="Notas 6 8 2 2 2 2 2" xfId="11730" xr:uid="{00000000-0005-0000-0000-00004D4F0000}"/>
    <cellStyle name="Notas 6 8 2 2 2 2 2 2" xfId="20359" xr:uid="{00000000-0005-0000-0000-00004E4F0000}"/>
    <cellStyle name="Notas 6 8 2 2 2 2 3" xfId="16069" xr:uid="{00000000-0005-0000-0000-00004F4F0000}"/>
    <cellStyle name="Notas 6 8 2 2 2 3" xfId="9585" xr:uid="{00000000-0005-0000-0000-0000504F0000}"/>
    <cellStyle name="Notas 6 8 2 2 2 3 2" xfId="18214" xr:uid="{00000000-0005-0000-0000-0000514F0000}"/>
    <cellStyle name="Notas 6 8 2 2 2 4" xfId="13923" xr:uid="{00000000-0005-0000-0000-0000524F0000}"/>
    <cellStyle name="Notas 6 8 2 2 3" xfId="6382" xr:uid="{00000000-0005-0000-0000-0000534F0000}"/>
    <cellStyle name="Notas 6 8 2 2 3 2" xfId="10678" xr:uid="{00000000-0005-0000-0000-0000544F0000}"/>
    <cellStyle name="Notas 6 8 2 2 3 2 2" xfId="19307" xr:uid="{00000000-0005-0000-0000-0000554F0000}"/>
    <cellStyle name="Notas 6 8 2 2 3 3" xfId="15017" xr:uid="{00000000-0005-0000-0000-0000564F0000}"/>
    <cellStyle name="Notas 6 8 2 2 4" xfId="8533" xr:uid="{00000000-0005-0000-0000-0000574F0000}"/>
    <cellStyle name="Notas 6 8 2 2 4 2" xfId="17162" xr:uid="{00000000-0005-0000-0000-0000584F0000}"/>
    <cellStyle name="Notas 6 8 2 2 5" xfId="12849" xr:uid="{00000000-0005-0000-0000-0000594F0000}"/>
    <cellStyle name="Notas 6 8 3" xfId="3240" xr:uid="{00000000-0005-0000-0000-00005A4F0000}"/>
    <cellStyle name="Notas 6 8 3 2" xfId="4409" xr:uid="{00000000-0005-0000-0000-00005B4F0000}"/>
    <cellStyle name="Notas 6 8 3 2 2" xfId="7144" xr:uid="{00000000-0005-0000-0000-00005C4F0000}"/>
    <cellStyle name="Notas 6 8 3 2 2 2" xfId="11440" xr:uid="{00000000-0005-0000-0000-00005D4F0000}"/>
    <cellStyle name="Notas 6 8 3 2 2 2 2" xfId="20069" xr:uid="{00000000-0005-0000-0000-00005E4F0000}"/>
    <cellStyle name="Notas 6 8 3 2 2 3" xfId="15779" xr:uid="{00000000-0005-0000-0000-00005F4F0000}"/>
    <cellStyle name="Notas 6 8 3 2 3" xfId="9295" xr:uid="{00000000-0005-0000-0000-0000604F0000}"/>
    <cellStyle name="Notas 6 8 3 2 3 2" xfId="17924" xr:uid="{00000000-0005-0000-0000-0000614F0000}"/>
    <cellStyle name="Notas 6 8 3 2 4" xfId="13633" xr:uid="{00000000-0005-0000-0000-0000624F0000}"/>
    <cellStyle name="Notas 6 8 3 3" xfId="6091" xr:uid="{00000000-0005-0000-0000-0000634F0000}"/>
    <cellStyle name="Notas 6 8 3 3 2" xfId="10387" xr:uid="{00000000-0005-0000-0000-0000644F0000}"/>
    <cellStyle name="Notas 6 8 3 3 2 2" xfId="19016" xr:uid="{00000000-0005-0000-0000-0000654F0000}"/>
    <cellStyle name="Notas 6 8 3 3 3" xfId="14726" xr:uid="{00000000-0005-0000-0000-0000664F0000}"/>
    <cellStyle name="Notas 6 8 3 4" xfId="7772" xr:uid="{00000000-0005-0000-0000-0000674F0000}"/>
    <cellStyle name="Notas 6 8 3 4 2" xfId="16406" xr:uid="{00000000-0005-0000-0000-0000684F0000}"/>
    <cellStyle name="Notas 6 8 3 5" xfId="12557" xr:uid="{00000000-0005-0000-0000-0000694F0000}"/>
    <cellStyle name="Notas 6 9" xfId="984" xr:uid="{00000000-0005-0000-0000-00006A4F0000}"/>
    <cellStyle name="Notas 6 9 2" xfId="3336" xr:uid="{00000000-0005-0000-0000-00006B4F0000}"/>
    <cellStyle name="Notas 6 9 2 2" xfId="4505" xr:uid="{00000000-0005-0000-0000-00006C4F0000}"/>
    <cellStyle name="Notas 6 9 2 2 2" xfId="7240" xr:uid="{00000000-0005-0000-0000-00006D4F0000}"/>
    <cellStyle name="Notas 6 9 2 2 2 2" xfId="11536" xr:uid="{00000000-0005-0000-0000-00006E4F0000}"/>
    <cellStyle name="Notas 6 9 2 2 2 2 2" xfId="20165" xr:uid="{00000000-0005-0000-0000-00006F4F0000}"/>
    <cellStyle name="Notas 6 9 2 2 2 3" xfId="15875" xr:uid="{00000000-0005-0000-0000-0000704F0000}"/>
    <cellStyle name="Notas 6 9 2 2 3" xfId="9391" xr:uid="{00000000-0005-0000-0000-0000714F0000}"/>
    <cellStyle name="Notas 6 9 2 2 3 2" xfId="18020" xr:uid="{00000000-0005-0000-0000-0000724F0000}"/>
    <cellStyle name="Notas 6 9 2 2 4" xfId="13729" xr:uid="{00000000-0005-0000-0000-0000734F0000}"/>
    <cellStyle name="Notas 6 9 2 3" xfId="6187" xr:uid="{00000000-0005-0000-0000-0000744F0000}"/>
    <cellStyle name="Notas 6 9 2 3 2" xfId="10483" xr:uid="{00000000-0005-0000-0000-0000754F0000}"/>
    <cellStyle name="Notas 6 9 2 3 2 2" xfId="19112" xr:uid="{00000000-0005-0000-0000-0000764F0000}"/>
    <cellStyle name="Notas 6 9 2 3 3" xfId="14822" xr:uid="{00000000-0005-0000-0000-0000774F0000}"/>
    <cellStyle name="Notas 6 9 2 4" xfId="8338" xr:uid="{00000000-0005-0000-0000-0000784F0000}"/>
    <cellStyle name="Notas 6 9 2 4 2" xfId="16967" xr:uid="{00000000-0005-0000-0000-0000794F0000}"/>
    <cellStyle name="Notas 6 9 2 5" xfId="12653" xr:uid="{00000000-0005-0000-0000-00007A4F0000}"/>
    <cellStyle name="Notas 7" xfId="553" xr:uid="{00000000-0005-0000-0000-00007B4F0000}"/>
    <cellStyle name="Notas 7 10" xfId="1160" xr:uid="{00000000-0005-0000-0000-00007C4F0000}"/>
    <cellStyle name="Notas 7 10 2" xfId="2438" xr:uid="{00000000-0005-0000-0000-00007D4F0000}"/>
    <cellStyle name="Notas 7 10 2 2" xfId="3672" xr:uid="{00000000-0005-0000-0000-00007E4F0000}"/>
    <cellStyle name="Notas 7 10 2 2 2" xfId="4807" xr:uid="{00000000-0005-0000-0000-00007F4F0000}"/>
    <cellStyle name="Notas 7 10 2 2 2 2" xfId="7542" xr:uid="{00000000-0005-0000-0000-0000804F0000}"/>
    <cellStyle name="Notas 7 10 2 2 2 2 2" xfId="11838" xr:uid="{00000000-0005-0000-0000-0000814F0000}"/>
    <cellStyle name="Notas 7 10 2 2 2 2 2 2" xfId="20467" xr:uid="{00000000-0005-0000-0000-0000824F0000}"/>
    <cellStyle name="Notas 7 10 2 2 2 2 3" xfId="16177" xr:uid="{00000000-0005-0000-0000-0000834F0000}"/>
    <cellStyle name="Notas 7 10 2 2 2 3" xfId="9693" xr:uid="{00000000-0005-0000-0000-0000844F0000}"/>
    <cellStyle name="Notas 7 10 2 2 2 3 2" xfId="18322" xr:uid="{00000000-0005-0000-0000-0000854F0000}"/>
    <cellStyle name="Notas 7 10 2 2 2 4" xfId="14031" xr:uid="{00000000-0005-0000-0000-0000864F0000}"/>
    <cellStyle name="Notas 7 10 2 2 3" xfId="6490" xr:uid="{00000000-0005-0000-0000-0000874F0000}"/>
    <cellStyle name="Notas 7 10 2 2 3 2" xfId="10786" xr:uid="{00000000-0005-0000-0000-0000884F0000}"/>
    <cellStyle name="Notas 7 10 2 2 3 2 2" xfId="19415" xr:uid="{00000000-0005-0000-0000-0000894F0000}"/>
    <cellStyle name="Notas 7 10 2 2 3 3" xfId="15125" xr:uid="{00000000-0005-0000-0000-00008A4F0000}"/>
    <cellStyle name="Notas 7 10 2 2 4" xfId="8641" xr:uid="{00000000-0005-0000-0000-00008B4F0000}"/>
    <cellStyle name="Notas 7 10 2 2 4 2" xfId="17270" xr:uid="{00000000-0005-0000-0000-00008C4F0000}"/>
    <cellStyle name="Notas 7 10 2 2 5" xfId="12957" xr:uid="{00000000-0005-0000-0000-00008D4F0000}"/>
    <cellStyle name="Notas 7 10 3" xfId="3852" xr:uid="{00000000-0005-0000-0000-00008E4F0000}"/>
    <cellStyle name="Notas 7 10 3 2" xfId="6607" xr:uid="{00000000-0005-0000-0000-00008F4F0000}"/>
    <cellStyle name="Notas 7 10 3 2 2" xfId="10903" xr:uid="{00000000-0005-0000-0000-0000904F0000}"/>
    <cellStyle name="Notas 7 10 3 2 2 2" xfId="19532" xr:uid="{00000000-0005-0000-0000-0000914F0000}"/>
    <cellStyle name="Notas 7 10 3 2 3" xfId="15242" xr:uid="{00000000-0005-0000-0000-0000924F0000}"/>
    <cellStyle name="Notas 7 10 3 3" xfId="8758" xr:uid="{00000000-0005-0000-0000-0000934F0000}"/>
    <cellStyle name="Notas 7 10 3 3 2" xfId="17387" xr:uid="{00000000-0005-0000-0000-0000944F0000}"/>
    <cellStyle name="Notas 7 10 3 4" xfId="13076" xr:uid="{00000000-0005-0000-0000-0000954F0000}"/>
    <cellStyle name="Notas 7 10 4" xfId="5552" xr:uid="{00000000-0005-0000-0000-0000964F0000}"/>
    <cellStyle name="Notas 7 10 4 2" xfId="9848" xr:uid="{00000000-0005-0000-0000-0000974F0000}"/>
    <cellStyle name="Notas 7 10 4 2 2" xfId="18477" xr:uid="{00000000-0005-0000-0000-0000984F0000}"/>
    <cellStyle name="Notas 7 10 4 3" xfId="14187" xr:uid="{00000000-0005-0000-0000-0000994F0000}"/>
    <cellStyle name="Notas 7 10 5" xfId="7628" xr:uid="{00000000-0005-0000-0000-00009A4F0000}"/>
    <cellStyle name="Notas 7 10 5 2" xfId="16262" xr:uid="{00000000-0005-0000-0000-00009B4F0000}"/>
    <cellStyle name="Notas 7 10 6" xfId="11996" xr:uid="{00000000-0005-0000-0000-00009C4F0000}"/>
    <cellStyle name="Notas 7 11" xfId="22083" xr:uid="{00000000-0005-0000-0000-00009D4F0000}"/>
    <cellStyle name="Notas 7 2" xfId="554" xr:uid="{00000000-0005-0000-0000-00009E4F0000}"/>
    <cellStyle name="Notas 7 2 2" xfId="555" xr:uid="{00000000-0005-0000-0000-00009F4F0000}"/>
    <cellStyle name="Notas 7 2 2 2" xfId="685" xr:uid="{00000000-0005-0000-0000-0000A04F0000}"/>
    <cellStyle name="Notas 7 2 2 2 2" xfId="2124" xr:uid="{00000000-0005-0000-0000-0000A14F0000}"/>
    <cellStyle name="Notas 7 2 2 2 2 2" xfId="3481" xr:uid="{00000000-0005-0000-0000-0000A24F0000}"/>
    <cellStyle name="Notas 7 2 2 2 2 2 2" xfId="4617" xr:uid="{00000000-0005-0000-0000-0000A34F0000}"/>
    <cellStyle name="Notas 7 2 2 2 2 2 2 2" xfId="7352" xr:uid="{00000000-0005-0000-0000-0000A44F0000}"/>
    <cellStyle name="Notas 7 2 2 2 2 2 2 2 2" xfId="11648" xr:uid="{00000000-0005-0000-0000-0000A54F0000}"/>
    <cellStyle name="Notas 7 2 2 2 2 2 2 2 2 2" xfId="20277" xr:uid="{00000000-0005-0000-0000-0000A64F0000}"/>
    <cellStyle name="Notas 7 2 2 2 2 2 2 2 3" xfId="15987" xr:uid="{00000000-0005-0000-0000-0000A74F0000}"/>
    <cellStyle name="Notas 7 2 2 2 2 2 2 3" xfId="9503" xr:uid="{00000000-0005-0000-0000-0000A84F0000}"/>
    <cellStyle name="Notas 7 2 2 2 2 2 2 3 2" xfId="18132" xr:uid="{00000000-0005-0000-0000-0000A94F0000}"/>
    <cellStyle name="Notas 7 2 2 2 2 2 2 4" xfId="13841" xr:uid="{00000000-0005-0000-0000-0000AA4F0000}"/>
    <cellStyle name="Notas 7 2 2 2 2 2 3" xfId="6300" xr:uid="{00000000-0005-0000-0000-0000AB4F0000}"/>
    <cellStyle name="Notas 7 2 2 2 2 2 3 2" xfId="10596" xr:uid="{00000000-0005-0000-0000-0000AC4F0000}"/>
    <cellStyle name="Notas 7 2 2 2 2 2 3 2 2" xfId="19225" xr:uid="{00000000-0005-0000-0000-0000AD4F0000}"/>
    <cellStyle name="Notas 7 2 2 2 2 2 3 3" xfId="14935" xr:uid="{00000000-0005-0000-0000-0000AE4F0000}"/>
    <cellStyle name="Notas 7 2 2 2 2 2 4" xfId="8451" xr:uid="{00000000-0005-0000-0000-0000AF4F0000}"/>
    <cellStyle name="Notas 7 2 2 2 2 2 4 2" xfId="17080" xr:uid="{00000000-0005-0000-0000-0000B04F0000}"/>
    <cellStyle name="Notas 7 2 2 2 2 2 5" xfId="12767" xr:uid="{00000000-0005-0000-0000-0000B14F0000}"/>
    <cellStyle name="Notas 7 2 2 2 3" xfId="3158" xr:uid="{00000000-0005-0000-0000-0000B24F0000}"/>
    <cellStyle name="Notas 7 2 2 2 3 2" xfId="4327" xr:uid="{00000000-0005-0000-0000-0000B34F0000}"/>
    <cellStyle name="Notas 7 2 2 2 3 2 2" xfId="7062" xr:uid="{00000000-0005-0000-0000-0000B44F0000}"/>
    <cellStyle name="Notas 7 2 2 2 3 2 2 2" xfId="11358" xr:uid="{00000000-0005-0000-0000-0000B54F0000}"/>
    <cellStyle name="Notas 7 2 2 2 3 2 2 2 2" xfId="19987" xr:uid="{00000000-0005-0000-0000-0000B64F0000}"/>
    <cellStyle name="Notas 7 2 2 2 3 2 2 3" xfId="15697" xr:uid="{00000000-0005-0000-0000-0000B74F0000}"/>
    <cellStyle name="Notas 7 2 2 2 3 2 3" xfId="9213" xr:uid="{00000000-0005-0000-0000-0000B84F0000}"/>
    <cellStyle name="Notas 7 2 2 2 3 2 3 2" xfId="17842" xr:uid="{00000000-0005-0000-0000-0000B94F0000}"/>
    <cellStyle name="Notas 7 2 2 2 3 2 4" xfId="13551" xr:uid="{00000000-0005-0000-0000-0000BA4F0000}"/>
    <cellStyle name="Notas 7 2 2 2 3 3" xfId="6009" xr:uid="{00000000-0005-0000-0000-0000BB4F0000}"/>
    <cellStyle name="Notas 7 2 2 2 3 3 2" xfId="10305" xr:uid="{00000000-0005-0000-0000-0000BC4F0000}"/>
    <cellStyle name="Notas 7 2 2 2 3 3 2 2" xfId="18934" xr:uid="{00000000-0005-0000-0000-0000BD4F0000}"/>
    <cellStyle name="Notas 7 2 2 2 3 3 3" xfId="14644" xr:uid="{00000000-0005-0000-0000-0000BE4F0000}"/>
    <cellStyle name="Notas 7 2 2 2 3 4" xfId="7753" xr:uid="{00000000-0005-0000-0000-0000BF4F0000}"/>
    <cellStyle name="Notas 7 2 2 2 3 4 2" xfId="16387" xr:uid="{00000000-0005-0000-0000-0000C04F0000}"/>
    <cellStyle name="Notas 7 2 2 2 3 5" xfId="12475" xr:uid="{00000000-0005-0000-0000-0000C14F0000}"/>
    <cellStyle name="Notas 7 2 2 2 4" xfId="22084" xr:uid="{00000000-0005-0000-0000-0000C24F0000}"/>
    <cellStyle name="Notas 7 2 2 3" xfId="800" xr:uid="{00000000-0005-0000-0000-0000C34F0000}"/>
    <cellStyle name="Notas 7 2 2 3 2" xfId="2236" xr:uid="{00000000-0005-0000-0000-0000C44F0000}"/>
    <cellStyle name="Notas 7 2 2 3 2 2" xfId="3577" xr:uid="{00000000-0005-0000-0000-0000C54F0000}"/>
    <cellStyle name="Notas 7 2 2 3 2 2 2" xfId="4713" xr:uid="{00000000-0005-0000-0000-0000C64F0000}"/>
    <cellStyle name="Notas 7 2 2 3 2 2 2 2" xfId="7448" xr:uid="{00000000-0005-0000-0000-0000C74F0000}"/>
    <cellStyle name="Notas 7 2 2 3 2 2 2 2 2" xfId="11744" xr:uid="{00000000-0005-0000-0000-0000C84F0000}"/>
    <cellStyle name="Notas 7 2 2 3 2 2 2 2 2 2" xfId="20373" xr:uid="{00000000-0005-0000-0000-0000C94F0000}"/>
    <cellStyle name="Notas 7 2 2 3 2 2 2 2 3" xfId="16083" xr:uid="{00000000-0005-0000-0000-0000CA4F0000}"/>
    <cellStyle name="Notas 7 2 2 3 2 2 2 3" xfId="9599" xr:uid="{00000000-0005-0000-0000-0000CB4F0000}"/>
    <cellStyle name="Notas 7 2 2 3 2 2 2 3 2" xfId="18228" xr:uid="{00000000-0005-0000-0000-0000CC4F0000}"/>
    <cellStyle name="Notas 7 2 2 3 2 2 2 4" xfId="13937" xr:uid="{00000000-0005-0000-0000-0000CD4F0000}"/>
    <cellStyle name="Notas 7 2 2 3 2 2 3" xfId="6396" xr:uid="{00000000-0005-0000-0000-0000CE4F0000}"/>
    <cellStyle name="Notas 7 2 2 3 2 2 3 2" xfId="10692" xr:uid="{00000000-0005-0000-0000-0000CF4F0000}"/>
    <cellStyle name="Notas 7 2 2 3 2 2 3 2 2" xfId="19321" xr:uid="{00000000-0005-0000-0000-0000D04F0000}"/>
    <cellStyle name="Notas 7 2 2 3 2 2 3 3" xfId="15031" xr:uid="{00000000-0005-0000-0000-0000D14F0000}"/>
    <cellStyle name="Notas 7 2 2 3 2 2 4" xfId="8547" xr:uid="{00000000-0005-0000-0000-0000D24F0000}"/>
    <cellStyle name="Notas 7 2 2 3 2 2 4 2" xfId="17176" xr:uid="{00000000-0005-0000-0000-0000D34F0000}"/>
    <cellStyle name="Notas 7 2 2 3 2 2 5" xfId="12863" xr:uid="{00000000-0005-0000-0000-0000D44F0000}"/>
    <cellStyle name="Notas 7 2 2 3 3" xfId="3254" xr:uid="{00000000-0005-0000-0000-0000D54F0000}"/>
    <cellStyle name="Notas 7 2 2 3 3 2" xfId="4423" xr:uid="{00000000-0005-0000-0000-0000D64F0000}"/>
    <cellStyle name="Notas 7 2 2 3 3 2 2" xfId="7158" xr:uid="{00000000-0005-0000-0000-0000D74F0000}"/>
    <cellStyle name="Notas 7 2 2 3 3 2 2 2" xfId="11454" xr:uid="{00000000-0005-0000-0000-0000D84F0000}"/>
    <cellStyle name="Notas 7 2 2 3 3 2 2 2 2" xfId="20083" xr:uid="{00000000-0005-0000-0000-0000D94F0000}"/>
    <cellStyle name="Notas 7 2 2 3 3 2 2 3" xfId="15793" xr:uid="{00000000-0005-0000-0000-0000DA4F0000}"/>
    <cellStyle name="Notas 7 2 2 3 3 2 3" xfId="9309" xr:uid="{00000000-0005-0000-0000-0000DB4F0000}"/>
    <cellStyle name="Notas 7 2 2 3 3 2 3 2" xfId="17938" xr:uid="{00000000-0005-0000-0000-0000DC4F0000}"/>
    <cellStyle name="Notas 7 2 2 3 3 2 4" xfId="13647" xr:uid="{00000000-0005-0000-0000-0000DD4F0000}"/>
    <cellStyle name="Notas 7 2 2 3 3 3" xfId="6105" xr:uid="{00000000-0005-0000-0000-0000DE4F0000}"/>
    <cellStyle name="Notas 7 2 2 3 3 3 2" xfId="10401" xr:uid="{00000000-0005-0000-0000-0000DF4F0000}"/>
    <cellStyle name="Notas 7 2 2 3 3 3 2 2" xfId="19030" xr:uid="{00000000-0005-0000-0000-0000E04F0000}"/>
    <cellStyle name="Notas 7 2 2 3 3 3 3" xfId="14740" xr:uid="{00000000-0005-0000-0000-0000E14F0000}"/>
    <cellStyle name="Notas 7 2 2 3 3 4" xfId="7855" xr:uid="{00000000-0005-0000-0000-0000E24F0000}"/>
    <cellStyle name="Notas 7 2 2 3 3 4 2" xfId="16488" xr:uid="{00000000-0005-0000-0000-0000E34F0000}"/>
    <cellStyle name="Notas 7 2 2 3 3 5" xfId="12571" xr:uid="{00000000-0005-0000-0000-0000E44F0000}"/>
    <cellStyle name="Notas 7 2 2 4" xfId="998" xr:uid="{00000000-0005-0000-0000-0000E54F0000}"/>
    <cellStyle name="Notas 7 2 2 4 2" xfId="3350" xr:uid="{00000000-0005-0000-0000-0000E64F0000}"/>
    <cellStyle name="Notas 7 2 2 4 2 2" xfId="4519" xr:uid="{00000000-0005-0000-0000-0000E74F0000}"/>
    <cellStyle name="Notas 7 2 2 4 2 2 2" xfId="7254" xr:uid="{00000000-0005-0000-0000-0000E84F0000}"/>
    <cellStyle name="Notas 7 2 2 4 2 2 2 2" xfId="11550" xr:uid="{00000000-0005-0000-0000-0000E94F0000}"/>
    <cellStyle name="Notas 7 2 2 4 2 2 2 2 2" xfId="20179" xr:uid="{00000000-0005-0000-0000-0000EA4F0000}"/>
    <cellStyle name="Notas 7 2 2 4 2 2 2 3" xfId="15889" xr:uid="{00000000-0005-0000-0000-0000EB4F0000}"/>
    <cellStyle name="Notas 7 2 2 4 2 2 3" xfId="9405" xr:uid="{00000000-0005-0000-0000-0000EC4F0000}"/>
    <cellStyle name="Notas 7 2 2 4 2 2 3 2" xfId="18034" xr:uid="{00000000-0005-0000-0000-0000ED4F0000}"/>
    <cellStyle name="Notas 7 2 2 4 2 2 4" xfId="13743" xr:uid="{00000000-0005-0000-0000-0000EE4F0000}"/>
    <cellStyle name="Notas 7 2 2 4 2 3" xfId="6201" xr:uid="{00000000-0005-0000-0000-0000EF4F0000}"/>
    <cellStyle name="Notas 7 2 2 4 2 3 2" xfId="10497" xr:uid="{00000000-0005-0000-0000-0000F04F0000}"/>
    <cellStyle name="Notas 7 2 2 4 2 3 2 2" xfId="19126" xr:uid="{00000000-0005-0000-0000-0000F14F0000}"/>
    <cellStyle name="Notas 7 2 2 4 2 3 3" xfId="14836" xr:uid="{00000000-0005-0000-0000-0000F24F0000}"/>
    <cellStyle name="Notas 7 2 2 4 2 4" xfId="8352" xr:uid="{00000000-0005-0000-0000-0000F34F0000}"/>
    <cellStyle name="Notas 7 2 2 4 2 4 2" xfId="16981" xr:uid="{00000000-0005-0000-0000-0000F44F0000}"/>
    <cellStyle name="Notas 7 2 2 4 2 5" xfId="12667" xr:uid="{00000000-0005-0000-0000-0000F54F0000}"/>
    <cellStyle name="Notas 7 2 2 5" xfId="1162" xr:uid="{00000000-0005-0000-0000-0000F64F0000}"/>
    <cellStyle name="Notas 7 2 2 5 2" xfId="2440" xr:uid="{00000000-0005-0000-0000-0000F74F0000}"/>
    <cellStyle name="Notas 7 2 2 5 2 2" xfId="3674" xr:uid="{00000000-0005-0000-0000-0000F84F0000}"/>
    <cellStyle name="Notas 7 2 2 5 2 2 2" xfId="4809" xr:uid="{00000000-0005-0000-0000-0000F94F0000}"/>
    <cellStyle name="Notas 7 2 2 5 2 2 2 2" xfId="7544" xr:uid="{00000000-0005-0000-0000-0000FA4F0000}"/>
    <cellStyle name="Notas 7 2 2 5 2 2 2 2 2" xfId="11840" xr:uid="{00000000-0005-0000-0000-0000FB4F0000}"/>
    <cellStyle name="Notas 7 2 2 5 2 2 2 2 2 2" xfId="20469" xr:uid="{00000000-0005-0000-0000-0000FC4F0000}"/>
    <cellStyle name="Notas 7 2 2 5 2 2 2 2 3" xfId="16179" xr:uid="{00000000-0005-0000-0000-0000FD4F0000}"/>
    <cellStyle name="Notas 7 2 2 5 2 2 2 3" xfId="9695" xr:uid="{00000000-0005-0000-0000-0000FE4F0000}"/>
    <cellStyle name="Notas 7 2 2 5 2 2 2 3 2" xfId="18324" xr:uid="{00000000-0005-0000-0000-0000FF4F0000}"/>
    <cellStyle name="Notas 7 2 2 5 2 2 2 4" xfId="14033" xr:uid="{00000000-0005-0000-0000-000000500000}"/>
    <cellStyle name="Notas 7 2 2 5 2 2 3" xfId="6492" xr:uid="{00000000-0005-0000-0000-000001500000}"/>
    <cellStyle name="Notas 7 2 2 5 2 2 3 2" xfId="10788" xr:uid="{00000000-0005-0000-0000-000002500000}"/>
    <cellStyle name="Notas 7 2 2 5 2 2 3 2 2" xfId="19417" xr:uid="{00000000-0005-0000-0000-000003500000}"/>
    <cellStyle name="Notas 7 2 2 5 2 2 3 3" xfId="15127" xr:uid="{00000000-0005-0000-0000-000004500000}"/>
    <cellStyle name="Notas 7 2 2 5 2 2 4" xfId="8643" xr:uid="{00000000-0005-0000-0000-000005500000}"/>
    <cellStyle name="Notas 7 2 2 5 2 2 4 2" xfId="17272" xr:uid="{00000000-0005-0000-0000-000006500000}"/>
    <cellStyle name="Notas 7 2 2 5 2 2 5" xfId="12959" xr:uid="{00000000-0005-0000-0000-000007500000}"/>
    <cellStyle name="Notas 7 2 2 5 3" xfId="3854" xr:uid="{00000000-0005-0000-0000-000008500000}"/>
    <cellStyle name="Notas 7 2 2 5 3 2" xfId="6609" xr:uid="{00000000-0005-0000-0000-000009500000}"/>
    <cellStyle name="Notas 7 2 2 5 3 2 2" xfId="10905" xr:uid="{00000000-0005-0000-0000-00000A500000}"/>
    <cellStyle name="Notas 7 2 2 5 3 2 2 2" xfId="19534" xr:uid="{00000000-0005-0000-0000-00000B500000}"/>
    <cellStyle name="Notas 7 2 2 5 3 2 3" xfId="15244" xr:uid="{00000000-0005-0000-0000-00000C500000}"/>
    <cellStyle name="Notas 7 2 2 5 3 3" xfId="8760" xr:uid="{00000000-0005-0000-0000-00000D500000}"/>
    <cellStyle name="Notas 7 2 2 5 3 3 2" xfId="17389" xr:uid="{00000000-0005-0000-0000-00000E500000}"/>
    <cellStyle name="Notas 7 2 2 5 3 4" xfId="13078" xr:uid="{00000000-0005-0000-0000-00000F500000}"/>
    <cellStyle name="Notas 7 2 2 5 4" xfId="5554" xr:uid="{00000000-0005-0000-0000-000010500000}"/>
    <cellStyle name="Notas 7 2 2 5 4 2" xfId="9850" xr:uid="{00000000-0005-0000-0000-000011500000}"/>
    <cellStyle name="Notas 7 2 2 5 4 2 2" xfId="18479" xr:uid="{00000000-0005-0000-0000-000012500000}"/>
    <cellStyle name="Notas 7 2 2 5 4 3" xfId="14189" xr:uid="{00000000-0005-0000-0000-000013500000}"/>
    <cellStyle name="Notas 7 2 2 5 5" xfId="7886" xr:uid="{00000000-0005-0000-0000-000014500000}"/>
    <cellStyle name="Notas 7 2 2 5 5 2" xfId="16519" xr:uid="{00000000-0005-0000-0000-000015500000}"/>
    <cellStyle name="Notas 7 2 2 5 6" xfId="11998" xr:uid="{00000000-0005-0000-0000-000016500000}"/>
    <cellStyle name="Notas 7 2 2 6" xfId="22949" xr:uid="{00000000-0005-0000-0000-000017500000}"/>
    <cellStyle name="Notas 7 2 3" xfId="556" xr:uid="{00000000-0005-0000-0000-000018500000}"/>
    <cellStyle name="Notas 7 2 3 2" xfId="686" xr:uid="{00000000-0005-0000-0000-000019500000}"/>
    <cellStyle name="Notas 7 2 3 2 2" xfId="2125" xr:uid="{00000000-0005-0000-0000-00001A500000}"/>
    <cellStyle name="Notas 7 2 3 2 2 2" xfId="3482" xr:uid="{00000000-0005-0000-0000-00001B500000}"/>
    <cellStyle name="Notas 7 2 3 2 2 2 2" xfId="4618" xr:uid="{00000000-0005-0000-0000-00001C500000}"/>
    <cellStyle name="Notas 7 2 3 2 2 2 2 2" xfId="7353" xr:uid="{00000000-0005-0000-0000-00001D500000}"/>
    <cellStyle name="Notas 7 2 3 2 2 2 2 2 2" xfId="11649" xr:uid="{00000000-0005-0000-0000-00001E500000}"/>
    <cellStyle name="Notas 7 2 3 2 2 2 2 2 2 2" xfId="20278" xr:uid="{00000000-0005-0000-0000-00001F500000}"/>
    <cellStyle name="Notas 7 2 3 2 2 2 2 2 3" xfId="15988" xr:uid="{00000000-0005-0000-0000-000020500000}"/>
    <cellStyle name="Notas 7 2 3 2 2 2 2 3" xfId="9504" xr:uid="{00000000-0005-0000-0000-000021500000}"/>
    <cellStyle name="Notas 7 2 3 2 2 2 2 3 2" xfId="18133" xr:uid="{00000000-0005-0000-0000-000022500000}"/>
    <cellStyle name="Notas 7 2 3 2 2 2 2 4" xfId="13842" xr:uid="{00000000-0005-0000-0000-000023500000}"/>
    <cellStyle name="Notas 7 2 3 2 2 2 3" xfId="6301" xr:uid="{00000000-0005-0000-0000-000024500000}"/>
    <cellStyle name="Notas 7 2 3 2 2 2 3 2" xfId="10597" xr:uid="{00000000-0005-0000-0000-000025500000}"/>
    <cellStyle name="Notas 7 2 3 2 2 2 3 2 2" xfId="19226" xr:uid="{00000000-0005-0000-0000-000026500000}"/>
    <cellStyle name="Notas 7 2 3 2 2 2 3 3" xfId="14936" xr:uid="{00000000-0005-0000-0000-000027500000}"/>
    <cellStyle name="Notas 7 2 3 2 2 2 4" xfId="8452" xr:uid="{00000000-0005-0000-0000-000028500000}"/>
    <cellStyle name="Notas 7 2 3 2 2 2 4 2" xfId="17081" xr:uid="{00000000-0005-0000-0000-000029500000}"/>
    <cellStyle name="Notas 7 2 3 2 2 2 5" xfId="12768" xr:uid="{00000000-0005-0000-0000-00002A500000}"/>
    <cellStyle name="Notas 7 2 3 2 3" xfId="3159" xr:uid="{00000000-0005-0000-0000-00002B500000}"/>
    <cellStyle name="Notas 7 2 3 2 3 2" xfId="4328" xr:uid="{00000000-0005-0000-0000-00002C500000}"/>
    <cellStyle name="Notas 7 2 3 2 3 2 2" xfId="7063" xr:uid="{00000000-0005-0000-0000-00002D500000}"/>
    <cellStyle name="Notas 7 2 3 2 3 2 2 2" xfId="11359" xr:uid="{00000000-0005-0000-0000-00002E500000}"/>
    <cellStyle name="Notas 7 2 3 2 3 2 2 2 2" xfId="19988" xr:uid="{00000000-0005-0000-0000-00002F500000}"/>
    <cellStyle name="Notas 7 2 3 2 3 2 2 3" xfId="15698" xr:uid="{00000000-0005-0000-0000-000030500000}"/>
    <cellStyle name="Notas 7 2 3 2 3 2 3" xfId="9214" xr:uid="{00000000-0005-0000-0000-000031500000}"/>
    <cellStyle name="Notas 7 2 3 2 3 2 3 2" xfId="17843" xr:uid="{00000000-0005-0000-0000-000032500000}"/>
    <cellStyle name="Notas 7 2 3 2 3 2 4" xfId="13552" xr:uid="{00000000-0005-0000-0000-000033500000}"/>
    <cellStyle name="Notas 7 2 3 2 3 3" xfId="6010" xr:uid="{00000000-0005-0000-0000-000034500000}"/>
    <cellStyle name="Notas 7 2 3 2 3 3 2" xfId="10306" xr:uid="{00000000-0005-0000-0000-000035500000}"/>
    <cellStyle name="Notas 7 2 3 2 3 3 2 2" xfId="18935" xr:uid="{00000000-0005-0000-0000-000036500000}"/>
    <cellStyle name="Notas 7 2 3 2 3 3 3" xfId="14645" xr:uid="{00000000-0005-0000-0000-000037500000}"/>
    <cellStyle name="Notas 7 2 3 2 3 4" xfId="7936" xr:uid="{00000000-0005-0000-0000-000038500000}"/>
    <cellStyle name="Notas 7 2 3 2 3 4 2" xfId="16569" xr:uid="{00000000-0005-0000-0000-000039500000}"/>
    <cellStyle name="Notas 7 2 3 2 3 5" xfId="12476" xr:uid="{00000000-0005-0000-0000-00003A500000}"/>
    <cellStyle name="Notas 7 2 3 2 4" xfId="22085" xr:uid="{00000000-0005-0000-0000-00003B500000}"/>
    <cellStyle name="Notas 7 2 3 3" xfId="801" xr:uid="{00000000-0005-0000-0000-00003C500000}"/>
    <cellStyle name="Notas 7 2 3 3 2" xfId="2237" xr:uid="{00000000-0005-0000-0000-00003D500000}"/>
    <cellStyle name="Notas 7 2 3 3 2 2" xfId="3578" xr:uid="{00000000-0005-0000-0000-00003E500000}"/>
    <cellStyle name="Notas 7 2 3 3 2 2 2" xfId="4714" xr:uid="{00000000-0005-0000-0000-00003F500000}"/>
    <cellStyle name="Notas 7 2 3 3 2 2 2 2" xfId="7449" xr:uid="{00000000-0005-0000-0000-000040500000}"/>
    <cellStyle name="Notas 7 2 3 3 2 2 2 2 2" xfId="11745" xr:uid="{00000000-0005-0000-0000-000041500000}"/>
    <cellStyle name="Notas 7 2 3 3 2 2 2 2 2 2" xfId="20374" xr:uid="{00000000-0005-0000-0000-000042500000}"/>
    <cellStyle name="Notas 7 2 3 3 2 2 2 2 3" xfId="16084" xr:uid="{00000000-0005-0000-0000-000043500000}"/>
    <cellStyle name="Notas 7 2 3 3 2 2 2 3" xfId="9600" xr:uid="{00000000-0005-0000-0000-000044500000}"/>
    <cellStyle name="Notas 7 2 3 3 2 2 2 3 2" xfId="18229" xr:uid="{00000000-0005-0000-0000-000045500000}"/>
    <cellStyle name="Notas 7 2 3 3 2 2 2 4" xfId="13938" xr:uid="{00000000-0005-0000-0000-000046500000}"/>
    <cellStyle name="Notas 7 2 3 3 2 2 3" xfId="6397" xr:uid="{00000000-0005-0000-0000-000047500000}"/>
    <cellStyle name="Notas 7 2 3 3 2 2 3 2" xfId="10693" xr:uid="{00000000-0005-0000-0000-000048500000}"/>
    <cellStyle name="Notas 7 2 3 3 2 2 3 2 2" xfId="19322" xr:uid="{00000000-0005-0000-0000-000049500000}"/>
    <cellStyle name="Notas 7 2 3 3 2 2 3 3" xfId="15032" xr:uid="{00000000-0005-0000-0000-00004A500000}"/>
    <cellStyle name="Notas 7 2 3 3 2 2 4" xfId="8548" xr:uid="{00000000-0005-0000-0000-00004B500000}"/>
    <cellStyle name="Notas 7 2 3 3 2 2 4 2" xfId="17177" xr:uid="{00000000-0005-0000-0000-00004C500000}"/>
    <cellStyle name="Notas 7 2 3 3 2 2 5" xfId="12864" xr:uid="{00000000-0005-0000-0000-00004D500000}"/>
    <cellStyle name="Notas 7 2 3 3 3" xfId="3255" xr:uid="{00000000-0005-0000-0000-00004E500000}"/>
    <cellStyle name="Notas 7 2 3 3 3 2" xfId="4424" xr:uid="{00000000-0005-0000-0000-00004F500000}"/>
    <cellStyle name="Notas 7 2 3 3 3 2 2" xfId="7159" xr:uid="{00000000-0005-0000-0000-000050500000}"/>
    <cellStyle name="Notas 7 2 3 3 3 2 2 2" xfId="11455" xr:uid="{00000000-0005-0000-0000-000051500000}"/>
    <cellStyle name="Notas 7 2 3 3 3 2 2 2 2" xfId="20084" xr:uid="{00000000-0005-0000-0000-000052500000}"/>
    <cellStyle name="Notas 7 2 3 3 3 2 2 3" xfId="15794" xr:uid="{00000000-0005-0000-0000-000053500000}"/>
    <cellStyle name="Notas 7 2 3 3 3 2 3" xfId="9310" xr:uid="{00000000-0005-0000-0000-000054500000}"/>
    <cellStyle name="Notas 7 2 3 3 3 2 3 2" xfId="17939" xr:uid="{00000000-0005-0000-0000-000055500000}"/>
    <cellStyle name="Notas 7 2 3 3 3 2 4" xfId="13648" xr:uid="{00000000-0005-0000-0000-000056500000}"/>
    <cellStyle name="Notas 7 2 3 3 3 3" xfId="6106" xr:uid="{00000000-0005-0000-0000-000057500000}"/>
    <cellStyle name="Notas 7 2 3 3 3 3 2" xfId="10402" xr:uid="{00000000-0005-0000-0000-000058500000}"/>
    <cellStyle name="Notas 7 2 3 3 3 3 2 2" xfId="19031" xr:uid="{00000000-0005-0000-0000-000059500000}"/>
    <cellStyle name="Notas 7 2 3 3 3 3 3" xfId="14741" xr:uid="{00000000-0005-0000-0000-00005A500000}"/>
    <cellStyle name="Notas 7 2 3 3 3 4" xfId="8050" xr:uid="{00000000-0005-0000-0000-00005B500000}"/>
    <cellStyle name="Notas 7 2 3 3 3 4 2" xfId="16682" xr:uid="{00000000-0005-0000-0000-00005C500000}"/>
    <cellStyle name="Notas 7 2 3 3 3 5" xfId="12572" xr:uid="{00000000-0005-0000-0000-00005D500000}"/>
    <cellStyle name="Notas 7 2 3 4" xfId="999" xr:uid="{00000000-0005-0000-0000-00005E500000}"/>
    <cellStyle name="Notas 7 2 3 4 2" xfId="3351" xr:uid="{00000000-0005-0000-0000-00005F500000}"/>
    <cellStyle name="Notas 7 2 3 4 2 2" xfId="4520" xr:uid="{00000000-0005-0000-0000-000060500000}"/>
    <cellStyle name="Notas 7 2 3 4 2 2 2" xfId="7255" xr:uid="{00000000-0005-0000-0000-000061500000}"/>
    <cellStyle name="Notas 7 2 3 4 2 2 2 2" xfId="11551" xr:uid="{00000000-0005-0000-0000-000062500000}"/>
    <cellStyle name="Notas 7 2 3 4 2 2 2 2 2" xfId="20180" xr:uid="{00000000-0005-0000-0000-000063500000}"/>
    <cellStyle name="Notas 7 2 3 4 2 2 2 3" xfId="15890" xr:uid="{00000000-0005-0000-0000-000064500000}"/>
    <cellStyle name="Notas 7 2 3 4 2 2 3" xfId="9406" xr:uid="{00000000-0005-0000-0000-000065500000}"/>
    <cellStyle name="Notas 7 2 3 4 2 2 3 2" xfId="18035" xr:uid="{00000000-0005-0000-0000-000066500000}"/>
    <cellStyle name="Notas 7 2 3 4 2 2 4" xfId="13744" xr:uid="{00000000-0005-0000-0000-000067500000}"/>
    <cellStyle name="Notas 7 2 3 4 2 3" xfId="6202" xr:uid="{00000000-0005-0000-0000-000068500000}"/>
    <cellStyle name="Notas 7 2 3 4 2 3 2" xfId="10498" xr:uid="{00000000-0005-0000-0000-000069500000}"/>
    <cellStyle name="Notas 7 2 3 4 2 3 2 2" xfId="19127" xr:uid="{00000000-0005-0000-0000-00006A500000}"/>
    <cellStyle name="Notas 7 2 3 4 2 3 3" xfId="14837" xr:uid="{00000000-0005-0000-0000-00006B500000}"/>
    <cellStyle name="Notas 7 2 3 4 2 4" xfId="8353" xr:uid="{00000000-0005-0000-0000-00006C500000}"/>
    <cellStyle name="Notas 7 2 3 4 2 4 2" xfId="16982" xr:uid="{00000000-0005-0000-0000-00006D500000}"/>
    <cellStyle name="Notas 7 2 3 4 2 5" xfId="12668" xr:uid="{00000000-0005-0000-0000-00006E500000}"/>
    <cellStyle name="Notas 7 2 3 5" xfId="1163" xr:uid="{00000000-0005-0000-0000-00006F500000}"/>
    <cellStyle name="Notas 7 2 3 5 2" xfId="2441" xr:uid="{00000000-0005-0000-0000-000070500000}"/>
    <cellStyle name="Notas 7 2 3 5 2 2" xfId="3675" xr:uid="{00000000-0005-0000-0000-000071500000}"/>
    <cellStyle name="Notas 7 2 3 5 2 2 2" xfId="4810" xr:uid="{00000000-0005-0000-0000-000072500000}"/>
    <cellStyle name="Notas 7 2 3 5 2 2 2 2" xfId="7545" xr:uid="{00000000-0005-0000-0000-000073500000}"/>
    <cellStyle name="Notas 7 2 3 5 2 2 2 2 2" xfId="11841" xr:uid="{00000000-0005-0000-0000-000074500000}"/>
    <cellStyle name="Notas 7 2 3 5 2 2 2 2 2 2" xfId="20470" xr:uid="{00000000-0005-0000-0000-000075500000}"/>
    <cellStyle name="Notas 7 2 3 5 2 2 2 2 3" xfId="16180" xr:uid="{00000000-0005-0000-0000-000076500000}"/>
    <cellStyle name="Notas 7 2 3 5 2 2 2 3" xfId="9696" xr:uid="{00000000-0005-0000-0000-000077500000}"/>
    <cellStyle name="Notas 7 2 3 5 2 2 2 3 2" xfId="18325" xr:uid="{00000000-0005-0000-0000-000078500000}"/>
    <cellStyle name="Notas 7 2 3 5 2 2 2 4" xfId="14034" xr:uid="{00000000-0005-0000-0000-000079500000}"/>
    <cellStyle name="Notas 7 2 3 5 2 2 3" xfId="6493" xr:uid="{00000000-0005-0000-0000-00007A500000}"/>
    <cellStyle name="Notas 7 2 3 5 2 2 3 2" xfId="10789" xr:uid="{00000000-0005-0000-0000-00007B500000}"/>
    <cellStyle name="Notas 7 2 3 5 2 2 3 2 2" xfId="19418" xr:uid="{00000000-0005-0000-0000-00007C500000}"/>
    <cellStyle name="Notas 7 2 3 5 2 2 3 3" xfId="15128" xr:uid="{00000000-0005-0000-0000-00007D500000}"/>
    <cellStyle name="Notas 7 2 3 5 2 2 4" xfId="8644" xr:uid="{00000000-0005-0000-0000-00007E500000}"/>
    <cellStyle name="Notas 7 2 3 5 2 2 4 2" xfId="17273" xr:uid="{00000000-0005-0000-0000-00007F500000}"/>
    <cellStyle name="Notas 7 2 3 5 2 2 5" xfId="12960" xr:uid="{00000000-0005-0000-0000-000080500000}"/>
    <cellStyle name="Notas 7 2 3 5 3" xfId="3855" xr:uid="{00000000-0005-0000-0000-000081500000}"/>
    <cellStyle name="Notas 7 2 3 5 3 2" xfId="6610" xr:uid="{00000000-0005-0000-0000-000082500000}"/>
    <cellStyle name="Notas 7 2 3 5 3 2 2" xfId="10906" xr:uid="{00000000-0005-0000-0000-000083500000}"/>
    <cellStyle name="Notas 7 2 3 5 3 2 2 2" xfId="19535" xr:uid="{00000000-0005-0000-0000-000084500000}"/>
    <cellStyle name="Notas 7 2 3 5 3 2 3" xfId="15245" xr:uid="{00000000-0005-0000-0000-000085500000}"/>
    <cellStyle name="Notas 7 2 3 5 3 3" xfId="8761" xr:uid="{00000000-0005-0000-0000-000086500000}"/>
    <cellStyle name="Notas 7 2 3 5 3 3 2" xfId="17390" xr:uid="{00000000-0005-0000-0000-000087500000}"/>
    <cellStyle name="Notas 7 2 3 5 3 4" xfId="13079" xr:uid="{00000000-0005-0000-0000-000088500000}"/>
    <cellStyle name="Notas 7 2 3 5 4" xfId="5555" xr:uid="{00000000-0005-0000-0000-000089500000}"/>
    <cellStyle name="Notas 7 2 3 5 4 2" xfId="9851" xr:uid="{00000000-0005-0000-0000-00008A500000}"/>
    <cellStyle name="Notas 7 2 3 5 4 2 2" xfId="18480" xr:uid="{00000000-0005-0000-0000-00008B500000}"/>
    <cellStyle name="Notas 7 2 3 5 4 3" xfId="14190" xr:uid="{00000000-0005-0000-0000-00008C500000}"/>
    <cellStyle name="Notas 7 2 3 5 5" xfId="7892" xr:uid="{00000000-0005-0000-0000-00008D500000}"/>
    <cellStyle name="Notas 7 2 3 5 5 2" xfId="16525" xr:uid="{00000000-0005-0000-0000-00008E500000}"/>
    <cellStyle name="Notas 7 2 3 5 6" xfId="11999" xr:uid="{00000000-0005-0000-0000-00008F500000}"/>
    <cellStyle name="Notas 7 2 3 6" xfId="22180" xr:uid="{00000000-0005-0000-0000-000090500000}"/>
    <cellStyle name="Notas 7 2 4" xfId="684" xr:uid="{00000000-0005-0000-0000-000091500000}"/>
    <cellStyle name="Notas 7 2 4 2" xfId="2123" xr:uid="{00000000-0005-0000-0000-000092500000}"/>
    <cellStyle name="Notas 7 2 4 2 2" xfId="3480" xr:uid="{00000000-0005-0000-0000-000093500000}"/>
    <cellStyle name="Notas 7 2 4 2 2 2" xfId="4616" xr:uid="{00000000-0005-0000-0000-000094500000}"/>
    <cellStyle name="Notas 7 2 4 2 2 2 2" xfId="7351" xr:uid="{00000000-0005-0000-0000-000095500000}"/>
    <cellStyle name="Notas 7 2 4 2 2 2 2 2" xfId="11647" xr:uid="{00000000-0005-0000-0000-000096500000}"/>
    <cellStyle name="Notas 7 2 4 2 2 2 2 2 2" xfId="20276" xr:uid="{00000000-0005-0000-0000-000097500000}"/>
    <cellStyle name="Notas 7 2 4 2 2 2 2 3" xfId="15986" xr:uid="{00000000-0005-0000-0000-000098500000}"/>
    <cellStyle name="Notas 7 2 4 2 2 2 3" xfId="9502" xr:uid="{00000000-0005-0000-0000-000099500000}"/>
    <cellStyle name="Notas 7 2 4 2 2 2 3 2" xfId="18131" xr:uid="{00000000-0005-0000-0000-00009A500000}"/>
    <cellStyle name="Notas 7 2 4 2 2 2 4" xfId="13840" xr:uid="{00000000-0005-0000-0000-00009B500000}"/>
    <cellStyle name="Notas 7 2 4 2 2 3" xfId="6299" xr:uid="{00000000-0005-0000-0000-00009C500000}"/>
    <cellStyle name="Notas 7 2 4 2 2 3 2" xfId="10595" xr:uid="{00000000-0005-0000-0000-00009D500000}"/>
    <cellStyle name="Notas 7 2 4 2 2 3 2 2" xfId="19224" xr:uid="{00000000-0005-0000-0000-00009E500000}"/>
    <cellStyle name="Notas 7 2 4 2 2 3 3" xfId="14934" xr:uid="{00000000-0005-0000-0000-00009F500000}"/>
    <cellStyle name="Notas 7 2 4 2 2 4" xfId="8450" xr:uid="{00000000-0005-0000-0000-0000A0500000}"/>
    <cellStyle name="Notas 7 2 4 2 2 4 2" xfId="17079" xr:uid="{00000000-0005-0000-0000-0000A1500000}"/>
    <cellStyle name="Notas 7 2 4 2 2 5" xfId="12766" xr:uid="{00000000-0005-0000-0000-0000A2500000}"/>
    <cellStyle name="Notas 7 2 4 3" xfId="3157" xr:uid="{00000000-0005-0000-0000-0000A3500000}"/>
    <cellStyle name="Notas 7 2 4 3 2" xfId="4326" xr:uid="{00000000-0005-0000-0000-0000A4500000}"/>
    <cellStyle name="Notas 7 2 4 3 2 2" xfId="7061" xr:uid="{00000000-0005-0000-0000-0000A5500000}"/>
    <cellStyle name="Notas 7 2 4 3 2 2 2" xfId="11357" xr:uid="{00000000-0005-0000-0000-0000A6500000}"/>
    <cellStyle name="Notas 7 2 4 3 2 2 2 2" xfId="19986" xr:uid="{00000000-0005-0000-0000-0000A7500000}"/>
    <cellStyle name="Notas 7 2 4 3 2 2 3" xfId="15696" xr:uid="{00000000-0005-0000-0000-0000A8500000}"/>
    <cellStyle name="Notas 7 2 4 3 2 3" xfId="9212" xr:uid="{00000000-0005-0000-0000-0000A9500000}"/>
    <cellStyle name="Notas 7 2 4 3 2 3 2" xfId="17841" xr:uid="{00000000-0005-0000-0000-0000AA500000}"/>
    <cellStyle name="Notas 7 2 4 3 2 4" xfId="13550" xr:uid="{00000000-0005-0000-0000-0000AB500000}"/>
    <cellStyle name="Notas 7 2 4 3 3" xfId="6008" xr:uid="{00000000-0005-0000-0000-0000AC500000}"/>
    <cellStyle name="Notas 7 2 4 3 3 2" xfId="10304" xr:uid="{00000000-0005-0000-0000-0000AD500000}"/>
    <cellStyle name="Notas 7 2 4 3 3 2 2" xfId="18933" xr:uid="{00000000-0005-0000-0000-0000AE500000}"/>
    <cellStyle name="Notas 7 2 4 3 3 3" xfId="14643" xr:uid="{00000000-0005-0000-0000-0000AF500000}"/>
    <cellStyle name="Notas 7 2 4 3 4" xfId="7752" xr:uid="{00000000-0005-0000-0000-0000B0500000}"/>
    <cellStyle name="Notas 7 2 4 3 4 2" xfId="16386" xr:uid="{00000000-0005-0000-0000-0000B1500000}"/>
    <cellStyle name="Notas 7 2 4 3 5" xfId="12474" xr:uid="{00000000-0005-0000-0000-0000B2500000}"/>
    <cellStyle name="Notas 7 2 4 4" xfId="22948" xr:uid="{00000000-0005-0000-0000-0000B3500000}"/>
    <cellStyle name="Notas 7 2 5" xfId="799" xr:uid="{00000000-0005-0000-0000-0000B4500000}"/>
    <cellStyle name="Notas 7 2 5 2" xfId="2235" xr:uid="{00000000-0005-0000-0000-0000B5500000}"/>
    <cellStyle name="Notas 7 2 5 2 2" xfId="3576" xr:uid="{00000000-0005-0000-0000-0000B6500000}"/>
    <cellStyle name="Notas 7 2 5 2 2 2" xfId="4712" xr:uid="{00000000-0005-0000-0000-0000B7500000}"/>
    <cellStyle name="Notas 7 2 5 2 2 2 2" xfId="7447" xr:uid="{00000000-0005-0000-0000-0000B8500000}"/>
    <cellStyle name="Notas 7 2 5 2 2 2 2 2" xfId="11743" xr:uid="{00000000-0005-0000-0000-0000B9500000}"/>
    <cellStyle name="Notas 7 2 5 2 2 2 2 2 2" xfId="20372" xr:uid="{00000000-0005-0000-0000-0000BA500000}"/>
    <cellStyle name="Notas 7 2 5 2 2 2 2 3" xfId="16082" xr:uid="{00000000-0005-0000-0000-0000BB500000}"/>
    <cellStyle name="Notas 7 2 5 2 2 2 3" xfId="9598" xr:uid="{00000000-0005-0000-0000-0000BC500000}"/>
    <cellStyle name="Notas 7 2 5 2 2 2 3 2" xfId="18227" xr:uid="{00000000-0005-0000-0000-0000BD500000}"/>
    <cellStyle name="Notas 7 2 5 2 2 2 4" xfId="13936" xr:uid="{00000000-0005-0000-0000-0000BE500000}"/>
    <cellStyle name="Notas 7 2 5 2 2 3" xfId="6395" xr:uid="{00000000-0005-0000-0000-0000BF500000}"/>
    <cellStyle name="Notas 7 2 5 2 2 3 2" xfId="10691" xr:uid="{00000000-0005-0000-0000-0000C0500000}"/>
    <cellStyle name="Notas 7 2 5 2 2 3 2 2" xfId="19320" xr:uid="{00000000-0005-0000-0000-0000C1500000}"/>
    <cellStyle name="Notas 7 2 5 2 2 3 3" xfId="15030" xr:uid="{00000000-0005-0000-0000-0000C2500000}"/>
    <cellStyle name="Notas 7 2 5 2 2 4" xfId="8546" xr:uid="{00000000-0005-0000-0000-0000C3500000}"/>
    <cellStyle name="Notas 7 2 5 2 2 4 2" xfId="17175" xr:uid="{00000000-0005-0000-0000-0000C4500000}"/>
    <cellStyle name="Notas 7 2 5 2 2 5" xfId="12862" xr:uid="{00000000-0005-0000-0000-0000C5500000}"/>
    <cellStyle name="Notas 7 2 5 3" xfId="3253" xr:uid="{00000000-0005-0000-0000-0000C6500000}"/>
    <cellStyle name="Notas 7 2 5 3 2" xfId="4422" xr:uid="{00000000-0005-0000-0000-0000C7500000}"/>
    <cellStyle name="Notas 7 2 5 3 2 2" xfId="7157" xr:uid="{00000000-0005-0000-0000-0000C8500000}"/>
    <cellStyle name="Notas 7 2 5 3 2 2 2" xfId="11453" xr:uid="{00000000-0005-0000-0000-0000C9500000}"/>
    <cellStyle name="Notas 7 2 5 3 2 2 2 2" xfId="20082" xr:uid="{00000000-0005-0000-0000-0000CA500000}"/>
    <cellStyle name="Notas 7 2 5 3 2 2 3" xfId="15792" xr:uid="{00000000-0005-0000-0000-0000CB500000}"/>
    <cellStyle name="Notas 7 2 5 3 2 3" xfId="9308" xr:uid="{00000000-0005-0000-0000-0000CC500000}"/>
    <cellStyle name="Notas 7 2 5 3 2 3 2" xfId="17937" xr:uid="{00000000-0005-0000-0000-0000CD500000}"/>
    <cellStyle name="Notas 7 2 5 3 2 4" xfId="13646" xr:uid="{00000000-0005-0000-0000-0000CE500000}"/>
    <cellStyle name="Notas 7 2 5 3 3" xfId="6104" xr:uid="{00000000-0005-0000-0000-0000CF500000}"/>
    <cellStyle name="Notas 7 2 5 3 3 2" xfId="10400" xr:uid="{00000000-0005-0000-0000-0000D0500000}"/>
    <cellStyle name="Notas 7 2 5 3 3 2 2" xfId="19029" xr:uid="{00000000-0005-0000-0000-0000D1500000}"/>
    <cellStyle name="Notas 7 2 5 3 3 3" xfId="14739" xr:uid="{00000000-0005-0000-0000-0000D2500000}"/>
    <cellStyle name="Notas 7 2 5 3 4" xfId="8058" xr:uid="{00000000-0005-0000-0000-0000D3500000}"/>
    <cellStyle name="Notas 7 2 5 3 4 2" xfId="16690" xr:uid="{00000000-0005-0000-0000-0000D4500000}"/>
    <cellStyle name="Notas 7 2 5 3 5" xfId="12570" xr:uid="{00000000-0005-0000-0000-0000D5500000}"/>
    <cellStyle name="Notas 7 2 6" xfId="997" xr:uid="{00000000-0005-0000-0000-0000D6500000}"/>
    <cellStyle name="Notas 7 2 6 2" xfId="3349" xr:uid="{00000000-0005-0000-0000-0000D7500000}"/>
    <cellStyle name="Notas 7 2 6 2 2" xfId="4518" xr:uid="{00000000-0005-0000-0000-0000D8500000}"/>
    <cellStyle name="Notas 7 2 6 2 2 2" xfId="7253" xr:uid="{00000000-0005-0000-0000-0000D9500000}"/>
    <cellStyle name="Notas 7 2 6 2 2 2 2" xfId="11549" xr:uid="{00000000-0005-0000-0000-0000DA500000}"/>
    <cellStyle name="Notas 7 2 6 2 2 2 2 2" xfId="20178" xr:uid="{00000000-0005-0000-0000-0000DB500000}"/>
    <cellStyle name="Notas 7 2 6 2 2 2 3" xfId="15888" xr:uid="{00000000-0005-0000-0000-0000DC500000}"/>
    <cellStyle name="Notas 7 2 6 2 2 3" xfId="9404" xr:uid="{00000000-0005-0000-0000-0000DD500000}"/>
    <cellStyle name="Notas 7 2 6 2 2 3 2" xfId="18033" xr:uid="{00000000-0005-0000-0000-0000DE500000}"/>
    <cellStyle name="Notas 7 2 6 2 2 4" xfId="13742" xr:uid="{00000000-0005-0000-0000-0000DF500000}"/>
    <cellStyle name="Notas 7 2 6 2 3" xfId="6200" xr:uid="{00000000-0005-0000-0000-0000E0500000}"/>
    <cellStyle name="Notas 7 2 6 2 3 2" xfId="10496" xr:uid="{00000000-0005-0000-0000-0000E1500000}"/>
    <cellStyle name="Notas 7 2 6 2 3 2 2" xfId="19125" xr:uid="{00000000-0005-0000-0000-0000E2500000}"/>
    <cellStyle name="Notas 7 2 6 2 3 3" xfId="14835" xr:uid="{00000000-0005-0000-0000-0000E3500000}"/>
    <cellStyle name="Notas 7 2 6 2 4" xfId="8351" xr:uid="{00000000-0005-0000-0000-0000E4500000}"/>
    <cellStyle name="Notas 7 2 6 2 4 2" xfId="16980" xr:uid="{00000000-0005-0000-0000-0000E5500000}"/>
    <cellStyle name="Notas 7 2 6 2 5" xfId="12666" xr:uid="{00000000-0005-0000-0000-0000E6500000}"/>
    <cellStyle name="Notas 7 2 7" xfId="1161" xr:uid="{00000000-0005-0000-0000-0000E7500000}"/>
    <cellStyle name="Notas 7 2 7 2" xfId="2439" xr:uid="{00000000-0005-0000-0000-0000E8500000}"/>
    <cellStyle name="Notas 7 2 7 2 2" xfId="3673" xr:uid="{00000000-0005-0000-0000-0000E9500000}"/>
    <cellStyle name="Notas 7 2 7 2 2 2" xfId="4808" xr:uid="{00000000-0005-0000-0000-0000EA500000}"/>
    <cellStyle name="Notas 7 2 7 2 2 2 2" xfId="7543" xr:uid="{00000000-0005-0000-0000-0000EB500000}"/>
    <cellStyle name="Notas 7 2 7 2 2 2 2 2" xfId="11839" xr:uid="{00000000-0005-0000-0000-0000EC500000}"/>
    <cellStyle name="Notas 7 2 7 2 2 2 2 2 2" xfId="20468" xr:uid="{00000000-0005-0000-0000-0000ED500000}"/>
    <cellStyle name="Notas 7 2 7 2 2 2 2 3" xfId="16178" xr:uid="{00000000-0005-0000-0000-0000EE500000}"/>
    <cellStyle name="Notas 7 2 7 2 2 2 3" xfId="9694" xr:uid="{00000000-0005-0000-0000-0000EF500000}"/>
    <cellStyle name="Notas 7 2 7 2 2 2 3 2" xfId="18323" xr:uid="{00000000-0005-0000-0000-0000F0500000}"/>
    <cellStyle name="Notas 7 2 7 2 2 2 4" xfId="14032" xr:uid="{00000000-0005-0000-0000-0000F1500000}"/>
    <cellStyle name="Notas 7 2 7 2 2 3" xfId="6491" xr:uid="{00000000-0005-0000-0000-0000F2500000}"/>
    <cellStyle name="Notas 7 2 7 2 2 3 2" xfId="10787" xr:uid="{00000000-0005-0000-0000-0000F3500000}"/>
    <cellStyle name="Notas 7 2 7 2 2 3 2 2" xfId="19416" xr:uid="{00000000-0005-0000-0000-0000F4500000}"/>
    <cellStyle name="Notas 7 2 7 2 2 3 3" xfId="15126" xr:uid="{00000000-0005-0000-0000-0000F5500000}"/>
    <cellStyle name="Notas 7 2 7 2 2 4" xfId="8642" xr:uid="{00000000-0005-0000-0000-0000F6500000}"/>
    <cellStyle name="Notas 7 2 7 2 2 4 2" xfId="17271" xr:uid="{00000000-0005-0000-0000-0000F7500000}"/>
    <cellStyle name="Notas 7 2 7 2 2 5" xfId="12958" xr:uid="{00000000-0005-0000-0000-0000F8500000}"/>
    <cellStyle name="Notas 7 2 7 3" xfId="3853" xr:uid="{00000000-0005-0000-0000-0000F9500000}"/>
    <cellStyle name="Notas 7 2 7 3 2" xfId="6608" xr:uid="{00000000-0005-0000-0000-0000FA500000}"/>
    <cellStyle name="Notas 7 2 7 3 2 2" xfId="10904" xr:uid="{00000000-0005-0000-0000-0000FB500000}"/>
    <cellStyle name="Notas 7 2 7 3 2 2 2" xfId="19533" xr:uid="{00000000-0005-0000-0000-0000FC500000}"/>
    <cellStyle name="Notas 7 2 7 3 2 3" xfId="15243" xr:uid="{00000000-0005-0000-0000-0000FD500000}"/>
    <cellStyle name="Notas 7 2 7 3 3" xfId="8759" xr:uid="{00000000-0005-0000-0000-0000FE500000}"/>
    <cellStyle name="Notas 7 2 7 3 3 2" xfId="17388" xr:uid="{00000000-0005-0000-0000-0000FF500000}"/>
    <cellStyle name="Notas 7 2 7 3 4" xfId="13077" xr:uid="{00000000-0005-0000-0000-000000510000}"/>
    <cellStyle name="Notas 7 2 7 4" xfId="5553" xr:uid="{00000000-0005-0000-0000-000001510000}"/>
    <cellStyle name="Notas 7 2 7 4 2" xfId="9849" xr:uid="{00000000-0005-0000-0000-000002510000}"/>
    <cellStyle name="Notas 7 2 7 4 2 2" xfId="18478" xr:uid="{00000000-0005-0000-0000-000003510000}"/>
    <cellStyle name="Notas 7 2 7 4 3" xfId="14188" xr:uid="{00000000-0005-0000-0000-000004510000}"/>
    <cellStyle name="Notas 7 2 7 5" xfId="7691" xr:uid="{00000000-0005-0000-0000-000005510000}"/>
    <cellStyle name="Notas 7 2 7 5 2" xfId="16325" xr:uid="{00000000-0005-0000-0000-000006510000}"/>
    <cellStyle name="Notas 7 2 7 6" xfId="11997" xr:uid="{00000000-0005-0000-0000-000007510000}"/>
    <cellStyle name="Notas 7 2 8" xfId="22950" xr:uid="{00000000-0005-0000-0000-000008510000}"/>
    <cellStyle name="Notas 7 3" xfId="557" xr:uid="{00000000-0005-0000-0000-000009510000}"/>
    <cellStyle name="Notas 7 3 2" xfId="558" xr:uid="{00000000-0005-0000-0000-00000A510000}"/>
    <cellStyle name="Notas 7 3 2 2" xfId="688" xr:uid="{00000000-0005-0000-0000-00000B510000}"/>
    <cellStyle name="Notas 7 3 2 2 2" xfId="2127" xr:uid="{00000000-0005-0000-0000-00000C510000}"/>
    <cellStyle name="Notas 7 3 2 2 2 2" xfId="3484" xr:uid="{00000000-0005-0000-0000-00000D510000}"/>
    <cellStyle name="Notas 7 3 2 2 2 2 2" xfId="4620" xr:uid="{00000000-0005-0000-0000-00000E510000}"/>
    <cellStyle name="Notas 7 3 2 2 2 2 2 2" xfId="7355" xr:uid="{00000000-0005-0000-0000-00000F510000}"/>
    <cellStyle name="Notas 7 3 2 2 2 2 2 2 2" xfId="11651" xr:uid="{00000000-0005-0000-0000-000010510000}"/>
    <cellStyle name="Notas 7 3 2 2 2 2 2 2 2 2" xfId="20280" xr:uid="{00000000-0005-0000-0000-000011510000}"/>
    <cellStyle name="Notas 7 3 2 2 2 2 2 2 3" xfId="15990" xr:uid="{00000000-0005-0000-0000-000012510000}"/>
    <cellStyle name="Notas 7 3 2 2 2 2 2 3" xfId="9506" xr:uid="{00000000-0005-0000-0000-000013510000}"/>
    <cellStyle name="Notas 7 3 2 2 2 2 2 3 2" xfId="18135" xr:uid="{00000000-0005-0000-0000-000014510000}"/>
    <cellStyle name="Notas 7 3 2 2 2 2 2 4" xfId="13844" xr:uid="{00000000-0005-0000-0000-000015510000}"/>
    <cellStyle name="Notas 7 3 2 2 2 2 3" xfId="6303" xr:uid="{00000000-0005-0000-0000-000016510000}"/>
    <cellStyle name="Notas 7 3 2 2 2 2 3 2" xfId="10599" xr:uid="{00000000-0005-0000-0000-000017510000}"/>
    <cellStyle name="Notas 7 3 2 2 2 2 3 2 2" xfId="19228" xr:uid="{00000000-0005-0000-0000-000018510000}"/>
    <cellStyle name="Notas 7 3 2 2 2 2 3 3" xfId="14938" xr:uid="{00000000-0005-0000-0000-000019510000}"/>
    <cellStyle name="Notas 7 3 2 2 2 2 4" xfId="8454" xr:uid="{00000000-0005-0000-0000-00001A510000}"/>
    <cellStyle name="Notas 7 3 2 2 2 2 4 2" xfId="17083" xr:uid="{00000000-0005-0000-0000-00001B510000}"/>
    <cellStyle name="Notas 7 3 2 2 2 2 5" xfId="12770" xr:uid="{00000000-0005-0000-0000-00001C510000}"/>
    <cellStyle name="Notas 7 3 2 2 3" xfId="3161" xr:uid="{00000000-0005-0000-0000-00001D510000}"/>
    <cellStyle name="Notas 7 3 2 2 3 2" xfId="4330" xr:uid="{00000000-0005-0000-0000-00001E510000}"/>
    <cellStyle name="Notas 7 3 2 2 3 2 2" xfId="7065" xr:uid="{00000000-0005-0000-0000-00001F510000}"/>
    <cellStyle name="Notas 7 3 2 2 3 2 2 2" xfId="11361" xr:uid="{00000000-0005-0000-0000-000020510000}"/>
    <cellStyle name="Notas 7 3 2 2 3 2 2 2 2" xfId="19990" xr:uid="{00000000-0005-0000-0000-000021510000}"/>
    <cellStyle name="Notas 7 3 2 2 3 2 2 3" xfId="15700" xr:uid="{00000000-0005-0000-0000-000022510000}"/>
    <cellStyle name="Notas 7 3 2 2 3 2 3" xfId="9216" xr:uid="{00000000-0005-0000-0000-000023510000}"/>
    <cellStyle name="Notas 7 3 2 2 3 2 3 2" xfId="17845" xr:uid="{00000000-0005-0000-0000-000024510000}"/>
    <cellStyle name="Notas 7 3 2 2 3 2 4" xfId="13554" xr:uid="{00000000-0005-0000-0000-000025510000}"/>
    <cellStyle name="Notas 7 3 2 2 3 3" xfId="6012" xr:uid="{00000000-0005-0000-0000-000026510000}"/>
    <cellStyle name="Notas 7 3 2 2 3 3 2" xfId="10308" xr:uid="{00000000-0005-0000-0000-000027510000}"/>
    <cellStyle name="Notas 7 3 2 2 3 3 2 2" xfId="18937" xr:uid="{00000000-0005-0000-0000-000028510000}"/>
    <cellStyle name="Notas 7 3 2 2 3 3 3" xfId="14647" xr:uid="{00000000-0005-0000-0000-000029510000}"/>
    <cellStyle name="Notas 7 3 2 2 3 4" xfId="7934" xr:uid="{00000000-0005-0000-0000-00002A510000}"/>
    <cellStyle name="Notas 7 3 2 2 3 4 2" xfId="16567" xr:uid="{00000000-0005-0000-0000-00002B510000}"/>
    <cellStyle name="Notas 7 3 2 2 3 5" xfId="12478" xr:uid="{00000000-0005-0000-0000-00002C510000}"/>
    <cellStyle name="Notas 7 3 2 2 4" xfId="22181" xr:uid="{00000000-0005-0000-0000-00002D510000}"/>
    <cellStyle name="Notas 7 3 2 3" xfId="803" xr:uid="{00000000-0005-0000-0000-00002E510000}"/>
    <cellStyle name="Notas 7 3 2 3 2" xfId="2239" xr:uid="{00000000-0005-0000-0000-00002F510000}"/>
    <cellStyle name="Notas 7 3 2 3 2 2" xfId="3580" xr:uid="{00000000-0005-0000-0000-000030510000}"/>
    <cellStyle name="Notas 7 3 2 3 2 2 2" xfId="4716" xr:uid="{00000000-0005-0000-0000-000031510000}"/>
    <cellStyle name="Notas 7 3 2 3 2 2 2 2" xfId="7451" xr:uid="{00000000-0005-0000-0000-000032510000}"/>
    <cellStyle name="Notas 7 3 2 3 2 2 2 2 2" xfId="11747" xr:uid="{00000000-0005-0000-0000-000033510000}"/>
    <cellStyle name="Notas 7 3 2 3 2 2 2 2 2 2" xfId="20376" xr:uid="{00000000-0005-0000-0000-000034510000}"/>
    <cellStyle name="Notas 7 3 2 3 2 2 2 2 3" xfId="16086" xr:uid="{00000000-0005-0000-0000-000035510000}"/>
    <cellStyle name="Notas 7 3 2 3 2 2 2 3" xfId="9602" xr:uid="{00000000-0005-0000-0000-000036510000}"/>
    <cellStyle name="Notas 7 3 2 3 2 2 2 3 2" xfId="18231" xr:uid="{00000000-0005-0000-0000-000037510000}"/>
    <cellStyle name="Notas 7 3 2 3 2 2 2 4" xfId="13940" xr:uid="{00000000-0005-0000-0000-000038510000}"/>
    <cellStyle name="Notas 7 3 2 3 2 2 3" xfId="6399" xr:uid="{00000000-0005-0000-0000-000039510000}"/>
    <cellStyle name="Notas 7 3 2 3 2 2 3 2" xfId="10695" xr:uid="{00000000-0005-0000-0000-00003A510000}"/>
    <cellStyle name="Notas 7 3 2 3 2 2 3 2 2" xfId="19324" xr:uid="{00000000-0005-0000-0000-00003B510000}"/>
    <cellStyle name="Notas 7 3 2 3 2 2 3 3" xfId="15034" xr:uid="{00000000-0005-0000-0000-00003C510000}"/>
    <cellStyle name="Notas 7 3 2 3 2 2 4" xfId="8550" xr:uid="{00000000-0005-0000-0000-00003D510000}"/>
    <cellStyle name="Notas 7 3 2 3 2 2 4 2" xfId="17179" xr:uid="{00000000-0005-0000-0000-00003E510000}"/>
    <cellStyle name="Notas 7 3 2 3 2 2 5" xfId="12866" xr:uid="{00000000-0005-0000-0000-00003F510000}"/>
    <cellStyle name="Notas 7 3 2 3 3" xfId="3257" xr:uid="{00000000-0005-0000-0000-000040510000}"/>
    <cellStyle name="Notas 7 3 2 3 3 2" xfId="4426" xr:uid="{00000000-0005-0000-0000-000041510000}"/>
    <cellStyle name="Notas 7 3 2 3 3 2 2" xfId="7161" xr:uid="{00000000-0005-0000-0000-000042510000}"/>
    <cellStyle name="Notas 7 3 2 3 3 2 2 2" xfId="11457" xr:uid="{00000000-0005-0000-0000-000043510000}"/>
    <cellStyle name="Notas 7 3 2 3 3 2 2 2 2" xfId="20086" xr:uid="{00000000-0005-0000-0000-000044510000}"/>
    <cellStyle name="Notas 7 3 2 3 3 2 2 3" xfId="15796" xr:uid="{00000000-0005-0000-0000-000045510000}"/>
    <cellStyle name="Notas 7 3 2 3 3 2 3" xfId="9312" xr:uid="{00000000-0005-0000-0000-000046510000}"/>
    <cellStyle name="Notas 7 3 2 3 3 2 3 2" xfId="17941" xr:uid="{00000000-0005-0000-0000-000047510000}"/>
    <cellStyle name="Notas 7 3 2 3 3 2 4" xfId="13650" xr:uid="{00000000-0005-0000-0000-000048510000}"/>
    <cellStyle name="Notas 7 3 2 3 3 3" xfId="6108" xr:uid="{00000000-0005-0000-0000-000049510000}"/>
    <cellStyle name="Notas 7 3 2 3 3 3 2" xfId="10404" xr:uid="{00000000-0005-0000-0000-00004A510000}"/>
    <cellStyle name="Notas 7 3 2 3 3 3 2 2" xfId="19033" xr:uid="{00000000-0005-0000-0000-00004B510000}"/>
    <cellStyle name="Notas 7 3 2 3 3 3 3" xfId="14743" xr:uid="{00000000-0005-0000-0000-00004C510000}"/>
    <cellStyle name="Notas 7 3 2 3 3 4" xfId="7786" xr:uid="{00000000-0005-0000-0000-00004D510000}"/>
    <cellStyle name="Notas 7 3 2 3 3 4 2" xfId="16420" xr:uid="{00000000-0005-0000-0000-00004E510000}"/>
    <cellStyle name="Notas 7 3 2 3 3 5" xfId="12574" xr:uid="{00000000-0005-0000-0000-00004F510000}"/>
    <cellStyle name="Notas 7 3 2 4" xfId="1001" xr:uid="{00000000-0005-0000-0000-000050510000}"/>
    <cellStyle name="Notas 7 3 2 4 2" xfId="3353" xr:uid="{00000000-0005-0000-0000-000051510000}"/>
    <cellStyle name="Notas 7 3 2 4 2 2" xfId="4522" xr:uid="{00000000-0005-0000-0000-000052510000}"/>
    <cellStyle name="Notas 7 3 2 4 2 2 2" xfId="7257" xr:uid="{00000000-0005-0000-0000-000053510000}"/>
    <cellStyle name="Notas 7 3 2 4 2 2 2 2" xfId="11553" xr:uid="{00000000-0005-0000-0000-000054510000}"/>
    <cellStyle name="Notas 7 3 2 4 2 2 2 2 2" xfId="20182" xr:uid="{00000000-0005-0000-0000-000055510000}"/>
    <cellStyle name="Notas 7 3 2 4 2 2 2 3" xfId="15892" xr:uid="{00000000-0005-0000-0000-000056510000}"/>
    <cellStyle name="Notas 7 3 2 4 2 2 3" xfId="9408" xr:uid="{00000000-0005-0000-0000-000057510000}"/>
    <cellStyle name="Notas 7 3 2 4 2 2 3 2" xfId="18037" xr:uid="{00000000-0005-0000-0000-000058510000}"/>
    <cellStyle name="Notas 7 3 2 4 2 2 4" xfId="13746" xr:uid="{00000000-0005-0000-0000-000059510000}"/>
    <cellStyle name="Notas 7 3 2 4 2 3" xfId="6204" xr:uid="{00000000-0005-0000-0000-00005A510000}"/>
    <cellStyle name="Notas 7 3 2 4 2 3 2" xfId="10500" xr:uid="{00000000-0005-0000-0000-00005B510000}"/>
    <cellStyle name="Notas 7 3 2 4 2 3 2 2" xfId="19129" xr:uid="{00000000-0005-0000-0000-00005C510000}"/>
    <cellStyle name="Notas 7 3 2 4 2 3 3" xfId="14839" xr:uid="{00000000-0005-0000-0000-00005D510000}"/>
    <cellStyle name="Notas 7 3 2 4 2 4" xfId="8355" xr:uid="{00000000-0005-0000-0000-00005E510000}"/>
    <cellStyle name="Notas 7 3 2 4 2 4 2" xfId="16984" xr:uid="{00000000-0005-0000-0000-00005F510000}"/>
    <cellStyle name="Notas 7 3 2 4 2 5" xfId="12670" xr:uid="{00000000-0005-0000-0000-000060510000}"/>
    <cellStyle name="Notas 7 3 2 5" xfId="1165" xr:uid="{00000000-0005-0000-0000-000061510000}"/>
    <cellStyle name="Notas 7 3 2 5 2" xfId="2443" xr:uid="{00000000-0005-0000-0000-000062510000}"/>
    <cellStyle name="Notas 7 3 2 5 2 2" xfId="3677" xr:uid="{00000000-0005-0000-0000-000063510000}"/>
    <cellStyle name="Notas 7 3 2 5 2 2 2" xfId="4812" xr:uid="{00000000-0005-0000-0000-000064510000}"/>
    <cellStyle name="Notas 7 3 2 5 2 2 2 2" xfId="7547" xr:uid="{00000000-0005-0000-0000-000065510000}"/>
    <cellStyle name="Notas 7 3 2 5 2 2 2 2 2" xfId="11843" xr:uid="{00000000-0005-0000-0000-000066510000}"/>
    <cellStyle name="Notas 7 3 2 5 2 2 2 2 2 2" xfId="20472" xr:uid="{00000000-0005-0000-0000-000067510000}"/>
    <cellStyle name="Notas 7 3 2 5 2 2 2 2 3" xfId="16182" xr:uid="{00000000-0005-0000-0000-000068510000}"/>
    <cellStyle name="Notas 7 3 2 5 2 2 2 3" xfId="9698" xr:uid="{00000000-0005-0000-0000-000069510000}"/>
    <cellStyle name="Notas 7 3 2 5 2 2 2 3 2" xfId="18327" xr:uid="{00000000-0005-0000-0000-00006A510000}"/>
    <cellStyle name="Notas 7 3 2 5 2 2 2 4" xfId="14036" xr:uid="{00000000-0005-0000-0000-00006B510000}"/>
    <cellStyle name="Notas 7 3 2 5 2 2 3" xfId="6495" xr:uid="{00000000-0005-0000-0000-00006C510000}"/>
    <cellStyle name="Notas 7 3 2 5 2 2 3 2" xfId="10791" xr:uid="{00000000-0005-0000-0000-00006D510000}"/>
    <cellStyle name="Notas 7 3 2 5 2 2 3 2 2" xfId="19420" xr:uid="{00000000-0005-0000-0000-00006E510000}"/>
    <cellStyle name="Notas 7 3 2 5 2 2 3 3" xfId="15130" xr:uid="{00000000-0005-0000-0000-00006F510000}"/>
    <cellStyle name="Notas 7 3 2 5 2 2 4" xfId="8646" xr:uid="{00000000-0005-0000-0000-000070510000}"/>
    <cellStyle name="Notas 7 3 2 5 2 2 4 2" xfId="17275" xr:uid="{00000000-0005-0000-0000-000071510000}"/>
    <cellStyle name="Notas 7 3 2 5 2 2 5" xfId="12962" xr:uid="{00000000-0005-0000-0000-000072510000}"/>
    <cellStyle name="Notas 7 3 2 5 3" xfId="3857" xr:uid="{00000000-0005-0000-0000-000073510000}"/>
    <cellStyle name="Notas 7 3 2 5 3 2" xfId="6612" xr:uid="{00000000-0005-0000-0000-000074510000}"/>
    <cellStyle name="Notas 7 3 2 5 3 2 2" xfId="10908" xr:uid="{00000000-0005-0000-0000-000075510000}"/>
    <cellStyle name="Notas 7 3 2 5 3 2 2 2" xfId="19537" xr:uid="{00000000-0005-0000-0000-000076510000}"/>
    <cellStyle name="Notas 7 3 2 5 3 2 3" xfId="15247" xr:uid="{00000000-0005-0000-0000-000077510000}"/>
    <cellStyle name="Notas 7 3 2 5 3 3" xfId="8763" xr:uid="{00000000-0005-0000-0000-000078510000}"/>
    <cellStyle name="Notas 7 3 2 5 3 3 2" xfId="17392" xr:uid="{00000000-0005-0000-0000-000079510000}"/>
    <cellStyle name="Notas 7 3 2 5 3 4" xfId="13081" xr:uid="{00000000-0005-0000-0000-00007A510000}"/>
    <cellStyle name="Notas 7 3 2 5 4" xfId="5557" xr:uid="{00000000-0005-0000-0000-00007B510000}"/>
    <cellStyle name="Notas 7 3 2 5 4 2" xfId="9853" xr:uid="{00000000-0005-0000-0000-00007C510000}"/>
    <cellStyle name="Notas 7 3 2 5 4 2 2" xfId="18482" xr:uid="{00000000-0005-0000-0000-00007D510000}"/>
    <cellStyle name="Notas 7 3 2 5 4 3" xfId="14192" xr:uid="{00000000-0005-0000-0000-00007E510000}"/>
    <cellStyle name="Notas 7 3 2 5 5" xfId="7891" xr:uid="{00000000-0005-0000-0000-00007F510000}"/>
    <cellStyle name="Notas 7 3 2 5 5 2" xfId="16524" xr:uid="{00000000-0005-0000-0000-000080510000}"/>
    <cellStyle name="Notas 7 3 2 5 6" xfId="12001" xr:uid="{00000000-0005-0000-0000-000081510000}"/>
    <cellStyle name="Notas 7 3 2 6" xfId="22086" xr:uid="{00000000-0005-0000-0000-000082510000}"/>
    <cellStyle name="Notas 7 3 3" xfId="559" xr:uid="{00000000-0005-0000-0000-000083510000}"/>
    <cellStyle name="Notas 7 3 3 2" xfId="689" xr:uid="{00000000-0005-0000-0000-000084510000}"/>
    <cellStyle name="Notas 7 3 3 2 2" xfId="2128" xr:uid="{00000000-0005-0000-0000-000085510000}"/>
    <cellStyle name="Notas 7 3 3 2 2 2" xfId="3485" xr:uid="{00000000-0005-0000-0000-000086510000}"/>
    <cellStyle name="Notas 7 3 3 2 2 2 2" xfId="4621" xr:uid="{00000000-0005-0000-0000-000087510000}"/>
    <cellStyle name="Notas 7 3 3 2 2 2 2 2" xfId="7356" xr:uid="{00000000-0005-0000-0000-000088510000}"/>
    <cellStyle name="Notas 7 3 3 2 2 2 2 2 2" xfId="11652" xr:uid="{00000000-0005-0000-0000-000089510000}"/>
    <cellStyle name="Notas 7 3 3 2 2 2 2 2 2 2" xfId="20281" xr:uid="{00000000-0005-0000-0000-00008A510000}"/>
    <cellStyle name="Notas 7 3 3 2 2 2 2 2 3" xfId="15991" xr:uid="{00000000-0005-0000-0000-00008B510000}"/>
    <cellStyle name="Notas 7 3 3 2 2 2 2 3" xfId="9507" xr:uid="{00000000-0005-0000-0000-00008C510000}"/>
    <cellStyle name="Notas 7 3 3 2 2 2 2 3 2" xfId="18136" xr:uid="{00000000-0005-0000-0000-00008D510000}"/>
    <cellStyle name="Notas 7 3 3 2 2 2 2 4" xfId="13845" xr:uid="{00000000-0005-0000-0000-00008E510000}"/>
    <cellStyle name="Notas 7 3 3 2 2 2 3" xfId="6304" xr:uid="{00000000-0005-0000-0000-00008F510000}"/>
    <cellStyle name="Notas 7 3 3 2 2 2 3 2" xfId="10600" xr:uid="{00000000-0005-0000-0000-000090510000}"/>
    <cellStyle name="Notas 7 3 3 2 2 2 3 2 2" xfId="19229" xr:uid="{00000000-0005-0000-0000-000091510000}"/>
    <cellStyle name="Notas 7 3 3 2 2 2 3 3" xfId="14939" xr:uid="{00000000-0005-0000-0000-000092510000}"/>
    <cellStyle name="Notas 7 3 3 2 2 2 4" xfId="8455" xr:uid="{00000000-0005-0000-0000-000093510000}"/>
    <cellStyle name="Notas 7 3 3 2 2 2 4 2" xfId="17084" xr:uid="{00000000-0005-0000-0000-000094510000}"/>
    <cellStyle name="Notas 7 3 3 2 2 2 5" xfId="12771" xr:uid="{00000000-0005-0000-0000-000095510000}"/>
    <cellStyle name="Notas 7 3 3 2 3" xfId="3162" xr:uid="{00000000-0005-0000-0000-000096510000}"/>
    <cellStyle name="Notas 7 3 3 2 3 2" xfId="4331" xr:uid="{00000000-0005-0000-0000-000097510000}"/>
    <cellStyle name="Notas 7 3 3 2 3 2 2" xfId="7066" xr:uid="{00000000-0005-0000-0000-000098510000}"/>
    <cellStyle name="Notas 7 3 3 2 3 2 2 2" xfId="11362" xr:uid="{00000000-0005-0000-0000-000099510000}"/>
    <cellStyle name="Notas 7 3 3 2 3 2 2 2 2" xfId="19991" xr:uid="{00000000-0005-0000-0000-00009A510000}"/>
    <cellStyle name="Notas 7 3 3 2 3 2 2 3" xfId="15701" xr:uid="{00000000-0005-0000-0000-00009B510000}"/>
    <cellStyle name="Notas 7 3 3 2 3 2 3" xfId="9217" xr:uid="{00000000-0005-0000-0000-00009C510000}"/>
    <cellStyle name="Notas 7 3 3 2 3 2 3 2" xfId="17846" xr:uid="{00000000-0005-0000-0000-00009D510000}"/>
    <cellStyle name="Notas 7 3 3 2 3 2 4" xfId="13555" xr:uid="{00000000-0005-0000-0000-00009E510000}"/>
    <cellStyle name="Notas 7 3 3 2 3 3" xfId="6013" xr:uid="{00000000-0005-0000-0000-00009F510000}"/>
    <cellStyle name="Notas 7 3 3 2 3 3 2" xfId="10309" xr:uid="{00000000-0005-0000-0000-0000A0510000}"/>
    <cellStyle name="Notas 7 3 3 2 3 3 2 2" xfId="18938" xr:uid="{00000000-0005-0000-0000-0000A1510000}"/>
    <cellStyle name="Notas 7 3 3 2 3 3 3" xfId="14648" xr:uid="{00000000-0005-0000-0000-0000A2510000}"/>
    <cellStyle name="Notas 7 3 3 2 3 4" xfId="7933" xr:uid="{00000000-0005-0000-0000-0000A3510000}"/>
    <cellStyle name="Notas 7 3 3 2 3 4 2" xfId="16566" xr:uid="{00000000-0005-0000-0000-0000A4510000}"/>
    <cellStyle name="Notas 7 3 3 2 3 5" xfId="12479" xr:uid="{00000000-0005-0000-0000-0000A5510000}"/>
    <cellStyle name="Notas 7 3 3 2 4" xfId="22946" xr:uid="{00000000-0005-0000-0000-0000A6510000}"/>
    <cellStyle name="Notas 7 3 3 3" xfId="804" xr:uid="{00000000-0005-0000-0000-0000A7510000}"/>
    <cellStyle name="Notas 7 3 3 3 2" xfId="2240" xr:uid="{00000000-0005-0000-0000-0000A8510000}"/>
    <cellStyle name="Notas 7 3 3 3 2 2" xfId="3581" xr:uid="{00000000-0005-0000-0000-0000A9510000}"/>
    <cellStyle name="Notas 7 3 3 3 2 2 2" xfId="4717" xr:uid="{00000000-0005-0000-0000-0000AA510000}"/>
    <cellStyle name="Notas 7 3 3 3 2 2 2 2" xfId="7452" xr:uid="{00000000-0005-0000-0000-0000AB510000}"/>
    <cellStyle name="Notas 7 3 3 3 2 2 2 2 2" xfId="11748" xr:uid="{00000000-0005-0000-0000-0000AC510000}"/>
    <cellStyle name="Notas 7 3 3 3 2 2 2 2 2 2" xfId="20377" xr:uid="{00000000-0005-0000-0000-0000AD510000}"/>
    <cellStyle name="Notas 7 3 3 3 2 2 2 2 3" xfId="16087" xr:uid="{00000000-0005-0000-0000-0000AE510000}"/>
    <cellStyle name="Notas 7 3 3 3 2 2 2 3" xfId="9603" xr:uid="{00000000-0005-0000-0000-0000AF510000}"/>
    <cellStyle name="Notas 7 3 3 3 2 2 2 3 2" xfId="18232" xr:uid="{00000000-0005-0000-0000-0000B0510000}"/>
    <cellStyle name="Notas 7 3 3 3 2 2 2 4" xfId="13941" xr:uid="{00000000-0005-0000-0000-0000B1510000}"/>
    <cellStyle name="Notas 7 3 3 3 2 2 3" xfId="6400" xr:uid="{00000000-0005-0000-0000-0000B2510000}"/>
    <cellStyle name="Notas 7 3 3 3 2 2 3 2" xfId="10696" xr:uid="{00000000-0005-0000-0000-0000B3510000}"/>
    <cellStyle name="Notas 7 3 3 3 2 2 3 2 2" xfId="19325" xr:uid="{00000000-0005-0000-0000-0000B4510000}"/>
    <cellStyle name="Notas 7 3 3 3 2 2 3 3" xfId="15035" xr:uid="{00000000-0005-0000-0000-0000B5510000}"/>
    <cellStyle name="Notas 7 3 3 3 2 2 4" xfId="8551" xr:uid="{00000000-0005-0000-0000-0000B6510000}"/>
    <cellStyle name="Notas 7 3 3 3 2 2 4 2" xfId="17180" xr:uid="{00000000-0005-0000-0000-0000B7510000}"/>
    <cellStyle name="Notas 7 3 3 3 2 2 5" xfId="12867" xr:uid="{00000000-0005-0000-0000-0000B8510000}"/>
    <cellStyle name="Notas 7 3 3 3 3" xfId="3258" xr:uid="{00000000-0005-0000-0000-0000B9510000}"/>
    <cellStyle name="Notas 7 3 3 3 3 2" xfId="4427" xr:uid="{00000000-0005-0000-0000-0000BA510000}"/>
    <cellStyle name="Notas 7 3 3 3 3 2 2" xfId="7162" xr:uid="{00000000-0005-0000-0000-0000BB510000}"/>
    <cellStyle name="Notas 7 3 3 3 3 2 2 2" xfId="11458" xr:uid="{00000000-0005-0000-0000-0000BC510000}"/>
    <cellStyle name="Notas 7 3 3 3 3 2 2 2 2" xfId="20087" xr:uid="{00000000-0005-0000-0000-0000BD510000}"/>
    <cellStyle name="Notas 7 3 3 3 3 2 2 3" xfId="15797" xr:uid="{00000000-0005-0000-0000-0000BE510000}"/>
    <cellStyle name="Notas 7 3 3 3 3 2 3" xfId="9313" xr:uid="{00000000-0005-0000-0000-0000BF510000}"/>
    <cellStyle name="Notas 7 3 3 3 3 2 3 2" xfId="17942" xr:uid="{00000000-0005-0000-0000-0000C0510000}"/>
    <cellStyle name="Notas 7 3 3 3 3 2 4" xfId="13651" xr:uid="{00000000-0005-0000-0000-0000C1510000}"/>
    <cellStyle name="Notas 7 3 3 3 3 3" xfId="6109" xr:uid="{00000000-0005-0000-0000-0000C2510000}"/>
    <cellStyle name="Notas 7 3 3 3 3 3 2" xfId="10405" xr:uid="{00000000-0005-0000-0000-0000C3510000}"/>
    <cellStyle name="Notas 7 3 3 3 3 3 2 2" xfId="19034" xr:uid="{00000000-0005-0000-0000-0000C4510000}"/>
    <cellStyle name="Notas 7 3 3 3 3 3 3" xfId="14744" xr:uid="{00000000-0005-0000-0000-0000C5510000}"/>
    <cellStyle name="Notas 7 3 3 3 3 4" xfId="7685" xr:uid="{00000000-0005-0000-0000-0000C6510000}"/>
    <cellStyle name="Notas 7 3 3 3 3 4 2" xfId="16319" xr:uid="{00000000-0005-0000-0000-0000C7510000}"/>
    <cellStyle name="Notas 7 3 3 3 3 5" xfId="12575" xr:uid="{00000000-0005-0000-0000-0000C8510000}"/>
    <cellStyle name="Notas 7 3 3 4" xfId="1002" xr:uid="{00000000-0005-0000-0000-0000C9510000}"/>
    <cellStyle name="Notas 7 3 3 4 2" xfId="3354" xr:uid="{00000000-0005-0000-0000-0000CA510000}"/>
    <cellStyle name="Notas 7 3 3 4 2 2" xfId="4523" xr:uid="{00000000-0005-0000-0000-0000CB510000}"/>
    <cellStyle name="Notas 7 3 3 4 2 2 2" xfId="7258" xr:uid="{00000000-0005-0000-0000-0000CC510000}"/>
    <cellStyle name="Notas 7 3 3 4 2 2 2 2" xfId="11554" xr:uid="{00000000-0005-0000-0000-0000CD510000}"/>
    <cellStyle name="Notas 7 3 3 4 2 2 2 2 2" xfId="20183" xr:uid="{00000000-0005-0000-0000-0000CE510000}"/>
    <cellStyle name="Notas 7 3 3 4 2 2 2 3" xfId="15893" xr:uid="{00000000-0005-0000-0000-0000CF510000}"/>
    <cellStyle name="Notas 7 3 3 4 2 2 3" xfId="9409" xr:uid="{00000000-0005-0000-0000-0000D0510000}"/>
    <cellStyle name="Notas 7 3 3 4 2 2 3 2" xfId="18038" xr:uid="{00000000-0005-0000-0000-0000D1510000}"/>
    <cellStyle name="Notas 7 3 3 4 2 2 4" xfId="13747" xr:uid="{00000000-0005-0000-0000-0000D2510000}"/>
    <cellStyle name="Notas 7 3 3 4 2 3" xfId="6205" xr:uid="{00000000-0005-0000-0000-0000D3510000}"/>
    <cellStyle name="Notas 7 3 3 4 2 3 2" xfId="10501" xr:uid="{00000000-0005-0000-0000-0000D4510000}"/>
    <cellStyle name="Notas 7 3 3 4 2 3 2 2" xfId="19130" xr:uid="{00000000-0005-0000-0000-0000D5510000}"/>
    <cellStyle name="Notas 7 3 3 4 2 3 3" xfId="14840" xr:uid="{00000000-0005-0000-0000-0000D6510000}"/>
    <cellStyle name="Notas 7 3 3 4 2 4" xfId="8356" xr:uid="{00000000-0005-0000-0000-0000D7510000}"/>
    <cellStyle name="Notas 7 3 3 4 2 4 2" xfId="16985" xr:uid="{00000000-0005-0000-0000-0000D8510000}"/>
    <cellStyle name="Notas 7 3 3 4 2 5" xfId="12671" xr:uid="{00000000-0005-0000-0000-0000D9510000}"/>
    <cellStyle name="Notas 7 3 3 5" xfId="1166" xr:uid="{00000000-0005-0000-0000-0000DA510000}"/>
    <cellStyle name="Notas 7 3 3 5 2" xfId="2444" xr:uid="{00000000-0005-0000-0000-0000DB510000}"/>
    <cellStyle name="Notas 7 3 3 5 2 2" xfId="3678" xr:uid="{00000000-0005-0000-0000-0000DC510000}"/>
    <cellStyle name="Notas 7 3 3 5 2 2 2" xfId="4813" xr:uid="{00000000-0005-0000-0000-0000DD510000}"/>
    <cellStyle name="Notas 7 3 3 5 2 2 2 2" xfId="7548" xr:uid="{00000000-0005-0000-0000-0000DE510000}"/>
    <cellStyle name="Notas 7 3 3 5 2 2 2 2 2" xfId="11844" xr:uid="{00000000-0005-0000-0000-0000DF510000}"/>
    <cellStyle name="Notas 7 3 3 5 2 2 2 2 2 2" xfId="20473" xr:uid="{00000000-0005-0000-0000-0000E0510000}"/>
    <cellStyle name="Notas 7 3 3 5 2 2 2 2 3" xfId="16183" xr:uid="{00000000-0005-0000-0000-0000E1510000}"/>
    <cellStyle name="Notas 7 3 3 5 2 2 2 3" xfId="9699" xr:uid="{00000000-0005-0000-0000-0000E2510000}"/>
    <cellStyle name="Notas 7 3 3 5 2 2 2 3 2" xfId="18328" xr:uid="{00000000-0005-0000-0000-0000E3510000}"/>
    <cellStyle name="Notas 7 3 3 5 2 2 2 4" xfId="14037" xr:uid="{00000000-0005-0000-0000-0000E4510000}"/>
    <cellStyle name="Notas 7 3 3 5 2 2 3" xfId="6496" xr:uid="{00000000-0005-0000-0000-0000E5510000}"/>
    <cellStyle name="Notas 7 3 3 5 2 2 3 2" xfId="10792" xr:uid="{00000000-0005-0000-0000-0000E6510000}"/>
    <cellStyle name="Notas 7 3 3 5 2 2 3 2 2" xfId="19421" xr:uid="{00000000-0005-0000-0000-0000E7510000}"/>
    <cellStyle name="Notas 7 3 3 5 2 2 3 3" xfId="15131" xr:uid="{00000000-0005-0000-0000-0000E8510000}"/>
    <cellStyle name="Notas 7 3 3 5 2 2 4" xfId="8647" xr:uid="{00000000-0005-0000-0000-0000E9510000}"/>
    <cellStyle name="Notas 7 3 3 5 2 2 4 2" xfId="17276" xr:uid="{00000000-0005-0000-0000-0000EA510000}"/>
    <cellStyle name="Notas 7 3 3 5 2 2 5" xfId="12963" xr:uid="{00000000-0005-0000-0000-0000EB510000}"/>
    <cellStyle name="Notas 7 3 3 5 3" xfId="3858" xr:uid="{00000000-0005-0000-0000-0000EC510000}"/>
    <cellStyle name="Notas 7 3 3 5 3 2" xfId="6613" xr:uid="{00000000-0005-0000-0000-0000ED510000}"/>
    <cellStyle name="Notas 7 3 3 5 3 2 2" xfId="10909" xr:uid="{00000000-0005-0000-0000-0000EE510000}"/>
    <cellStyle name="Notas 7 3 3 5 3 2 2 2" xfId="19538" xr:uid="{00000000-0005-0000-0000-0000EF510000}"/>
    <cellStyle name="Notas 7 3 3 5 3 2 3" xfId="15248" xr:uid="{00000000-0005-0000-0000-0000F0510000}"/>
    <cellStyle name="Notas 7 3 3 5 3 3" xfId="8764" xr:uid="{00000000-0005-0000-0000-0000F1510000}"/>
    <cellStyle name="Notas 7 3 3 5 3 3 2" xfId="17393" xr:uid="{00000000-0005-0000-0000-0000F2510000}"/>
    <cellStyle name="Notas 7 3 3 5 3 4" xfId="13082" xr:uid="{00000000-0005-0000-0000-0000F3510000}"/>
    <cellStyle name="Notas 7 3 3 5 4" xfId="5558" xr:uid="{00000000-0005-0000-0000-0000F4510000}"/>
    <cellStyle name="Notas 7 3 3 5 4 2" xfId="9854" xr:uid="{00000000-0005-0000-0000-0000F5510000}"/>
    <cellStyle name="Notas 7 3 3 5 4 2 2" xfId="18483" xr:uid="{00000000-0005-0000-0000-0000F6510000}"/>
    <cellStyle name="Notas 7 3 3 5 4 3" xfId="14193" xr:uid="{00000000-0005-0000-0000-0000F7510000}"/>
    <cellStyle name="Notas 7 3 3 5 5" xfId="8235" xr:uid="{00000000-0005-0000-0000-0000F8510000}"/>
    <cellStyle name="Notas 7 3 3 5 5 2" xfId="16864" xr:uid="{00000000-0005-0000-0000-0000F9510000}"/>
    <cellStyle name="Notas 7 3 3 5 6" xfId="12002" xr:uid="{00000000-0005-0000-0000-0000FA510000}"/>
    <cellStyle name="Notas 7 3 3 6" xfId="22087" xr:uid="{00000000-0005-0000-0000-0000FB510000}"/>
    <cellStyle name="Notas 7 3 4" xfId="687" xr:uid="{00000000-0005-0000-0000-0000FC510000}"/>
    <cellStyle name="Notas 7 3 4 2" xfId="2126" xr:uid="{00000000-0005-0000-0000-0000FD510000}"/>
    <cellStyle name="Notas 7 3 4 2 2" xfId="3483" xr:uid="{00000000-0005-0000-0000-0000FE510000}"/>
    <cellStyle name="Notas 7 3 4 2 2 2" xfId="4619" xr:uid="{00000000-0005-0000-0000-0000FF510000}"/>
    <cellStyle name="Notas 7 3 4 2 2 2 2" xfId="7354" xr:uid="{00000000-0005-0000-0000-000000520000}"/>
    <cellStyle name="Notas 7 3 4 2 2 2 2 2" xfId="11650" xr:uid="{00000000-0005-0000-0000-000001520000}"/>
    <cellStyle name="Notas 7 3 4 2 2 2 2 2 2" xfId="20279" xr:uid="{00000000-0005-0000-0000-000002520000}"/>
    <cellStyle name="Notas 7 3 4 2 2 2 2 3" xfId="15989" xr:uid="{00000000-0005-0000-0000-000003520000}"/>
    <cellStyle name="Notas 7 3 4 2 2 2 3" xfId="9505" xr:uid="{00000000-0005-0000-0000-000004520000}"/>
    <cellStyle name="Notas 7 3 4 2 2 2 3 2" xfId="18134" xr:uid="{00000000-0005-0000-0000-000005520000}"/>
    <cellStyle name="Notas 7 3 4 2 2 2 4" xfId="13843" xr:uid="{00000000-0005-0000-0000-000006520000}"/>
    <cellStyle name="Notas 7 3 4 2 2 3" xfId="6302" xr:uid="{00000000-0005-0000-0000-000007520000}"/>
    <cellStyle name="Notas 7 3 4 2 2 3 2" xfId="10598" xr:uid="{00000000-0005-0000-0000-000008520000}"/>
    <cellStyle name="Notas 7 3 4 2 2 3 2 2" xfId="19227" xr:uid="{00000000-0005-0000-0000-000009520000}"/>
    <cellStyle name="Notas 7 3 4 2 2 3 3" xfId="14937" xr:uid="{00000000-0005-0000-0000-00000A520000}"/>
    <cellStyle name="Notas 7 3 4 2 2 4" xfId="8453" xr:uid="{00000000-0005-0000-0000-00000B520000}"/>
    <cellStyle name="Notas 7 3 4 2 2 4 2" xfId="17082" xr:uid="{00000000-0005-0000-0000-00000C520000}"/>
    <cellStyle name="Notas 7 3 4 2 2 5" xfId="12769" xr:uid="{00000000-0005-0000-0000-00000D520000}"/>
    <cellStyle name="Notas 7 3 4 3" xfId="3160" xr:uid="{00000000-0005-0000-0000-00000E520000}"/>
    <cellStyle name="Notas 7 3 4 3 2" xfId="4329" xr:uid="{00000000-0005-0000-0000-00000F520000}"/>
    <cellStyle name="Notas 7 3 4 3 2 2" xfId="7064" xr:uid="{00000000-0005-0000-0000-000010520000}"/>
    <cellStyle name="Notas 7 3 4 3 2 2 2" xfId="11360" xr:uid="{00000000-0005-0000-0000-000011520000}"/>
    <cellStyle name="Notas 7 3 4 3 2 2 2 2" xfId="19989" xr:uid="{00000000-0005-0000-0000-000012520000}"/>
    <cellStyle name="Notas 7 3 4 3 2 2 3" xfId="15699" xr:uid="{00000000-0005-0000-0000-000013520000}"/>
    <cellStyle name="Notas 7 3 4 3 2 3" xfId="9215" xr:uid="{00000000-0005-0000-0000-000014520000}"/>
    <cellStyle name="Notas 7 3 4 3 2 3 2" xfId="17844" xr:uid="{00000000-0005-0000-0000-000015520000}"/>
    <cellStyle name="Notas 7 3 4 3 2 4" xfId="13553" xr:uid="{00000000-0005-0000-0000-000016520000}"/>
    <cellStyle name="Notas 7 3 4 3 3" xfId="6011" xr:uid="{00000000-0005-0000-0000-000017520000}"/>
    <cellStyle name="Notas 7 3 4 3 3 2" xfId="10307" xr:uid="{00000000-0005-0000-0000-000018520000}"/>
    <cellStyle name="Notas 7 3 4 3 3 2 2" xfId="18936" xr:uid="{00000000-0005-0000-0000-000019520000}"/>
    <cellStyle name="Notas 7 3 4 3 3 3" xfId="14646" xr:uid="{00000000-0005-0000-0000-00001A520000}"/>
    <cellStyle name="Notas 7 3 4 3 4" xfId="7935" xr:uid="{00000000-0005-0000-0000-00001B520000}"/>
    <cellStyle name="Notas 7 3 4 3 4 2" xfId="16568" xr:uid="{00000000-0005-0000-0000-00001C520000}"/>
    <cellStyle name="Notas 7 3 4 3 5" xfId="12477" xr:uid="{00000000-0005-0000-0000-00001D520000}"/>
    <cellStyle name="Notas 7 3 4 4" xfId="22945" xr:uid="{00000000-0005-0000-0000-00001E520000}"/>
    <cellStyle name="Notas 7 3 5" xfId="802" xr:uid="{00000000-0005-0000-0000-00001F520000}"/>
    <cellStyle name="Notas 7 3 5 2" xfId="2238" xr:uid="{00000000-0005-0000-0000-000020520000}"/>
    <cellStyle name="Notas 7 3 5 2 2" xfId="3579" xr:uid="{00000000-0005-0000-0000-000021520000}"/>
    <cellStyle name="Notas 7 3 5 2 2 2" xfId="4715" xr:uid="{00000000-0005-0000-0000-000022520000}"/>
    <cellStyle name="Notas 7 3 5 2 2 2 2" xfId="7450" xr:uid="{00000000-0005-0000-0000-000023520000}"/>
    <cellStyle name="Notas 7 3 5 2 2 2 2 2" xfId="11746" xr:uid="{00000000-0005-0000-0000-000024520000}"/>
    <cellStyle name="Notas 7 3 5 2 2 2 2 2 2" xfId="20375" xr:uid="{00000000-0005-0000-0000-000025520000}"/>
    <cellStyle name="Notas 7 3 5 2 2 2 2 3" xfId="16085" xr:uid="{00000000-0005-0000-0000-000026520000}"/>
    <cellStyle name="Notas 7 3 5 2 2 2 3" xfId="9601" xr:uid="{00000000-0005-0000-0000-000027520000}"/>
    <cellStyle name="Notas 7 3 5 2 2 2 3 2" xfId="18230" xr:uid="{00000000-0005-0000-0000-000028520000}"/>
    <cellStyle name="Notas 7 3 5 2 2 2 4" xfId="13939" xr:uid="{00000000-0005-0000-0000-000029520000}"/>
    <cellStyle name="Notas 7 3 5 2 2 3" xfId="6398" xr:uid="{00000000-0005-0000-0000-00002A520000}"/>
    <cellStyle name="Notas 7 3 5 2 2 3 2" xfId="10694" xr:uid="{00000000-0005-0000-0000-00002B520000}"/>
    <cellStyle name="Notas 7 3 5 2 2 3 2 2" xfId="19323" xr:uid="{00000000-0005-0000-0000-00002C520000}"/>
    <cellStyle name="Notas 7 3 5 2 2 3 3" xfId="15033" xr:uid="{00000000-0005-0000-0000-00002D520000}"/>
    <cellStyle name="Notas 7 3 5 2 2 4" xfId="8549" xr:uid="{00000000-0005-0000-0000-00002E520000}"/>
    <cellStyle name="Notas 7 3 5 2 2 4 2" xfId="17178" xr:uid="{00000000-0005-0000-0000-00002F520000}"/>
    <cellStyle name="Notas 7 3 5 2 2 5" xfId="12865" xr:uid="{00000000-0005-0000-0000-000030520000}"/>
    <cellStyle name="Notas 7 3 5 3" xfId="3256" xr:uid="{00000000-0005-0000-0000-000031520000}"/>
    <cellStyle name="Notas 7 3 5 3 2" xfId="4425" xr:uid="{00000000-0005-0000-0000-000032520000}"/>
    <cellStyle name="Notas 7 3 5 3 2 2" xfId="7160" xr:uid="{00000000-0005-0000-0000-000033520000}"/>
    <cellStyle name="Notas 7 3 5 3 2 2 2" xfId="11456" xr:uid="{00000000-0005-0000-0000-000034520000}"/>
    <cellStyle name="Notas 7 3 5 3 2 2 2 2" xfId="20085" xr:uid="{00000000-0005-0000-0000-000035520000}"/>
    <cellStyle name="Notas 7 3 5 3 2 2 3" xfId="15795" xr:uid="{00000000-0005-0000-0000-000036520000}"/>
    <cellStyle name="Notas 7 3 5 3 2 3" xfId="9311" xr:uid="{00000000-0005-0000-0000-000037520000}"/>
    <cellStyle name="Notas 7 3 5 3 2 3 2" xfId="17940" xr:uid="{00000000-0005-0000-0000-000038520000}"/>
    <cellStyle name="Notas 7 3 5 3 2 4" xfId="13649" xr:uid="{00000000-0005-0000-0000-000039520000}"/>
    <cellStyle name="Notas 7 3 5 3 3" xfId="6107" xr:uid="{00000000-0005-0000-0000-00003A520000}"/>
    <cellStyle name="Notas 7 3 5 3 3 2" xfId="10403" xr:uid="{00000000-0005-0000-0000-00003B520000}"/>
    <cellStyle name="Notas 7 3 5 3 3 2 2" xfId="19032" xr:uid="{00000000-0005-0000-0000-00003C520000}"/>
    <cellStyle name="Notas 7 3 5 3 3 3" xfId="14742" xr:uid="{00000000-0005-0000-0000-00003D520000}"/>
    <cellStyle name="Notas 7 3 5 3 4" xfId="7785" xr:uid="{00000000-0005-0000-0000-00003E520000}"/>
    <cellStyle name="Notas 7 3 5 3 4 2" xfId="16419" xr:uid="{00000000-0005-0000-0000-00003F520000}"/>
    <cellStyle name="Notas 7 3 5 3 5" xfId="12573" xr:uid="{00000000-0005-0000-0000-000040520000}"/>
    <cellStyle name="Notas 7 3 6" xfId="1000" xr:uid="{00000000-0005-0000-0000-000041520000}"/>
    <cellStyle name="Notas 7 3 6 2" xfId="3352" xr:uid="{00000000-0005-0000-0000-000042520000}"/>
    <cellStyle name="Notas 7 3 6 2 2" xfId="4521" xr:uid="{00000000-0005-0000-0000-000043520000}"/>
    <cellStyle name="Notas 7 3 6 2 2 2" xfId="7256" xr:uid="{00000000-0005-0000-0000-000044520000}"/>
    <cellStyle name="Notas 7 3 6 2 2 2 2" xfId="11552" xr:uid="{00000000-0005-0000-0000-000045520000}"/>
    <cellStyle name="Notas 7 3 6 2 2 2 2 2" xfId="20181" xr:uid="{00000000-0005-0000-0000-000046520000}"/>
    <cellStyle name="Notas 7 3 6 2 2 2 3" xfId="15891" xr:uid="{00000000-0005-0000-0000-000047520000}"/>
    <cellStyle name="Notas 7 3 6 2 2 3" xfId="9407" xr:uid="{00000000-0005-0000-0000-000048520000}"/>
    <cellStyle name="Notas 7 3 6 2 2 3 2" xfId="18036" xr:uid="{00000000-0005-0000-0000-000049520000}"/>
    <cellStyle name="Notas 7 3 6 2 2 4" xfId="13745" xr:uid="{00000000-0005-0000-0000-00004A520000}"/>
    <cellStyle name="Notas 7 3 6 2 3" xfId="6203" xr:uid="{00000000-0005-0000-0000-00004B520000}"/>
    <cellStyle name="Notas 7 3 6 2 3 2" xfId="10499" xr:uid="{00000000-0005-0000-0000-00004C520000}"/>
    <cellStyle name="Notas 7 3 6 2 3 2 2" xfId="19128" xr:uid="{00000000-0005-0000-0000-00004D520000}"/>
    <cellStyle name="Notas 7 3 6 2 3 3" xfId="14838" xr:uid="{00000000-0005-0000-0000-00004E520000}"/>
    <cellStyle name="Notas 7 3 6 2 4" xfId="8354" xr:uid="{00000000-0005-0000-0000-00004F520000}"/>
    <cellStyle name="Notas 7 3 6 2 4 2" xfId="16983" xr:uid="{00000000-0005-0000-0000-000050520000}"/>
    <cellStyle name="Notas 7 3 6 2 5" xfId="12669" xr:uid="{00000000-0005-0000-0000-000051520000}"/>
    <cellStyle name="Notas 7 3 7" xfId="1164" xr:uid="{00000000-0005-0000-0000-000052520000}"/>
    <cellStyle name="Notas 7 3 7 2" xfId="2442" xr:uid="{00000000-0005-0000-0000-000053520000}"/>
    <cellStyle name="Notas 7 3 7 2 2" xfId="3676" xr:uid="{00000000-0005-0000-0000-000054520000}"/>
    <cellStyle name="Notas 7 3 7 2 2 2" xfId="4811" xr:uid="{00000000-0005-0000-0000-000055520000}"/>
    <cellStyle name="Notas 7 3 7 2 2 2 2" xfId="7546" xr:uid="{00000000-0005-0000-0000-000056520000}"/>
    <cellStyle name="Notas 7 3 7 2 2 2 2 2" xfId="11842" xr:uid="{00000000-0005-0000-0000-000057520000}"/>
    <cellStyle name="Notas 7 3 7 2 2 2 2 2 2" xfId="20471" xr:uid="{00000000-0005-0000-0000-000058520000}"/>
    <cellStyle name="Notas 7 3 7 2 2 2 2 3" xfId="16181" xr:uid="{00000000-0005-0000-0000-000059520000}"/>
    <cellStyle name="Notas 7 3 7 2 2 2 3" xfId="9697" xr:uid="{00000000-0005-0000-0000-00005A520000}"/>
    <cellStyle name="Notas 7 3 7 2 2 2 3 2" xfId="18326" xr:uid="{00000000-0005-0000-0000-00005B520000}"/>
    <cellStyle name="Notas 7 3 7 2 2 2 4" xfId="14035" xr:uid="{00000000-0005-0000-0000-00005C520000}"/>
    <cellStyle name="Notas 7 3 7 2 2 3" xfId="6494" xr:uid="{00000000-0005-0000-0000-00005D520000}"/>
    <cellStyle name="Notas 7 3 7 2 2 3 2" xfId="10790" xr:uid="{00000000-0005-0000-0000-00005E520000}"/>
    <cellStyle name="Notas 7 3 7 2 2 3 2 2" xfId="19419" xr:uid="{00000000-0005-0000-0000-00005F520000}"/>
    <cellStyle name="Notas 7 3 7 2 2 3 3" xfId="15129" xr:uid="{00000000-0005-0000-0000-000060520000}"/>
    <cellStyle name="Notas 7 3 7 2 2 4" xfId="8645" xr:uid="{00000000-0005-0000-0000-000061520000}"/>
    <cellStyle name="Notas 7 3 7 2 2 4 2" xfId="17274" xr:uid="{00000000-0005-0000-0000-000062520000}"/>
    <cellStyle name="Notas 7 3 7 2 2 5" xfId="12961" xr:uid="{00000000-0005-0000-0000-000063520000}"/>
    <cellStyle name="Notas 7 3 7 3" xfId="3856" xr:uid="{00000000-0005-0000-0000-000064520000}"/>
    <cellStyle name="Notas 7 3 7 3 2" xfId="6611" xr:uid="{00000000-0005-0000-0000-000065520000}"/>
    <cellStyle name="Notas 7 3 7 3 2 2" xfId="10907" xr:uid="{00000000-0005-0000-0000-000066520000}"/>
    <cellStyle name="Notas 7 3 7 3 2 2 2" xfId="19536" xr:uid="{00000000-0005-0000-0000-000067520000}"/>
    <cellStyle name="Notas 7 3 7 3 2 3" xfId="15246" xr:uid="{00000000-0005-0000-0000-000068520000}"/>
    <cellStyle name="Notas 7 3 7 3 3" xfId="8762" xr:uid="{00000000-0005-0000-0000-000069520000}"/>
    <cellStyle name="Notas 7 3 7 3 3 2" xfId="17391" xr:uid="{00000000-0005-0000-0000-00006A520000}"/>
    <cellStyle name="Notas 7 3 7 3 4" xfId="13080" xr:uid="{00000000-0005-0000-0000-00006B520000}"/>
    <cellStyle name="Notas 7 3 7 4" xfId="5556" xr:uid="{00000000-0005-0000-0000-00006C520000}"/>
    <cellStyle name="Notas 7 3 7 4 2" xfId="9852" xr:uid="{00000000-0005-0000-0000-00006D520000}"/>
    <cellStyle name="Notas 7 3 7 4 2 2" xfId="18481" xr:uid="{00000000-0005-0000-0000-00006E520000}"/>
    <cellStyle name="Notas 7 3 7 4 3" xfId="14191" xr:uid="{00000000-0005-0000-0000-00006F520000}"/>
    <cellStyle name="Notas 7 3 7 5" xfId="8236" xr:uid="{00000000-0005-0000-0000-000070520000}"/>
    <cellStyle name="Notas 7 3 7 5 2" xfId="16865" xr:uid="{00000000-0005-0000-0000-000071520000}"/>
    <cellStyle name="Notas 7 3 7 6" xfId="12000" xr:uid="{00000000-0005-0000-0000-000072520000}"/>
    <cellStyle name="Notas 7 3 8" xfId="22947" xr:uid="{00000000-0005-0000-0000-000073520000}"/>
    <cellStyle name="Notas 7 4" xfId="560" xr:uid="{00000000-0005-0000-0000-000074520000}"/>
    <cellStyle name="Notas 7 4 2" xfId="561" xr:uid="{00000000-0005-0000-0000-000075520000}"/>
    <cellStyle name="Notas 7 4 2 2" xfId="691" xr:uid="{00000000-0005-0000-0000-000076520000}"/>
    <cellStyle name="Notas 7 4 2 2 2" xfId="2130" xr:uid="{00000000-0005-0000-0000-000077520000}"/>
    <cellStyle name="Notas 7 4 2 2 2 2" xfId="3487" xr:uid="{00000000-0005-0000-0000-000078520000}"/>
    <cellStyle name="Notas 7 4 2 2 2 2 2" xfId="4623" xr:uid="{00000000-0005-0000-0000-000079520000}"/>
    <cellStyle name="Notas 7 4 2 2 2 2 2 2" xfId="7358" xr:uid="{00000000-0005-0000-0000-00007A520000}"/>
    <cellStyle name="Notas 7 4 2 2 2 2 2 2 2" xfId="11654" xr:uid="{00000000-0005-0000-0000-00007B520000}"/>
    <cellStyle name="Notas 7 4 2 2 2 2 2 2 2 2" xfId="20283" xr:uid="{00000000-0005-0000-0000-00007C520000}"/>
    <cellStyle name="Notas 7 4 2 2 2 2 2 2 3" xfId="15993" xr:uid="{00000000-0005-0000-0000-00007D520000}"/>
    <cellStyle name="Notas 7 4 2 2 2 2 2 3" xfId="9509" xr:uid="{00000000-0005-0000-0000-00007E520000}"/>
    <cellStyle name="Notas 7 4 2 2 2 2 2 3 2" xfId="18138" xr:uid="{00000000-0005-0000-0000-00007F520000}"/>
    <cellStyle name="Notas 7 4 2 2 2 2 2 4" xfId="13847" xr:uid="{00000000-0005-0000-0000-000080520000}"/>
    <cellStyle name="Notas 7 4 2 2 2 2 3" xfId="6306" xr:uid="{00000000-0005-0000-0000-000081520000}"/>
    <cellStyle name="Notas 7 4 2 2 2 2 3 2" xfId="10602" xr:uid="{00000000-0005-0000-0000-000082520000}"/>
    <cellStyle name="Notas 7 4 2 2 2 2 3 2 2" xfId="19231" xr:uid="{00000000-0005-0000-0000-000083520000}"/>
    <cellStyle name="Notas 7 4 2 2 2 2 3 3" xfId="14941" xr:uid="{00000000-0005-0000-0000-000084520000}"/>
    <cellStyle name="Notas 7 4 2 2 2 2 4" xfId="8457" xr:uid="{00000000-0005-0000-0000-000085520000}"/>
    <cellStyle name="Notas 7 4 2 2 2 2 4 2" xfId="17086" xr:uid="{00000000-0005-0000-0000-000086520000}"/>
    <cellStyle name="Notas 7 4 2 2 2 2 5" xfId="12773" xr:uid="{00000000-0005-0000-0000-000087520000}"/>
    <cellStyle name="Notas 7 4 2 2 3" xfId="3164" xr:uid="{00000000-0005-0000-0000-000088520000}"/>
    <cellStyle name="Notas 7 4 2 2 3 2" xfId="4333" xr:uid="{00000000-0005-0000-0000-000089520000}"/>
    <cellStyle name="Notas 7 4 2 2 3 2 2" xfId="7068" xr:uid="{00000000-0005-0000-0000-00008A520000}"/>
    <cellStyle name="Notas 7 4 2 2 3 2 2 2" xfId="11364" xr:uid="{00000000-0005-0000-0000-00008B520000}"/>
    <cellStyle name="Notas 7 4 2 2 3 2 2 2 2" xfId="19993" xr:uid="{00000000-0005-0000-0000-00008C520000}"/>
    <cellStyle name="Notas 7 4 2 2 3 2 2 3" xfId="15703" xr:uid="{00000000-0005-0000-0000-00008D520000}"/>
    <cellStyle name="Notas 7 4 2 2 3 2 3" xfId="9219" xr:uid="{00000000-0005-0000-0000-00008E520000}"/>
    <cellStyle name="Notas 7 4 2 2 3 2 3 2" xfId="17848" xr:uid="{00000000-0005-0000-0000-00008F520000}"/>
    <cellStyle name="Notas 7 4 2 2 3 2 4" xfId="13557" xr:uid="{00000000-0005-0000-0000-000090520000}"/>
    <cellStyle name="Notas 7 4 2 2 3 3" xfId="6015" xr:uid="{00000000-0005-0000-0000-000091520000}"/>
    <cellStyle name="Notas 7 4 2 2 3 3 2" xfId="10311" xr:uid="{00000000-0005-0000-0000-000092520000}"/>
    <cellStyle name="Notas 7 4 2 2 3 3 2 2" xfId="18940" xr:uid="{00000000-0005-0000-0000-000093520000}"/>
    <cellStyle name="Notas 7 4 2 2 3 3 3" xfId="14650" xr:uid="{00000000-0005-0000-0000-000094520000}"/>
    <cellStyle name="Notas 7 4 2 2 3 4" xfId="7931" xr:uid="{00000000-0005-0000-0000-000095520000}"/>
    <cellStyle name="Notas 7 4 2 2 3 4 2" xfId="16564" xr:uid="{00000000-0005-0000-0000-000096520000}"/>
    <cellStyle name="Notas 7 4 2 2 3 5" xfId="12481" xr:uid="{00000000-0005-0000-0000-000097520000}"/>
    <cellStyle name="Notas 7 4 2 2 4" xfId="22089" xr:uid="{00000000-0005-0000-0000-000098520000}"/>
    <cellStyle name="Notas 7 4 2 3" xfId="806" xr:uid="{00000000-0005-0000-0000-000099520000}"/>
    <cellStyle name="Notas 7 4 2 3 2" xfId="2242" xr:uid="{00000000-0005-0000-0000-00009A520000}"/>
    <cellStyle name="Notas 7 4 2 3 2 2" xfId="3583" xr:uid="{00000000-0005-0000-0000-00009B520000}"/>
    <cellStyle name="Notas 7 4 2 3 2 2 2" xfId="4719" xr:uid="{00000000-0005-0000-0000-00009C520000}"/>
    <cellStyle name="Notas 7 4 2 3 2 2 2 2" xfId="7454" xr:uid="{00000000-0005-0000-0000-00009D520000}"/>
    <cellStyle name="Notas 7 4 2 3 2 2 2 2 2" xfId="11750" xr:uid="{00000000-0005-0000-0000-00009E520000}"/>
    <cellStyle name="Notas 7 4 2 3 2 2 2 2 2 2" xfId="20379" xr:uid="{00000000-0005-0000-0000-00009F520000}"/>
    <cellStyle name="Notas 7 4 2 3 2 2 2 2 3" xfId="16089" xr:uid="{00000000-0005-0000-0000-0000A0520000}"/>
    <cellStyle name="Notas 7 4 2 3 2 2 2 3" xfId="9605" xr:uid="{00000000-0005-0000-0000-0000A1520000}"/>
    <cellStyle name="Notas 7 4 2 3 2 2 2 3 2" xfId="18234" xr:uid="{00000000-0005-0000-0000-0000A2520000}"/>
    <cellStyle name="Notas 7 4 2 3 2 2 2 4" xfId="13943" xr:uid="{00000000-0005-0000-0000-0000A3520000}"/>
    <cellStyle name="Notas 7 4 2 3 2 2 3" xfId="6402" xr:uid="{00000000-0005-0000-0000-0000A4520000}"/>
    <cellStyle name="Notas 7 4 2 3 2 2 3 2" xfId="10698" xr:uid="{00000000-0005-0000-0000-0000A5520000}"/>
    <cellStyle name="Notas 7 4 2 3 2 2 3 2 2" xfId="19327" xr:uid="{00000000-0005-0000-0000-0000A6520000}"/>
    <cellStyle name="Notas 7 4 2 3 2 2 3 3" xfId="15037" xr:uid="{00000000-0005-0000-0000-0000A7520000}"/>
    <cellStyle name="Notas 7 4 2 3 2 2 4" xfId="8553" xr:uid="{00000000-0005-0000-0000-0000A8520000}"/>
    <cellStyle name="Notas 7 4 2 3 2 2 4 2" xfId="17182" xr:uid="{00000000-0005-0000-0000-0000A9520000}"/>
    <cellStyle name="Notas 7 4 2 3 2 2 5" xfId="12869" xr:uid="{00000000-0005-0000-0000-0000AA520000}"/>
    <cellStyle name="Notas 7 4 2 3 3" xfId="3260" xr:uid="{00000000-0005-0000-0000-0000AB520000}"/>
    <cellStyle name="Notas 7 4 2 3 3 2" xfId="4429" xr:uid="{00000000-0005-0000-0000-0000AC520000}"/>
    <cellStyle name="Notas 7 4 2 3 3 2 2" xfId="7164" xr:uid="{00000000-0005-0000-0000-0000AD520000}"/>
    <cellStyle name="Notas 7 4 2 3 3 2 2 2" xfId="11460" xr:uid="{00000000-0005-0000-0000-0000AE520000}"/>
    <cellStyle name="Notas 7 4 2 3 3 2 2 2 2" xfId="20089" xr:uid="{00000000-0005-0000-0000-0000AF520000}"/>
    <cellStyle name="Notas 7 4 2 3 3 2 2 3" xfId="15799" xr:uid="{00000000-0005-0000-0000-0000B0520000}"/>
    <cellStyle name="Notas 7 4 2 3 3 2 3" xfId="9315" xr:uid="{00000000-0005-0000-0000-0000B1520000}"/>
    <cellStyle name="Notas 7 4 2 3 3 2 3 2" xfId="17944" xr:uid="{00000000-0005-0000-0000-0000B2520000}"/>
    <cellStyle name="Notas 7 4 2 3 3 2 4" xfId="13653" xr:uid="{00000000-0005-0000-0000-0000B3520000}"/>
    <cellStyle name="Notas 7 4 2 3 3 3" xfId="6111" xr:uid="{00000000-0005-0000-0000-0000B4520000}"/>
    <cellStyle name="Notas 7 4 2 3 3 3 2" xfId="10407" xr:uid="{00000000-0005-0000-0000-0000B5520000}"/>
    <cellStyle name="Notas 7 4 2 3 3 3 2 2" xfId="19036" xr:uid="{00000000-0005-0000-0000-0000B6520000}"/>
    <cellStyle name="Notas 7 4 2 3 3 3 3" xfId="14746" xr:uid="{00000000-0005-0000-0000-0000B7520000}"/>
    <cellStyle name="Notas 7 4 2 3 3 4" xfId="7686" xr:uid="{00000000-0005-0000-0000-0000B8520000}"/>
    <cellStyle name="Notas 7 4 2 3 3 4 2" xfId="16320" xr:uid="{00000000-0005-0000-0000-0000B9520000}"/>
    <cellStyle name="Notas 7 4 2 3 3 5" xfId="12577" xr:uid="{00000000-0005-0000-0000-0000BA520000}"/>
    <cellStyle name="Notas 7 4 2 4" xfId="1004" xr:uid="{00000000-0005-0000-0000-0000BB520000}"/>
    <cellStyle name="Notas 7 4 2 4 2" xfId="3356" xr:uid="{00000000-0005-0000-0000-0000BC520000}"/>
    <cellStyle name="Notas 7 4 2 4 2 2" xfId="4525" xr:uid="{00000000-0005-0000-0000-0000BD520000}"/>
    <cellStyle name="Notas 7 4 2 4 2 2 2" xfId="7260" xr:uid="{00000000-0005-0000-0000-0000BE520000}"/>
    <cellStyle name="Notas 7 4 2 4 2 2 2 2" xfId="11556" xr:uid="{00000000-0005-0000-0000-0000BF520000}"/>
    <cellStyle name="Notas 7 4 2 4 2 2 2 2 2" xfId="20185" xr:uid="{00000000-0005-0000-0000-0000C0520000}"/>
    <cellStyle name="Notas 7 4 2 4 2 2 2 3" xfId="15895" xr:uid="{00000000-0005-0000-0000-0000C1520000}"/>
    <cellStyle name="Notas 7 4 2 4 2 2 3" xfId="9411" xr:uid="{00000000-0005-0000-0000-0000C2520000}"/>
    <cellStyle name="Notas 7 4 2 4 2 2 3 2" xfId="18040" xr:uid="{00000000-0005-0000-0000-0000C3520000}"/>
    <cellStyle name="Notas 7 4 2 4 2 2 4" xfId="13749" xr:uid="{00000000-0005-0000-0000-0000C4520000}"/>
    <cellStyle name="Notas 7 4 2 4 2 3" xfId="6207" xr:uid="{00000000-0005-0000-0000-0000C5520000}"/>
    <cellStyle name="Notas 7 4 2 4 2 3 2" xfId="10503" xr:uid="{00000000-0005-0000-0000-0000C6520000}"/>
    <cellStyle name="Notas 7 4 2 4 2 3 2 2" xfId="19132" xr:uid="{00000000-0005-0000-0000-0000C7520000}"/>
    <cellStyle name="Notas 7 4 2 4 2 3 3" xfId="14842" xr:uid="{00000000-0005-0000-0000-0000C8520000}"/>
    <cellStyle name="Notas 7 4 2 4 2 4" xfId="8358" xr:uid="{00000000-0005-0000-0000-0000C9520000}"/>
    <cellStyle name="Notas 7 4 2 4 2 4 2" xfId="16987" xr:uid="{00000000-0005-0000-0000-0000CA520000}"/>
    <cellStyle name="Notas 7 4 2 4 2 5" xfId="12673" xr:uid="{00000000-0005-0000-0000-0000CB520000}"/>
    <cellStyle name="Notas 7 4 2 5" xfId="1168" xr:uid="{00000000-0005-0000-0000-0000CC520000}"/>
    <cellStyle name="Notas 7 4 2 5 2" xfId="2446" xr:uid="{00000000-0005-0000-0000-0000CD520000}"/>
    <cellStyle name="Notas 7 4 2 5 2 2" xfId="3680" xr:uid="{00000000-0005-0000-0000-0000CE520000}"/>
    <cellStyle name="Notas 7 4 2 5 2 2 2" xfId="4815" xr:uid="{00000000-0005-0000-0000-0000CF520000}"/>
    <cellStyle name="Notas 7 4 2 5 2 2 2 2" xfId="7550" xr:uid="{00000000-0005-0000-0000-0000D0520000}"/>
    <cellStyle name="Notas 7 4 2 5 2 2 2 2 2" xfId="11846" xr:uid="{00000000-0005-0000-0000-0000D1520000}"/>
    <cellStyle name="Notas 7 4 2 5 2 2 2 2 2 2" xfId="20475" xr:uid="{00000000-0005-0000-0000-0000D2520000}"/>
    <cellStyle name="Notas 7 4 2 5 2 2 2 2 3" xfId="16185" xr:uid="{00000000-0005-0000-0000-0000D3520000}"/>
    <cellStyle name="Notas 7 4 2 5 2 2 2 3" xfId="9701" xr:uid="{00000000-0005-0000-0000-0000D4520000}"/>
    <cellStyle name="Notas 7 4 2 5 2 2 2 3 2" xfId="18330" xr:uid="{00000000-0005-0000-0000-0000D5520000}"/>
    <cellStyle name="Notas 7 4 2 5 2 2 2 4" xfId="14039" xr:uid="{00000000-0005-0000-0000-0000D6520000}"/>
    <cellStyle name="Notas 7 4 2 5 2 2 3" xfId="6498" xr:uid="{00000000-0005-0000-0000-0000D7520000}"/>
    <cellStyle name="Notas 7 4 2 5 2 2 3 2" xfId="10794" xr:uid="{00000000-0005-0000-0000-0000D8520000}"/>
    <cellStyle name="Notas 7 4 2 5 2 2 3 2 2" xfId="19423" xr:uid="{00000000-0005-0000-0000-0000D9520000}"/>
    <cellStyle name="Notas 7 4 2 5 2 2 3 3" xfId="15133" xr:uid="{00000000-0005-0000-0000-0000DA520000}"/>
    <cellStyle name="Notas 7 4 2 5 2 2 4" xfId="8649" xr:uid="{00000000-0005-0000-0000-0000DB520000}"/>
    <cellStyle name="Notas 7 4 2 5 2 2 4 2" xfId="17278" xr:uid="{00000000-0005-0000-0000-0000DC520000}"/>
    <cellStyle name="Notas 7 4 2 5 2 2 5" xfId="12965" xr:uid="{00000000-0005-0000-0000-0000DD520000}"/>
    <cellStyle name="Notas 7 4 2 5 3" xfId="3860" xr:uid="{00000000-0005-0000-0000-0000DE520000}"/>
    <cellStyle name="Notas 7 4 2 5 3 2" xfId="6615" xr:uid="{00000000-0005-0000-0000-0000DF520000}"/>
    <cellStyle name="Notas 7 4 2 5 3 2 2" xfId="10911" xr:uid="{00000000-0005-0000-0000-0000E0520000}"/>
    <cellStyle name="Notas 7 4 2 5 3 2 2 2" xfId="19540" xr:uid="{00000000-0005-0000-0000-0000E1520000}"/>
    <cellStyle name="Notas 7 4 2 5 3 2 3" xfId="15250" xr:uid="{00000000-0005-0000-0000-0000E2520000}"/>
    <cellStyle name="Notas 7 4 2 5 3 3" xfId="8766" xr:uid="{00000000-0005-0000-0000-0000E3520000}"/>
    <cellStyle name="Notas 7 4 2 5 3 3 2" xfId="17395" xr:uid="{00000000-0005-0000-0000-0000E4520000}"/>
    <cellStyle name="Notas 7 4 2 5 3 4" xfId="13084" xr:uid="{00000000-0005-0000-0000-0000E5520000}"/>
    <cellStyle name="Notas 7 4 2 5 4" xfId="5560" xr:uid="{00000000-0005-0000-0000-0000E6520000}"/>
    <cellStyle name="Notas 7 4 2 5 4 2" xfId="9856" xr:uid="{00000000-0005-0000-0000-0000E7520000}"/>
    <cellStyle name="Notas 7 4 2 5 4 2 2" xfId="18485" xr:uid="{00000000-0005-0000-0000-0000E8520000}"/>
    <cellStyle name="Notas 7 4 2 5 4 3" xfId="14195" xr:uid="{00000000-0005-0000-0000-0000E9520000}"/>
    <cellStyle name="Notas 7 4 2 5 5" xfId="8234" xr:uid="{00000000-0005-0000-0000-0000EA520000}"/>
    <cellStyle name="Notas 7 4 2 5 5 2" xfId="16863" xr:uid="{00000000-0005-0000-0000-0000EB520000}"/>
    <cellStyle name="Notas 7 4 2 5 6" xfId="12004" xr:uid="{00000000-0005-0000-0000-0000EC520000}"/>
    <cellStyle name="Notas 7 4 2 6" xfId="22182" xr:uid="{00000000-0005-0000-0000-0000ED520000}"/>
    <cellStyle name="Notas 7 4 3" xfId="562" xr:uid="{00000000-0005-0000-0000-0000EE520000}"/>
    <cellStyle name="Notas 7 4 3 2" xfId="692" xr:uid="{00000000-0005-0000-0000-0000EF520000}"/>
    <cellStyle name="Notas 7 4 3 2 2" xfId="2131" xr:uid="{00000000-0005-0000-0000-0000F0520000}"/>
    <cellStyle name="Notas 7 4 3 2 2 2" xfId="3488" xr:uid="{00000000-0005-0000-0000-0000F1520000}"/>
    <cellStyle name="Notas 7 4 3 2 2 2 2" xfId="4624" xr:uid="{00000000-0005-0000-0000-0000F2520000}"/>
    <cellStyle name="Notas 7 4 3 2 2 2 2 2" xfId="7359" xr:uid="{00000000-0005-0000-0000-0000F3520000}"/>
    <cellStyle name="Notas 7 4 3 2 2 2 2 2 2" xfId="11655" xr:uid="{00000000-0005-0000-0000-0000F4520000}"/>
    <cellStyle name="Notas 7 4 3 2 2 2 2 2 2 2" xfId="20284" xr:uid="{00000000-0005-0000-0000-0000F5520000}"/>
    <cellStyle name="Notas 7 4 3 2 2 2 2 2 3" xfId="15994" xr:uid="{00000000-0005-0000-0000-0000F6520000}"/>
    <cellStyle name="Notas 7 4 3 2 2 2 2 3" xfId="9510" xr:uid="{00000000-0005-0000-0000-0000F7520000}"/>
    <cellStyle name="Notas 7 4 3 2 2 2 2 3 2" xfId="18139" xr:uid="{00000000-0005-0000-0000-0000F8520000}"/>
    <cellStyle name="Notas 7 4 3 2 2 2 2 4" xfId="13848" xr:uid="{00000000-0005-0000-0000-0000F9520000}"/>
    <cellStyle name="Notas 7 4 3 2 2 2 3" xfId="6307" xr:uid="{00000000-0005-0000-0000-0000FA520000}"/>
    <cellStyle name="Notas 7 4 3 2 2 2 3 2" xfId="10603" xr:uid="{00000000-0005-0000-0000-0000FB520000}"/>
    <cellStyle name="Notas 7 4 3 2 2 2 3 2 2" xfId="19232" xr:uid="{00000000-0005-0000-0000-0000FC520000}"/>
    <cellStyle name="Notas 7 4 3 2 2 2 3 3" xfId="14942" xr:uid="{00000000-0005-0000-0000-0000FD520000}"/>
    <cellStyle name="Notas 7 4 3 2 2 2 4" xfId="8458" xr:uid="{00000000-0005-0000-0000-0000FE520000}"/>
    <cellStyle name="Notas 7 4 3 2 2 2 4 2" xfId="17087" xr:uid="{00000000-0005-0000-0000-0000FF520000}"/>
    <cellStyle name="Notas 7 4 3 2 2 2 5" xfId="12774" xr:uid="{00000000-0005-0000-0000-000000530000}"/>
    <cellStyle name="Notas 7 4 3 2 3" xfId="3165" xr:uid="{00000000-0005-0000-0000-000001530000}"/>
    <cellStyle name="Notas 7 4 3 2 3 2" xfId="4334" xr:uid="{00000000-0005-0000-0000-000002530000}"/>
    <cellStyle name="Notas 7 4 3 2 3 2 2" xfId="7069" xr:uid="{00000000-0005-0000-0000-000003530000}"/>
    <cellStyle name="Notas 7 4 3 2 3 2 2 2" xfId="11365" xr:uid="{00000000-0005-0000-0000-000004530000}"/>
    <cellStyle name="Notas 7 4 3 2 3 2 2 2 2" xfId="19994" xr:uid="{00000000-0005-0000-0000-000005530000}"/>
    <cellStyle name="Notas 7 4 3 2 3 2 2 3" xfId="15704" xr:uid="{00000000-0005-0000-0000-000006530000}"/>
    <cellStyle name="Notas 7 4 3 2 3 2 3" xfId="9220" xr:uid="{00000000-0005-0000-0000-000007530000}"/>
    <cellStyle name="Notas 7 4 3 2 3 2 3 2" xfId="17849" xr:uid="{00000000-0005-0000-0000-000008530000}"/>
    <cellStyle name="Notas 7 4 3 2 3 2 4" xfId="13558" xr:uid="{00000000-0005-0000-0000-000009530000}"/>
    <cellStyle name="Notas 7 4 3 2 3 3" xfId="6016" xr:uid="{00000000-0005-0000-0000-00000A530000}"/>
    <cellStyle name="Notas 7 4 3 2 3 3 2" xfId="10312" xr:uid="{00000000-0005-0000-0000-00000B530000}"/>
    <cellStyle name="Notas 7 4 3 2 3 3 2 2" xfId="18941" xr:uid="{00000000-0005-0000-0000-00000C530000}"/>
    <cellStyle name="Notas 7 4 3 2 3 3 3" xfId="14651" xr:uid="{00000000-0005-0000-0000-00000D530000}"/>
    <cellStyle name="Notas 7 4 3 2 3 4" xfId="7864" xr:uid="{00000000-0005-0000-0000-00000E530000}"/>
    <cellStyle name="Notas 7 4 3 2 3 4 2" xfId="16497" xr:uid="{00000000-0005-0000-0000-00000F530000}"/>
    <cellStyle name="Notas 7 4 3 2 3 5" xfId="12482" xr:uid="{00000000-0005-0000-0000-000010530000}"/>
    <cellStyle name="Notas 7 4 3 2 4" xfId="22090" xr:uid="{00000000-0005-0000-0000-000011530000}"/>
    <cellStyle name="Notas 7 4 3 3" xfId="807" xr:uid="{00000000-0005-0000-0000-000012530000}"/>
    <cellStyle name="Notas 7 4 3 3 2" xfId="2243" xr:uid="{00000000-0005-0000-0000-000013530000}"/>
    <cellStyle name="Notas 7 4 3 3 2 2" xfId="3584" xr:uid="{00000000-0005-0000-0000-000014530000}"/>
    <cellStyle name="Notas 7 4 3 3 2 2 2" xfId="4720" xr:uid="{00000000-0005-0000-0000-000015530000}"/>
    <cellStyle name="Notas 7 4 3 3 2 2 2 2" xfId="7455" xr:uid="{00000000-0005-0000-0000-000016530000}"/>
    <cellStyle name="Notas 7 4 3 3 2 2 2 2 2" xfId="11751" xr:uid="{00000000-0005-0000-0000-000017530000}"/>
    <cellStyle name="Notas 7 4 3 3 2 2 2 2 2 2" xfId="20380" xr:uid="{00000000-0005-0000-0000-000018530000}"/>
    <cellStyle name="Notas 7 4 3 3 2 2 2 2 3" xfId="16090" xr:uid="{00000000-0005-0000-0000-000019530000}"/>
    <cellStyle name="Notas 7 4 3 3 2 2 2 3" xfId="9606" xr:uid="{00000000-0005-0000-0000-00001A530000}"/>
    <cellStyle name="Notas 7 4 3 3 2 2 2 3 2" xfId="18235" xr:uid="{00000000-0005-0000-0000-00001B530000}"/>
    <cellStyle name="Notas 7 4 3 3 2 2 2 4" xfId="13944" xr:uid="{00000000-0005-0000-0000-00001C530000}"/>
    <cellStyle name="Notas 7 4 3 3 2 2 3" xfId="6403" xr:uid="{00000000-0005-0000-0000-00001D530000}"/>
    <cellStyle name="Notas 7 4 3 3 2 2 3 2" xfId="10699" xr:uid="{00000000-0005-0000-0000-00001E530000}"/>
    <cellStyle name="Notas 7 4 3 3 2 2 3 2 2" xfId="19328" xr:uid="{00000000-0005-0000-0000-00001F530000}"/>
    <cellStyle name="Notas 7 4 3 3 2 2 3 3" xfId="15038" xr:uid="{00000000-0005-0000-0000-000020530000}"/>
    <cellStyle name="Notas 7 4 3 3 2 2 4" xfId="8554" xr:uid="{00000000-0005-0000-0000-000021530000}"/>
    <cellStyle name="Notas 7 4 3 3 2 2 4 2" xfId="17183" xr:uid="{00000000-0005-0000-0000-000022530000}"/>
    <cellStyle name="Notas 7 4 3 3 2 2 5" xfId="12870" xr:uid="{00000000-0005-0000-0000-000023530000}"/>
    <cellStyle name="Notas 7 4 3 3 3" xfId="3261" xr:uid="{00000000-0005-0000-0000-000024530000}"/>
    <cellStyle name="Notas 7 4 3 3 3 2" xfId="4430" xr:uid="{00000000-0005-0000-0000-000025530000}"/>
    <cellStyle name="Notas 7 4 3 3 3 2 2" xfId="7165" xr:uid="{00000000-0005-0000-0000-000026530000}"/>
    <cellStyle name="Notas 7 4 3 3 3 2 2 2" xfId="11461" xr:uid="{00000000-0005-0000-0000-000027530000}"/>
    <cellStyle name="Notas 7 4 3 3 3 2 2 2 2" xfId="20090" xr:uid="{00000000-0005-0000-0000-000028530000}"/>
    <cellStyle name="Notas 7 4 3 3 3 2 2 3" xfId="15800" xr:uid="{00000000-0005-0000-0000-000029530000}"/>
    <cellStyle name="Notas 7 4 3 3 3 2 3" xfId="9316" xr:uid="{00000000-0005-0000-0000-00002A530000}"/>
    <cellStyle name="Notas 7 4 3 3 3 2 3 2" xfId="17945" xr:uid="{00000000-0005-0000-0000-00002B530000}"/>
    <cellStyle name="Notas 7 4 3 3 3 2 4" xfId="13654" xr:uid="{00000000-0005-0000-0000-00002C530000}"/>
    <cellStyle name="Notas 7 4 3 3 3 3" xfId="6112" xr:uid="{00000000-0005-0000-0000-00002D530000}"/>
    <cellStyle name="Notas 7 4 3 3 3 3 2" xfId="10408" xr:uid="{00000000-0005-0000-0000-00002E530000}"/>
    <cellStyle name="Notas 7 4 3 3 3 3 2 2" xfId="19037" xr:uid="{00000000-0005-0000-0000-00002F530000}"/>
    <cellStyle name="Notas 7 4 3 3 3 3 3" xfId="14747" xr:uid="{00000000-0005-0000-0000-000030530000}"/>
    <cellStyle name="Notas 7 4 3 3 3 4" xfId="7784" xr:uid="{00000000-0005-0000-0000-000031530000}"/>
    <cellStyle name="Notas 7 4 3 3 3 4 2" xfId="16418" xr:uid="{00000000-0005-0000-0000-000032530000}"/>
    <cellStyle name="Notas 7 4 3 3 3 5" xfId="12578" xr:uid="{00000000-0005-0000-0000-000033530000}"/>
    <cellStyle name="Notas 7 4 3 4" xfId="1005" xr:uid="{00000000-0005-0000-0000-000034530000}"/>
    <cellStyle name="Notas 7 4 3 4 2" xfId="3357" xr:uid="{00000000-0005-0000-0000-000035530000}"/>
    <cellStyle name="Notas 7 4 3 4 2 2" xfId="4526" xr:uid="{00000000-0005-0000-0000-000036530000}"/>
    <cellStyle name="Notas 7 4 3 4 2 2 2" xfId="7261" xr:uid="{00000000-0005-0000-0000-000037530000}"/>
    <cellStyle name="Notas 7 4 3 4 2 2 2 2" xfId="11557" xr:uid="{00000000-0005-0000-0000-000038530000}"/>
    <cellStyle name="Notas 7 4 3 4 2 2 2 2 2" xfId="20186" xr:uid="{00000000-0005-0000-0000-000039530000}"/>
    <cellStyle name="Notas 7 4 3 4 2 2 2 3" xfId="15896" xr:uid="{00000000-0005-0000-0000-00003A530000}"/>
    <cellStyle name="Notas 7 4 3 4 2 2 3" xfId="9412" xr:uid="{00000000-0005-0000-0000-00003B530000}"/>
    <cellStyle name="Notas 7 4 3 4 2 2 3 2" xfId="18041" xr:uid="{00000000-0005-0000-0000-00003C530000}"/>
    <cellStyle name="Notas 7 4 3 4 2 2 4" xfId="13750" xr:uid="{00000000-0005-0000-0000-00003D530000}"/>
    <cellStyle name="Notas 7 4 3 4 2 3" xfId="6208" xr:uid="{00000000-0005-0000-0000-00003E530000}"/>
    <cellStyle name="Notas 7 4 3 4 2 3 2" xfId="10504" xr:uid="{00000000-0005-0000-0000-00003F530000}"/>
    <cellStyle name="Notas 7 4 3 4 2 3 2 2" xfId="19133" xr:uid="{00000000-0005-0000-0000-000040530000}"/>
    <cellStyle name="Notas 7 4 3 4 2 3 3" xfId="14843" xr:uid="{00000000-0005-0000-0000-000041530000}"/>
    <cellStyle name="Notas 7 4 3 4 2 4" xfId="8359" xr:uid="{00000000-0005-0000-0000-000042530000}"/>
    <cellStyle name="Notas 7 4 3 4 2 4 2" xfId="16988" xr:uid="{00000000-0005-0000-0000-000043530000}"/>
    <cellStyle name="Notas 7 4 3 4 2 5" xfId="12674" xr:uid="{00000000-0005-0000-0000-000044530000}"/>
    <cellStyle name="Notas 7 4 3 5" xfId="1169" xr:uid="{00000000-0005-0000-0000-000045530000}"/>
    <cellStyle name="Notas 7 4 3 5 2" xfId="2447" xr:uid="{00000000-0005-0000-0000-000046530000}"/>
    <cellStyle name="Notas 7 4 3 5 2 2" xfId="3681" xr:uid="{00000000-0005-0000-0000-000047530000}"/>
    <cellStyle name="Notas 7 4 3 5 2 2 2" xfId="4816" xr:uid="{00000000-0005-0000-0000-000048530000}"/>
    <cellStyle name="Notas 7 4 3 5 2 2 2 2" xfId="7551" xr:uid="{00000000-0005-0000-0000-000049530000}"/>
    <cellStyle name="Notas 7 4 3 5 2 2 2 2 2" xfId="11847" xr:uid="{00000000-0005-0000-0000-00004A530000}"/>
    <cellStyle name="Notas 7 4 3 5 2 2 2 2 2 2" xfId="20476" xr:uid="{00000000-0005-0000-0000-00004B530000}"/>
    <cellStyle name="Notas 7 4 3 5 2 2 2 2 3" xfId="16186" xr:uid="{00000000-0005-0000-0000-00004C530000}"/>
    <cellStyle name="Notas 7 4 3 5 2 2 2 3" xfId="9702" xr:uid="{00000000-0005-0000-0000-00004D530000}"/>
    <cellStyle name="Notas 7 4 3 5 2 2 2 3 2" xfId="18331" xr:uid="{00000000-0005-0000-0000-00004E530000}"/>
    <cellStyle name="Notas 7 4 3 5 2 2 2 4" xfId="14040" xr:uid="{00000000-0005-0000-0000-00004F530000}"/>
    <cellStyle name="Notas 7 4 3 5 2 2 3" xfId="6499" xr:uid="{00000000-0005-0000-0000-000050530000}"/>
    <cellStyle name="Notas 7 4 3 5 2 2 3 2" xfId="10795" xr:uid="{00000000-0005-0000-0000-000051530000}"/>
    <cellStyle name="Notas 7 4 3 5 2 2 3 2 2" xfId="19424" xr:uid="{00000000-0005-0000-0000-000052530000}"/>
    <cellStyle name="Notas 7 4 3 5 2 2 3 3" xfId="15134" xr:uid="{00000000-0005-0000-0000-000053530000}"/>
    <cellStyle name="Notas 7 4 3 5 2 2 4" xfId="8650" xr:uid="{00000000-0005-0000-0000-000054530000}"/>
    <cellStyle name="Notas 7 4 3 5 2 2 4 2" xfId="17279" xr:uid="{00000000-0005-0000-0000-000055530000}"/>
    <cellStyle name="Notas 7 4 3 5 2 2 5" xfId="12966" xr:uid="{00000000-0005-0000-0000-000056530000}"/>
    <cellStyle name="Notas 7 4 3 5 3" xfId="3861" xr:uid="{00000000-0005-0000-0000-000057530000}"/>
    <cellStyle name="Notas 7 4 3 5 3 2" xfId="6616" xr:uid="{00000000-0005-0000-0000-000058530000}"/>
    <cellStyle name="Notas 7 4 3 5 3 2 2" xfId="10912" xr:uid="{00000000-0005-0000-0000-000059530000}"/>
    <cellStyle name="Notas 7 4 3 5 3 2 2 2" xfId="19541" xr:uid="{00000000-0005-0000-0000-00005A530000}"/>
    <cellStyle name="Notas 7 4 3 5 3 2 3" xfId="15251" xr:uid="{00000000-0005-0000-0000-00005B530000}"/>
    <cellStyle name="Notas 7 4 3 5 3 3" xfId="8767" xr:uid="{00000000-0005-0000-0000-00005C530000}"/>
    <cellStyle name="Notas 7 4 3 5 3 3 2" xfId="17396" xr:uid="{00000000-0005-0000-0000-00005D530000}"/>
    <cellStyle name="Notas 7 4 3 5 3 4" xfId="13085" xr:uid="{00000000-0005-0000-0000-00005E530000}"/>
    <cellStyle name="Notas 7 4 3 5 4" xfId="5561" xr:uid="{00000000-0005-0000-0000-00005F530000}"/>
    <cellStyle name="Notas 7 4 3 5 4 2" xfId="9857" xr:uid="{00000000-0005-0000-0000-000060530000}"/>
    <cellStyle name="Notas 7 4 3 5 4 2 2" xfId="18486" xr:uid="{00000000-0005-0000-0000-000061530000}"/>
    <cellStyle name="Notas 7 4 3 5 4 3" xfId="14196" xr:uid="{00000000-0005-0000-0000-000062530000}"/>
    <cellStyle name="Notas 7 4 3 5 5" xfId="7889" xr:uid="{00000000-0005-0000-0000-000063530000}"/>
    <cellStyle name="Notas 7 4 3 5 5 2" xfId="16522" xr:uid="{00000000-0005-0000-0000-000064530000}"/>
    <cellStyle name="Notas 7 4 3 5 6" xfId="12005" xr:uid="{00000000-0005-0000-0000-000065530000}"/>
    <cellStyle name="Notas 7 4 3 6" xfId="22944" xr:uid="{00000000-0005-0000-0000-000066530000}"/>
    <cellStyle name="Notas 7 4 4" xfId="690" xr:uid="{00000000-0005-0000-0000-000067530000}"/>
    <cellStyle name="Notas 7 4 4 2" xfId="2129" xr:uid="{00000000-0005-0000-0000-000068530000}"/>
    <cellStyle name="Notas 7 4 4 2 2" xfId="3486" xr:uid="{00000000-0005-0000-0000-000069530000}"/>
    <cellStyle name="Notas 7 4 4 2 2 2" xfId="4622" xr:uid="{00000000-0005-0000-0000-00006A530000}"/>
    <cellStyle name="Notas 7 4 4 2 2 2 2" xfId="7357" xr:uid="{00000000-0005-0000-0000-00006B530000}"/>
    <cellStyle name="Notas 7 4 4 2 2 2 2 2" xfId="11653" xr:uid="{00000000-0005-0000-0000-00006C530000}"/>
    <cellStyle name="Notas 7 4 4 2 2 2 2 2 2" xfId="20282" xr:uid="{00000000-0005-0000-0000-00006D530000}"/>
    <cellStyle name="Notas 7 4 4 2 2 2 2 3" xfId="15992" xr:uid="{00000000-0005-0000-0000-00006E530000}"/>
    <cellStyle name="Notas 7 4 4 2 2 2 3" xfId="9508" xr:uid="{00000000-0005-0000-0000-00006F530000}"/>
    <cellStyle name="Notas 7 4 4 2 2 2 3 2" xfId="18137" xr:uid="{00000000-0005-0000-0000-000070530000}"/>
    <cellStyle name="Notas 7 4 4 2 2 2 4" xfId="13846" xr:uid="{00000000-0005-0000-0000-000071530000}"/>
    <cellStyle name="Notas 7 4 4 2 2 3" xfId="6305" xr:uid="{00000000-0005-0000-0000-000072530000}"/>
    <cellStyle name="Notas 7 4 4 2 2 3 2" xfId="10601" xr:uid="{00000000-0005-0000-0000-000073530000}"/>
    <cellStyle name="Notas 7 4 4 2 2 3 2 2" xfId="19230" xr:uid="{00000000-0005-0000-0000-000074530000}"/>
    <cellStyle name="Notas 7 4 4 2 2 3 3" xfId="14940" xr:uid="{00000000-0005-0000-0000-000075530000}"/>
    <cellStyle name="Notas 7 4 4 2 2 4" xfId="8456" xr:uid="{00000000-0005-0000-0000-000076530000}"/>
    <cellStyle name="Notas 7 4 4 2 2 4 2" xfId="17085" xr:uid="{00000000-0005-0000-0000-000077530000}"/>
    <cellStyle name="Notas 7 4 4 2 2 5" xfId="12772" xr:uid="{00000000-0005-0000-0000-000078530000}"/>
    <cellStyle name="Notas 7 4 4 3" xfId="3163" xr:uid="{00000000-0005-0000-0000-000079530000}"/>
    <cellStyle name="Notas 7 4 4 3 2" xfId="4332" xr:uid="{00000000-0005-0000-0000-00007A530000}"/>
    <cellStyle name="Notas 7 4 4 3 2 2" xfId="7067" xr:uid="{00000000-0005-0000-0000-00007B530000}"/>
    <cellStyle name="Notas 7 4 4 3 2 2 2" xfId="11363" xr:uid="{00000000-0005-0000-0000-00007C530000}"/>
    <cellStyle name="Notas 7 4 4 3 2 2 2 2" xfId="19992" xr:uid="{00000000-0005-0000-0000-00007D530000}"/>
    <cellStyle name="Notas 7 4 4 3 2 2 3" xfId="15702" xr:uid="{00000000-0005-0000-0000-00007E530000}"/>
    <cellStyle name="Notas 7 4 4 3 2 3" xfId="9218" xr:uid="{00000000-0005-0000-0000-00007F530000}"/>
    <cellStyle name="Notas 7 4 4 3 2 3 2" xfId="17847" xr:uid="{00000000-0005-0000-0000-000080530000}"/>
    <cellStyle name="Notas 7 4 4 3 2 4" xfId="13556" xr:uid="{00000000-0005-0000-0000-000081530000}"/>
    <cellStyle name="Notas 7 4 4 3 3" xfId="6014" xr:uid="{00000000-0005-0000-0000-000082530000}"/>
    <cellStyle name="Notas 7 4 4 3 3 2" xfId="10310" xr:uid="{00000000-0005-0000-0000-000083530000}"/>
    <cellStyle name="Notas 7 4 4 3 3 2 2" xfId="18939" xr:uid="{00000000-0005-0000-0000-000084530000}"/>
    <cellStyle name="Notas 7 4 4 3 3 3" xfId="14649" xr:uid="{00000000-0005-0000-0000-000085530000}"/>
    <cellStyle name="Notas 7 4 4 3 4" xfId="7932" xr:uid="{00000000-0005-0000-0000-000086530000}"/>
    <cellStyle name="Notas 7 4 4 3 4 2" xfId="16565" xr:uid="{00000000-0005-0000-0000-000087530000}"/>
    <cellStyle name="Notas 7 4 4 3 5" xfId="12480" xr:uid="{00000000-0005-0000-0000-000088530000}"/>
    <cellStyle name="Notas 7 4 4 4" xfId="22189" xr:uid="{00000000-0005-0000-0000-000089530000}"/>
    <cellStyle name="Notas 7 4 5" xfId="805" xr:uid="{00000000-0005-0000-0000-00008A530000}"/>
    <cellStyle name="Notas 7 4 5 2" xfId="2241" xr:uid="{00000000-0005-0000-0000-00008B530000}"/>
    <cellStyle name="Notas 7 4 5 2 2" xfId="3582" xr:uid="{00000000-0005-0000-0000-00008C530000}"/>
    <cellStyle name="Notas 7 4 5 2 2 2" xfId="4718" xr:uid="{00000000-0005-0000-0000-00008D530000}"/>
    <cellStyle name="Notas 7 4 5 2 2 2 2" xfId="7453" xr:uid="{00000000-0005-0000-0000-00008E530000}"/>
    <cellStyle name="Notas 7 4 5 2 2 2 2 2" xfId="11749" xr:uid="{00000000-0005-0000-0000-00008F530000}"/>
    <cellStyle name="Notas 7 4 5 2 2 2 2 2 2" xfId="20378" xr:uid="{00000000-0005-0000-0000-000090530000}"/>
    <cellStyle name="Notas 7 4 5 2 2 2 2 3" xfId="16088" xr:uid="{00000000-0005-0000-0000-000091530000}"/>
    <cellStyle name="Notas 7 4 5 2 2 2 3" xfId="9604" xr:uid="{00000000-0005-0000-0000-000092530000}"/>
    <cellStyle name="Notas 7 4 5 2 2 2 3 2" xfId="18233" xr:uid="{00000000-0005-0000-0000-000093530000}"/>
    <cellStyle name="Notas 7 4 5 2 2 2 4" xfId="13942" xr:uid="{00000000-0005-0000-0000-000094530000}"/>
    <cellStyle name="Notas 7 4 5 2 2 3" xfId="6401" xr:uid="{00000000-0005-0000-0000-000095530000}"/>
    <cellStyle name="Notas 7 4 5 2 2 3 2" xfId="10697" xr:uid="{00000000-0005-0000-0000-000096530000}"/>
    <cellStyle name="Notas 7 4 5 2 2 3 2 2" xfId="19326" xr:uid="{00000000-0005-0000-0000-000097530000}"/>
    <cellStyle name="Notas 7 4 5 2 2 3 3" xfId="15036" xr:uid="{00000000-0005-0000-0000-000098530000}"/>
    <cellStyle name="Notas 7 4 5 2 2 4" xfId="8552" xr:uid="{00000000-0005-0000-0000-000099530000}"/>
    <cellStyle name="Notas 7 4 5 2 2 4 2" xfId="17181" xr:uid="{00000000-0005-0000-0000-00009A530000}"/>
    <cellStyle name="Notas 7 4 5 2 2 5" xfId="12868" xr:uid="{00000000-0005-0000-0000-00009B530000}"/>
    <cellStyle name="Notas 7 4 5 3" xfId="3259" xr:uid="{00000000-0005-0000-0000-00009C530000}"/>
    <cellStyle name="Notas 7 4 5 3 2" xfId="4428" xr:uid="{00000000-0005-0000-0000-00009D530000}"/>
    <cellStyle name="Notas 7 4 5 3 2 2" xfId="7163" xr:uid="{00000000-0005-0000-0000-00009E530000}"/>
    <cellStyle name="Notas 7 4 5 3 2 2 2" xfId="11459" xr:uid="{00000000-0005-0000-0000-00009F530000}"/>
    <cellStyle name="Notas 7 4 5 3 2 2 2 2" xfId="20088" xr:uid="{00000000-0005-0000-0000-0000A0530000}"/>
    <cellStyle name="Notas 7 4 5 3 2 2 3" xfId="15798" xr:uid="{00000000-0005-0000-0000-0000A1530000}"/>
    <cellStyle name="Notas 7 4 5 3 2 3" xfId="9314" xr:uid="{00000000-0005-0000-0000-0000A2530000}"/>
    <cellStyle name="Notas 7 4 5 3 2 3 2" xfId="17943" xr:uid="{00000000-0005-0000-0000-0000A3530000}"/>
    <cellStyle name="Notas 7 4 5 3 2 4" xfId="13652" xr:uid="{00000000-0005-0000-0000-0000A4530000}"/>
    <cellStyle name="Notas 7 4 5 3 3" xfId="6110" xr:uid="{00000000-0005-0000-0000-0000A5530000}"/>
    <cellStyle name="Notas 7 4 5 3 3 2" xfId="10406" xr:uid="{00000000-0005-0000-0000-0000A6530000}"/>
    <cellStyle name="Notas 7 4 5 3 3 2 2" xfId="19035" xr:uid="{00000000-0005-0000-0000-0000A7530000}"/>
    <cellStyle name="Notas 7 4 5 3 3 3" xfId="14745" xr:uid="{00000000-0005-0000-0000-0000A8530000}"/>
    <cellStyle name="Notas 7 4 5 3 4" xfId="7763" xr:uid="{00000000-0005-0000-0000-0000A9530000}"/>
    <cellStyle name="Notas 7 4 5 3 4 2" xfId="16397" xr:uid="{00000000-0005-0000-0000-0000AA530000}"/>
    <cellStyle name="Notas 7 4 5 3 5" xfId="12576" xr:uid="{00000000-0005-0000-0000-0000AB530000}"/>
    <cellStyle name="Notas 7 4 6" xfId="1003" xr:uid="{00000000-0005-0000-0000-0000AC530000}"/>
    <cellStyle name="Notas 7 4 6 2" xfId="3355" xr:uid="{00000000-0005-0000-0000-0000AD530000}"/>
    <cellStyle name="Notas 7 4 6 2 2" xfId="4524" xr:uid="{00000000-0005-0000-0000-0000AE530000}"/>
    <cellStyle name="Notas 7 4 6 2 2 2" xfId="7259" xr:uid="{00000000-0005-0000-0000-0000AF530000}"/>
    <cellStyle name="Notas 7 4 6 2 2 2 2" xfId="11555" xr:uid="{00000000-0005-0000-0000-0000B0530000}"/>
    <cellStyle name="Notas 7 4 6 2 2 2 2 2" xfId="20184" xr:uid="{00000000-0005-0000-0000-0000B1530000}"/>
    <cellStyle name="Notas 7 4 6 2 2 2 3" xfId="15894" xr:uid="{00000000-0005-0000-0000-0000B2530000}"/>
    <cellStyle name="Notas 7 4 6 2 2 3" xfId="9410" xr:uid="{00000000-0005-0000-0000-0000B3530000}"/>
    <cellStyle name="Notas 7 4 6 2 2 3 2" xfId="18039" xr:uid="{00000000-0005-0000-0000-0000B4530000}"/>
    <cellStyle name="Notas 7 4 6 2 2 4" xfId="13748" xr:uid="{00000000-0005-0000-0000-0000B5530000}"/>
    <cellStyle name="Notas 7 4 6 2 3" xfId="6206" xr:uid="{00000000-0005-0000-0000-0000B6530000}"/>
    <cellStyle name="Notas 7 4 6 2 3 2" xfId="10502" xr:uid="{00000000-0005-0000-0000-0000B7530000}"/>
    <cellStyle name="Notas 7 4 6 2 3 2 2" xfId="19131" xr:uid="{00000000-0005-0000-0000-0000B8530000}"/>
    <cellStyle name="Notas 7 4 6 2 3 3" xfId="14841" xr:uid="{00000000-0005-0000-0000-0000B9530000}"/>
    <cellStyle name="Notas 7 4 6 2 4" xfId="8357" xr:uid="{00000000-0005-0000-0000-0000BA530000}"/>
    <cellStyle name="Notas 7 4 6 2 4 2" xfId="16986" xr:uid="{00000000-0005-0000-0000-0000BB530000}"/>
    <cellStyle name="Notas 7 4 6 2 5" xfId="12672" xr:uid="{00000000-0005-0000-0000-0000BC530000}"/>
    <cellStyle name="Notas 7 4 7" xfId="1167" xr:uid="{00000000-0005-0000-0000-0000BD530000}"/>
    <cellStyle name="Notas 7 4 7 2" xfId="2445" xr:uid="{00000000-0005-0000-0000-0000BE530000}"/>
    <cellStyle name="Notas 7 4 7 2 2" xfId="3679" xr:uid="{00000000-0005-0000-0000-0000BF530000}"/>
    <cellStyle name="Notas 7 4 7 2 2 2" xfId="4814" xr:uid="{00000000-0005-0000-0000-0000C0530000}"/>
    <cellStyle name="Notas 7 4 7 2 2 2 2" xfId="7549" xr:uid="{00000000-0005-0000-0000-0000C1530000}"/>
    <cellStyle name="Notas 7 4 7 2 2 2 2 2" xfId="11845" xr:uid="{00000000-0005-0000-0000-0000C2530000}"/>
    <cellStyle name="Notas 7 4 7 2 2 2 2 2 2" xfId="20474" xr:uid="{00000000-0005-0000-0000-0000C3530000}"/>
    <cellStyle name="Notas 7 4 7 2 2 2 2 3" xfId="16184" xr:uid="{00000000-0005-0000-0000-0000C4530000}"/>
    <cellStyle name="Notas 7 4 7 2 2 2 3" xfId="9700" xr:uid="{00000000-0005-0000-0000-0000C5530000}"/>
    <cellStyle name="Notas 7 4 7 2 2 2 3 2" xfId="18329" xr:uid="{00000000-0005-0000-0000-0000C6530000}"/>
    <cellStyle name="Notas 7 4 7 2 2 2 4" xfId="14038" xr:uid="{00000000-0005-0000-0000-0000C7530000}"/>
    <cellStyle name="Notas 7 4 7 2 2 3" xfId="6497" xr:uid="{00000000-0005-0000-0000-0000C8530000}"/>
    <cellStyle name="Notas 7 4 7 2 2 3 2" xfId="10793" xr:uid="{00000000-0005-0000-0000-0000C9530000}"/>
    <cellStyle name="Notas 7 4 7 2 2 3 2 2" xfId="19422" xr:uid="{00000000-0005-0000-0000-0000CA530000}"/>
    <cellStyle name="Notas 7 4 7 2 2 3 3" xfId="15132" xr:uid="{00000000-0005-0000-0000-0000CB530000}"/>
    <cellStyle name="Notas 7 4 7 2 2 4" xfId="8648" xr:uid="{00000000-0005-0000-0000-0000CC530000}"/>
    <cellStyle name="Notas 7 4 7 2 2 4 2" xfId="17277" xr:uid="{00000000-0005-0000-0000-0000CD530000}"/>
    <cellStyle name="Notas 7 4 7 2 2 5" xfId="12964" xr:uid="{00000000-0005-0000-0000-0000CE530000}"/>
    <cellStyle name="Notas 7 4 7 3" xfId="3859" xr:uid="{00000000-0005-0000-0000-0000CF530000}"/>
    <cellStyle name="Notas 7 4 7 3 2" xfId="6614" xr:uid="{00000000-0005-0000-0000-0000D0530000}"/>
    <cellStyle name="Notas 7 4 7 3 2 2" xfId="10910" xr:uid="{00000000-0005-0000-0000-0000D1530000}"/>
    <cellStyle name="Notas 7 4 7 3 2 2 2" xfId="19539" xr:uid="{00000000-0005-0000-0000-0000D2530000}"/>
    <cellStyle name="Notas 7 4 7 3 2 3" xfId="15249" xr:uid="{00000000-0005-0000-0000-0000D3530000}"/>
    <cellStyle name="Notas 7 4 7 3 3" xfId="8765" xr:uid="{00000000-0005-0000-0000-0000D4530000}"/>
    <cellStyle name="Notas 7 4 7 3 3 2" xfId="17394" xr:uid="{00000000-0005-0000-0000-0000D5530000}"/>
    <cellStyle name="Notas 7 4 7 3 4" xfId="13083" xr:uid="{00000000-0005-0000-0000-0000D6530000}"/>
    <cellStyle name="Notas 7 4 7 4" xfId="5559" xr:uid="{00000000-0005-0000-0000-0000D7530000}"/>
    <cellStyle name="Notas 7 4 7 4 2" xfId="9855" xr:uid="{00000000-0005-0000-0000-0000D8530000}"/>
    <cellStyle name="Notas 7 4 7 4 2 2" xfId="18484" xr:uid="{00000000-0005-0000-0000-0000D9530000}"/>
    <cellStyle name="Notas 7 4 7 4 3" xfId="14194" xr:uid="{00000000-0005-0000-0000-0000DA530000}"/>
    <cellStyle name="Notas 7 4 7 5" xfId="7890" xr:uid="{00000000-0005-0000-0000-0000DB530000}"/>
    <cellStyle name="Notas 7 4 7 5 2" xfId="16523" xr:uid="{00000000-0005-0000-0000-0000DC530000}"/>
    <cellStyle name="Notas 7 4 7 6" xfId="12003" xr:uid="{00000000-0005-0000-0000-0000DD530000}"/>
    <cellStyle name="Notas 7 4 8" xfId="22088" xr:uid="{00000000-0005-0000-0000-0000DE530000}"/>
    <cellStyle name="Notas 7 5" xfId="563" xr:uid="{00000000-0005-0000-0000-0000DF530000}"/>
    <cellStyle name="Notas 7 5 2" xfId="693" xr:uid="{00000000-0005-0000-0000-0000E0530000}"/>
    <cellStyle name="Notas 7 5 2 2" xfId="2132" xr:uid="{00000000-0005-0000-0000-0000E1530000}"/>
    <cellStyle name="Notas 7 5 2 2 2" xfId="3489" xr:uid="{00000000-0005-0000-0000-0000E2530000}"/>
    <cellStyle name="Notas 7 5 2 2 2 2" xfId="4625" xr:uid="{00000000-0005-0000-0000-0000E3530000}"/>
    <cellStyle name="Notas 7 5 2 2 2 2 2" xfId="7360" xr:uid="{00000000-0005-0000-0000-0000E4530000}"/>
    <cellStyle name="Notas 7 5 2 2 2 2 2 2" xfId="11656" xr:uid="{00000000-0005-0000-0000-0000E5530000}"/>
    <cellStyle name="Notas 7 5 2 2 2 2 2 2 2" xfId="20285" xr:uid="{00000000-0005-0000-0000-0000E6530000}"/>
    <cellStyle name="Notas 7 5 2 2 2 2 2 3" xfId="15995" xr:uid="{00000000-0005-0000-0000-0000E7530000}"/>
    <cellStyle name="Notas 7 5 2 2 2 2 3" xfId="9511" xr:uid="{00000000-0005-0000-0000-0000E8530000}"/>
    <cellStyle name="Notas 7 5 2 2 2 2 3 2" xfId="18140" xr:uid="{00000000-0005-0000-0000-0000E9530000}"/>
    <cellStyle name="Notas 7 5 2 2 2 2 4" xfId="13849" xr:uid="{00000000-0005-0000-0000-0000EA530000}"/>
    <cellStyle name="Notas 7 5 2 2 2 3" xfId="6308" xr:uid="{00000000-0005-0000-0000-0000EB530000}"/>
    <cellStyle name="Notas 7 5 2 2 2 3 2" xfId="10604" xr:uid="{00000000-0005-0000-0000-0000EC530000}"/>
    <cellStyle name="Notas 7 5 2 2 2 3 2 2" xfId="19233" xr:uid="{00000000-0005-0000-0000-0000ED530000}"/>
    <cellStyle name="Notas 7 5 2 2 2 3 3" xfId="14943" xr:uid="{00000000-0005-0000-0000-0000EE530000}"/>
    <cellStyle name="Notas 7 5 2 2 2 4" xfId="8459" xr:uid="{00000000-0005-0000-0000-0000EF530000}"/>
    <cellStyle name="Notas 7 5 2 2 2 4 2" xfId="17088" xr:uid="{00000000-0005-0000-0000-0000F0530000}"/>
    <cellStyle name="Notas 7 5 2 2 2 5" xfId="12775" xr:uid="{00000000-0005-0000-0000-0000F1530000}"/>
    <cellStyle name="Notas 7 5 2 3" xfId="3166" xr:uid="{00000000-0005-0000-0000-0000F2530000}"/>
    <cellStyle name="Notas 7 5 2 3 2" xfId="4335" xr:uid="{00000000-0005-0000-0000-0000F3530000}"/>
    <cellStyle name="Notas 7 5 2 3 2 2" xfId="7070" xr:uid="{00000000-0005-0000-0000-0000F4530000}"/>
    <cellStyle name="Notas 7 5 2 3 2 2 2" xfId="11366" xr:uid="{00000000-0005-0000-0000-0000F5530000}"/>
    <cellStyle name="Notas 7 5 2 3 2 2 2 2" xfId="19995" xr:uid="{00000000-0005-0000-0000-0000F6530000}"/>
    <cellStyle name="Notas 7 5 2 3 2 2 3" xfId="15705" xr:uid="{00000000-0005-0000-0000-0000F7530000}"/>
    <cellStyle name="Notas 7 5 2 3 2 3" xfId="9221" xr:uid="{00000000-0005-0000-0000-0000F8530000}"/>
    <cellStyle name="Notas 7 5 2 3 2 3 2" xfId="17850" xr:uid="{00000000-0005-0000-0000-0000F9530000}"/>
    <cellStyle name="Notas 7 5 2 3 2 4" xfId="13559" xr:uid="{00000000-0005-0000-0000-0000FA530000}"/>
    <cellStyle name="Notas 7 5 2 3 3" xfId="6017" xr:uid="{00000000-0005-0000-0000-0000FB530000}"/>
    <cellStyle name="Notas 7 5 2 3 3 2" xfId="10313" xr:uid="{00000000-0005-0000-0000-0000FC530000}"/>
    <cellStyle name="Notas 7 5 2 3 3 2 2" xfId="18942" xr:uid="{00000000-0005-0000-0000-0000FD530000}"/>
    <cellStyle name="Notas 7 5 2 3 3 3" xfId="14652" xr:uid="{00000000-0005-0000-0000-0000FE530000}"/>
    <cellStyle name="Notas 7 5 2 3 4" xfId="7863" xr:uid="{00000000-0005-0000-0000-0000FF530000}"/>
    <cellStyle name="Notas 7 5 2 3 4 2" xfId="16496" xr:uid="{00000000-0005-0000-0000-000000540000}"/>
    <cellStyle name="Notas 7 5 2 3 5" xfId="12483" xr:uid="{00000000-0005-0000-0000-000001540000}"/>
    <cellStyle name="Notas 7 5 2 4" xfId="22100" xr:uid="{00000000-0005-0000-0000-000002540000}"/>
    <cellStyle name="Notas 7 5 3" xfId="808" xr:uid="{00000000-0005-0000-0000-000003540000}"/>
    <cellStyle name="Notas 7 5 3 2" xfId="2244" xr:uid="{00000000-0005-0000-0000-000004540000}"/>
    <cellStyle name="Notas 7 5 3 2 2" xfId="3585" xr:uid="{00000000-0005-0000-0000-000005540000}"/>
    <cellStyle name="Notas 7 5 3 2 2 2" xfId="4721" xr:uid="{00000000-0005-0000-0000-000006540000}"/>
    <cellStyle name="Notas 7 5 3 2 2 2 2" xfId="7456" xr:uid="{00000000-0005-0000-0000-000007540000}"/>
    <cellStyle name="Notas 7 5 3 2 2 2 2 2" xfId="11752" xr:uid="{00000000-0005-0000-0000-000008540000}"/>
    <cellStyle name="Notas 7 5 3 2 2 2 2 2 2" xfId="20381" xr:uid="{00000000-0005-0000-0000-000009540000}"/>
    <cellStyle name="Notas 7 5 3 2 2 2 2 3" xfId="16091" xr:uid="{00000000-0005-0000-0000-00000A540000}"/>
    <cellStyle name="Notas 7 5 3 2 2 2 3" xfId="9607" xr:uid="{00000000-0005-0000-0000-00000B540000}"/>
    <cellStyle name="Notas 7 5 3 2 2 2 3 2" xfId="18236" xr:uid="{00000000-0005-0000-0000-00000C540000}"/>
    <cellStyle name="Notas 7 5 3 2 2 2 4" xfId="13945" xr:uid="{00000000-0005-0000-0000-00000D540000}"/>
    <cellStyle name="Notas 7 5 3 2 2 3" xfId="6404" xr:uid="{00000000-0005-0000-0000-00000E540000}"/>
    <cellStyle name="Notas 7 5 3 2 2 3 2" xfId="10700" xr:uid="{00000000-0005-0000-0000-00000F540000}"/>
    <cellStyle name="Notas 7 5 3 2 2 3 2 2" xfId="19329" xr:uid="{00000000-0005-0000-0000-000010540000}"/>
    <cellStyle name="Notas 7 5 3 2 2 3 3" xfId="15039" xr:uid="{00000000-0005-0000-0000-000011540000}"/>
    <cellStyle name="Notas 7 5 3 2 2 4" xfId="8555" xr:uid="{00000000-0005-0000-0000-000012540000}"/>
    <cellStyle name="Notas 7 5 3 2 2 4 2" xfId="17184" xr:uid="{00000000-0005-0000-0000-000013540000}"/>
    <cellStyle name="Notas 7 5 3 2 2 5" xfId="12871" xr:uid="{00000000-0005-0000-0000-000014540000}"/>
    <cellStyle name="Notas 7 5 3 3" xfId="3262" xr:uid="{00000000-0005-0000-0000-000015540000}"/>
    <cellStyle name="Notas 7 5 3 3 2" xfId="4431" xr:uid="{00000000-0005-0000-0000-000016540000}"/>
    <cellStyle name="Notas 7 5 3 3 2 2" xfId="7166" xr:uid="{00000000-0005-0000-0000-000017540000}"/>
    <cellStyle name="Notas 7 5 3 3 2 2 2" xfId="11462" xr:uid="{00000000-0005-0000-0000-000018540000}"/>
    <cellStyle name="Notas 7 5 3 3 2 2 2 2" xfId="20091" xr:uid="{00000000-0005-0000-0000-000019540000}"/>
    <cellStyle name="Notas 7 5 3 3 2 2 3" xfId="15801" xr:uid="{00000000-0005-0000-0000-00001A540000}"/>
    <cellStyle name="Notas 7 5 3 3 2 3" xfId="9317" xr:uid="{00000000-0005-0000-0000-00001B540000}"/>
    <cellStyle name="Notas 7 5 3 3 2 3 2" xfId="17946" xr:uid="{00000000-0005-0000-0000-00001C540000}"/>
    <cellStyle name="Notas 7 5 3 3 2 4" xfId="13655" xr:uid="{00000000-0005-0000-0000-00001D540000}"/>
    <cellStyle name="Notas 7 5 3 3 3" xfId="6113" xr:uid="{00000000-0005-0000-0000-00001E540000}"/>
    <cellStyle name="Notas 7 5 3 3 3 2" xfId="10409" xr:uid="{00000000-0005-0000-0000-00001F540000}"/>
    <cellStyle name="Notas 7 5 3 3 3 2 2" xfId="19038" xr:uid="{00000000-0005-0000-0000-000020540000}"/>
    <cellStyle name="Notas 7 5 3 3 3 3" xfId="14748" xr:uid="{00000000-0005-0000-0000-000021540000}"/>
    <cellStyle name="Notas 7 5 3 3 4" xfId="7687" xr:uid="{00000000-0005-0000-0000-000022540000}"/>
    <cellStyle name="Notas 7 5 3 3 4 2" xfId="16321" xr:uid="{00000000-0005-0000-0000-000023540000}"/>
    <cellStyle name="Notas 7 5 3 3 5" xfId="12579" xr:uid="{00000000-0005-0000-0000-000024540000}"/>
    <cellStyle name="Notas 7 5 4" xfId="1006" xr:uid="{00000000-0005-0000-0000-000025540000}"/>
    <cellStyle name="Notas 7 5 4 2" xfId="3358" xr:uid="{00000000-0005-0000-0000-000026540000}"/>
    <cellStyle name="Notas 7 5 4 2 2" xfId="4527" xr:uid="{00000000-0005-0000-0000-000027540000}"/>
    <cellStyle name="Notas 7 5 4 2 2 2" xfId="7262" xr:uid="{00000000-0005-0000-0000-000028540000}"/>
    <cellStyle name="Notas 7 5 4 2 2 2 2" xfId="11558" xr:uid="{00000000-0005-0000-0000-000029540000}"/>
    <cellStyle name="Notas 7 5 4 2 2 2 2 2" xfId="20187" xr:uid="{00000000-0005-0000-0000-00002A540000}"/>
    <cellStyle name="Notas 7 5 4 2 2 2 3" xfId="15897" xr:uid="{00000000-0005-0000-0000-00002B540000}"/>
    <cellStyle name="Notas 7 5 4 2 2 3" xfId="9413" xr:uid="{00000000-0005-0000-0000-00002C540000}"/>
    <cellStyle name="Notas 7 5 4 2 2 3 2" xfId="18042" xr:uid="{00000000-0005-0000-0000-00002D540000}"/>
    <cellStyle name="Notas 7 5 4 2 2 4" xfId="13751" xr:uid="{00000000-0005-0000-0000-00002E540000}"/>
    <cellStyle name="Notas 7 5 4 2 3" xfId="6209" xr:uid="{00000000-0005-0000-0000-00002F540000}"/>
    <cellStyle name="Notas 7 5 4 2 3 2" xfId="10505" xr:uid="{00000000-0005-0000-0000-000030540000}"/>
    <cellStyle name="Notas 7 5 4 2 3 2 2" xfId="19134" xr:uid="{00000000-0005-0000-0000-000031540000}"/>
    <cellStyle name="Notas 7 5 4 2 3 3" xfId="14844" xr:uid="{00000000-0005-0000-0000-000032540000}"/>
    <cellStyle name="Notas 7 5 4 2 4" xfId="8360" xr:uid="{00000000-0005-0000-0000-000033540000}"/>
    <cellStyle name="Notas 7 5 4 2 4 2" xfId="16989" xr:uid="{00000000-0005-0000-0000-000034540000}"/>
    <cellStyle name="Notas 7 5 4 2 5" xfId="12675" xr:uid="{00000000-0005-0000-0000-000035540000}"/>
    <cellStyle name="Notas 7 5 5" xfId="1170" xr:uid="{00000000-0005-0000-0000-000036540000}"/>
    <cellStyle name="Notas 7 5 5 2" xfId="2448" xr:uid="{00000000-0005-0000-0000-000037540000}"/>
    <cellStyle name="Notas 7 5 5 2 2" xfId="3682" xr:uid="{00000000-0005-0000-0000-000038540000}"/>
    <cellStyle name="Notas 7 5 5 2 2 2" xfId="4817" xr:uid="{00000000-0005-0000-0000-000039540000}"/>
    <cellStyle name="Notas 7 5 5 2 2 2 2" xfId="7552" xr:uid="{00000000-0005-0000-0000-00003A540000}"/>
    <cellStyle name="Notas 7 5 5 2 2 2 2 2" xfId="11848" xr:uid="{00000000-0005-0000-0000-00003B540000}"/>
    <cellStyle name="Notas 7 5 5 2 2 2 2 2 2" xfId="20477" xr:uid="{00000000-0005-0000-0000-00003C540000}"/>
    <cellStyle name="Notas 7 5 5 2 2 2 2 3" xfId="16187" xr:uid="{00000000-0005-0000-0000-00003D540000}"/>
    <cellStyle name="Notas 7 5 5 2 2 2 3" xfId="9703" xr:uid="{00000000-0005-0000-0000-00003E540000}"/>
    <cellStyle name="Notas 7 5 5 2 2 2 3 2" xfId="18332" xr:uid="{00000000-0005-0000-0000-00003F540000}"/>
    <cellStyle name="Notas 7 5 5 2 2 2 4" xfId="14041" xr:uid="{00000000-0005-0000-0000-000040540000}"/>
    <cellStyle name="Notas 7 5 5 2 2 3" xfId="6500" xr:uid="{00000000-0005-0000-0000-000041540000}"/>
    <cellStyle name="Notas 7 5 5 2 2 3 2" xfId="10796" xr:uid="{00000000-0005-0000-0000-000042540000}"/>
    <cellStyle name="Notas 7 5 5 2 2 3 2 2" xfId="19425" xr:uid="{00000000-0005-0000-0000-000043540000}"/>
    <cellStyle name="Notas 7 5 5 2 2 3 3" xfId="15135" xr:uid="{00000000-0005-0000-0000-000044540000}"/>
    <cellStyle name="Notas 7 5 5 2 2 4" xfId="8651" xr:uid="{00000000-0005-0000-0000-000045540000}"/>
    <cellStyle name="Notas 7 5 5 2 2 4 2" xfId="17280" xr:uid="{00000000-0005-0000-0000-000046540000}"/>
    <cellStyle name="Notas 7 5 5 2 2 5" xfId="12967" xr:uid="{00000000-0005-0000-0000-000047540000}"/>
    <cellStyle name="Notas 7 5 5 3" xfId="3862" xr:uid="{00000000-0005-0000-0000-000048540000}"/>
    <cellStyle name="Notas 7 5 5 3 2" xfId="6617" xr:uid="{00000000-0005-0000-0000-000049540000}"/>
    <cellStyle name="Notas 7 5 5 3 2 2" xfId="10913" xr:uid="{00000000-0005-0000-0000-00004A540000}"/>
    <cellStyle name="Notas 7 5 5 3 2 2 2" xfId="19542" xr:uid="{00000000-0005-0000-0000-00004B540000}"/>
    <cellStyle name="Notas 7 5 5 3 2 3" xfId="15252" xr:uid="{00000000-0005-0000-0000-00004C540000}"/>
    <cellStyle name="Notas 7 5 5 3 3" xfId="8768" xr:uid="{00000000-0005-0000-0000-00004D540000}"/>
    <cellStyle name="Notas 7 5 5 3 3 2" xfId="17397" xr:uid="{00000000-0005-0000-0000-00004E540000}"/>
    <cellStyle name="Notas 7 5 5 3 4" xfId="13086" xr:uid="{00000000-0005-0000-0000-00004F540000}"/>
    <cellStyle name="Notas 7 5 5 4" xfId="5562" xr:uid="{00000000-0005-0000-0000-000050540000}"/>
    <cellStyle name="Notas 7 5 5 4 2" xfId="9858" xr:uid="{00000000-0005-0000-0000-000051540000}"/>
    <cellStyle name="Notas 7 5 5 4 2 2" xfId="18487" xr:uid="{00000000-0005-0000-0000-000052540000}"/>
    <cellStyle name="Notas 7 5 5 4 3" xfId="14197" xr:uid="{00000000-0005-0000-0000-000053540000}"/>
    <cellStyle name="Notas 7 5 5 5" xfId="8233" xr:uid="{00000000-0005-0000-0000-000054540000}"/>
    <cellStyle name="Notas 7 5 5 5 2" xfId="16862" xr:uid="{00000000-0005-0000-0000-000055540000}"/>
    <cellStyle name="Notas 7 5 5 6" xfId="12006" xr:uid="{00000000-0005-0000-0000-000056540000}"/>
    <cellStyle name="Notas 7 5 6" xfId="22091" xr:uid="{00000000-0005-0000-0000-000057540000}"/>
    <cellStyle name="Notas 7 6" xfId="564" xr:uid="{00000000-0005-0000-0000-000058540000}"/>
    <cellStyle name="Notas 7 6 2" xfId="694" xr:uid="{00000000-0005-0000-0000-000059540000}"/>
    <cellStyle name="Notas 7 6 2 2" xfId="2133" xr:uid="{00000000-0005-0000-0000-00005A540000}"/>
    <cellStyle name="Notas 7 6 2 2 2" xfId="3490" xr:uid="{00000000-0005-0000-0000-00005B540000}"/>
    <cellStyle name="Notas 7 6 2 2 2 2" xfId="4626" xr:uid="{00000000-0005-0000-0000-00005C540000}"/>
    <cellStyle name="Notas 7 6 2 2 2 2 2" xfId="7361" xr:uid="{00000000-0005-0000-0000-00005D540000}"/>
    <cellStyle name="Notas 7 6 2 2 2 2 2 2" xfId="11657" xr:uid="{00000000-0005-0000-0000-00005E540000}"/>
    <cellStyle name="Notas 7 6 2 2 2 2 2 2 2" xfId="20286" xr:uid="{00000000-0005-0000-0000-00005F540000}"/>
    <cellStyle name="Notas 7 6 2 2 2 2 2 3" xfId="15996" xr:uid="{00000000-0005-0000-0000-000060540000}"/>
    <cellStyle name="Notas 7 6 2 2 2 2 3" xfId="9512" xr:uid="{00000000-0005-0000-0000-000061540000}"/>
    <cellStyle name="Notas 7 6 2 2 2 2 3 2" xfId="18141" xr:uid="{00000000-0005-0000-0000-000062540000}"/>
    <cellStyle name="Notas 7 6 2 2 2 2 4" xfId="13850" xr:uid="{00000000-0005-0000-0000-000063540000}"/>
    <cellStyle name="Notas 7 6 2 2 2 3" xfId="6309" xr:uid="{00000000-0005-0000-0000-000064540000}"/>
    <cellStyle name="Notas 7 6 2 2 2 3 2" xfId="10605" xr:uid="{00000000-0005-0000-0000-000065540000}"/>
    <cellStyle name="Notas 7 6 2 2 2 3 2 2" xfId="19234" xr:uid="{00000000-0005-0000-0000-000066540000}"/>
    <cellStyle name="Notas 7 6 2 2 2 3 3" xfId="14944" xr:uid="{00000000-0005-0000-0000-000067540000}"/>
    <cellStyle name="Notas 7 6 2 2 2 4" xfId="8460" xr:uid="{00000000-0005-0000-0000-000068540000}"/>
    <cellStyle name="Notas 7 6 2 2 2 4 2" xfId="17089" xr:uid="{00000000-0005-0000-0000-000069540000}"/>
    <cellStyle name="Notas 7 6 2 2 2 5" xfId="12776" xr:uid="{00000000-0005-0000-0000-00006A540000}"/>
    <cellStyle name="Notas 7 6 2 3" xfId="3167" xr:uid="{00000000-0005-0000-0000-00006B540000}"/>
    <cellStyle name="Notas 7 6 2 3 2" xfId="4336" xr:uid="{00000000-0005-0000-0000-00006C540000}"/>
    <cellStyle name="Notas 7 6 2 3 2 2" xfId="7071" xr:uid="{00000000-0005-0000-0000-00006D540000}"/>
    <cellStyle name="Notas 7 6 2 3 2 2 2" xfId="11367" xr:uid="{00000000-0005-0000-0000-00006E540000}"/>
    <cellStyle name="Notas 7 6 2 3 2 2 2 2" xfId="19996" xr:uid="{00000000-0005-0000-0000-00006F540000}"/>
    <cellStyle name="Notas 7 6 2 3 2 2 3" xfId="15706" xr:uid="{00000000-0005-0000-0000-000070540000}"/>
    <cellStyle name="Notas 7 6 2 3 2 3" xfId="9222" xr:uid="{00000000-0005-0000-0000-000071540000}"/>
    <cellStyle name="Notas 7 6 2 3 2 3 2" xfId="17851" xr:uid="{00000000-0005-0000-0000-000072540000}"/>
    <cellStyle name="Notas 7 6 2 3 2 4" xfId="13560" xr:uid="{00000000-0005-0000-0000-000073540000}"/>
    <cellStyle name="Notas 7 6 2 3 3" xfId="6018" xr:uid="{00000000-0005-0000-0000-000074540000}"/>
    <cellStyle name="Notas 7 6 2 3 3 2" xfId="10314" xr:uid="{00000000-0005-0000-0000-000075540000}"/>
    <cellStyle name="Notas 7 6 2 3 3 2 2" xfId="18943" xr:uid="{00000000-0005-0000-0000-000076540000}"/>
    <cellStyle name="Notas 7 6 2 3 3 3" xfId="14653" xr:uid="{00000000-0005-0000-0000-000077540000}"/>
    <cellStyle name="Notas 7 6 2 3 4" xfId="7862" xr:uid="{00000000-0005-0000-0000-000078540000}"/>
    <cellStyle name="Notas 7 6 2 3 4 2" xfId="16495" xr:uid="{00000000-0005-0000-0000-000079540000}"/>
    <cellStyle name="Notas 7 6 2 3 5" xfId="12484" xr:uid="{00000000-0005-0000-0000-00007A540000}"/>
    <cellStyle name="Notas 7 6 2 4" xfId="22119" xr:uid="{00000000-0005-0000-0000-00007B540000}"/>
    <cellStyle name="Notas 7 6 3" xfId="809" xr:uid="{00000000-0005-0000-0000-00007C540000}"/>
    <cellStyle name="Notas 7 6 3 2" xfId="2245" xr:uid="{00000000-0005-0000-0000-00007D540000}"/>
    <cellStyle name="Notas 7 6 3 2 2" xfId="3586" xr:uid="{00000000-0005-0000-0000-00007E540000}"/>
    <cellStyle name="Notas 7 6 3 2 2 2" xfId="4722" xr:uid="{00000000-0005-0000-0000-00007F540000}"/>
    <cellStyle name="Notas 7 6 3 2 2 2 2" xfId="7457" xr:uid="{00000000-0005-0000-0000-000080540000}"/>
    <cellStyle name="Notas 7 6 3 2 2 2 2 2" xfId="11753" xr:uid="{00000000-0005-0000-0000-000081540000}"/>
    <cellStyle name="Notas 7 6 3 2 2 2 2 2 2" xfId="20382" xr:uid="{00000000-0005-0000-0000-000082540000}"/>
    <cellStyle name="Notas 7 6 3 2 2 2 2 3" xfId="16092" xr:uid="{00000000-0005-0000-0000-000083540000}"/>
    <cellStyle name="Notas 7 6 3 2 2 2 3" xfId="9608" xr:uid="{00000000-0005-0000-0000-000084540000}"/>
    <cellStyle name="Notas 7 6 3 2 2 2 3 2" xfId="18237" xr:uid="{00000000-0005-0000-0000-000085540000}"/>
    <cellStyle name="Notas 7 6 3 2 2 2 4" xfId="13946" xr:uid="{00000000-0005-0000-0000-000086540000}"/>
    <cellStyle name="Notas 7 6 3 2 2 3" xfId="6405" xr:uid="{00000000-0005-0000-0000-000087540000}"/>
    <cellStyle name="Notas 7 6 3 2 2 3 2" xfId="10701" xr:uid="{00000000-0005-0000-0000-000088540000}"/>
    <cellStyle name="Notas 7 6 3 2 2 3 2 2" xfId="19330" xr:uid="{00000000-0005-0000-0000-000089540000}"/>
    <cellStyle name="Notas 7 6 3 2 2 3 3" xfId="15040" xr:uid="{00000000-0005-0000-0000-00008A540000}"/>
    <cellStyle name="Notas 7 6 3 2 2 4" xfId="8556" xr:uid="{00000000-0005-0000-0000-00008B540000}"/>
    <cellStyle name="Notas 7 6 3 2 2 4 2" xfId="17185" xr:uid="{00000000-0005-0000-0000-00008C540000}"/>
    <cellStyle name="Notas 7 6 3 2 2 5" xfId="12872" xr:uid="{00000000-0005-0000-0000-00008D540000}"/>
    <cellStyle name="Notas 7 6 3 3" xfId="3263" xr:uid="{00000000-0005-0000-0000-00008E540000}"/>
    <cellStyle name="Notas 7 6 3 3 2" xfId="4432" xr:uid="{00000000-0005-0000-0000-00008F540000}"/>
    <cellStyle name="Notas 7 6 3 3 2 2" xfId="7167" xr:uid="{00000000-0005-0000-0000-000090540000}"/>
    <cellStyle name="Notas 7 6 3 3 2 2 2" xfId="11463" xr:uid="{00000000-0005-0000-0000-000091540000}"/>
    <cellStyle name="Notas 7 6 3 3 2 2 2 2" xfId="20092" xr:uid="{00000000-0005-0000-0000-000092540000}"/>
    <cellStyle name="Notas 7 6 3 3 2 2 3" xfId="15802" xr:uid="{00000000-0005-0000-0000-000093540000}"/>
    <cellStyle name="Notas 7 6 3 3 2 3" xfId="9318" xr:uid="{00000000-0005-0000-0000-000094540000}"/>
    <cellStyle name="Notas 7 6 3 3 2 3 2" xfId="17947" xr:uid="{00000000-0005-0000-0000-000095540000}"/>
    <cellStyle name="Notas 7 6 3 3 2 4" xfId="13656" xr:uid="{00000000-0005-0000-0000-000096540000}"/>
    <cellStyle name="Notas 7 6 3 3 3" xfId="6114" xr:uid="{00000000-0005-0000-0000-000097540000}"/>
    <cellStyle name="Notas 7 6 3 3 3 2" xfId="10410" xr:uid="{00000000-0005-0000-0000-000098540000}"/>
    <cellStyle name="Notas 7 6 3 3 3 2 2" xfId="19039" xr:uid="{00000000-0005-0000-0000-000099540000}"/>
    <cellStyle name="Notas 7 6 3 3 3 3" xfId="14749" xr:uid="{00000000-0005-0000-0000-00009A540000}"/>
    <cellStyle name="Notas 7 6 3 3 4" xfId="7783" xr:uid="{00000000-0005-0000-0000-00009B540000}"/>
    <cellStyle name="Notas 7 6 3 3 4 2" xfId="16417" xr:uid="{00000000-0005-0000-0000-00009C540000}"/>
    <cellStyle name="Notas 7 6 3 3 5" xfId="12580" xr:uid="{00000000-0005-0000-0000-00009D540000}"/>
    <cellStyle name="Notas 7 6 4" xfId="1007" xr:uid="{00000000-0005-0000-0000-00009E540000}"/>
    <cellStyle name="Notas 7 6 4 2" xfId="3359" xr:uid="{00000000-0005-0000-0000-00009F540000}"/>
    <cellStyle name="Notas 7 6 4 2 2" xfId="4528" xr:uid="{00000000-0005-0000-0000-0000A0540000}"/>
    <cellStyle name="Notas 7 6 4 2 2 2" xfId="7263" xr:uid="{00000000-0005-0000-0000-0000A1540000}"/>
    <cellStyle name="Notas 7 6 4 2 2 2 2" xfId="11559" xr:uid="{00000000-0005-0000-0000-0000A2540000}"/>
    <cellStyle name="Notas 7 6 4 2 2 2 2 2" xfId="20188" xr:uid="{00000000-0005-0000-0000-0000A3540000}"/>
    <cellStyle name="Notas 7 6 4 2 2 2 3" xfId="15898" xr:uid="{00000000-0005-0000-0000-0000A4540000}"/>
    <cellStyle name="Notas 7 6 4 2 2 3" xfId="9414" xr:uid="{00000000-0005-0000-0000-0000A5540000}"/>
    <cellStyle name="Notas 7 6 4 2 2 3 2" xfId="18043" xr:uid="{00000000-0005-0000-0000-0000A6540000}"/>
    <cellStyle name="Notas 7 6 4 2 2 4" xfId="13752" xr:uid="{00000000-0005-0000-0000-0000A7540000}"/>
    <cellStyle name="Notas 7 6 4 2 3" xfId="6210" xr:uid="{00000000-0005-0000-0000-0000A8540000}"/>
    <cellStyle name="Notas 7 6 4 2 3 2" xfId="10506" xr:uid="{00000000-0005-0000-0000-0000A9540000}"/>
    <cellStyle name="Notas 7 6 4 2 3 2 2" xfId="19135" xr:uid="{00000000-0005-0000-0000-0000AA540000}"/>
    <cellStyle name="Notas 7 6 4 2 3 3" xfId="14845" xr:uid="{00000000-0005-0000-0000-0000AB540000}"/>
    <cellStyle name="Notas 7 6 4 2 4" xfId="8361" xr:uid="{00000000-0005-0000-0000-0000AC540000}"/>
    <cellStyle name="Notas 7 6 4 2 4 2" xfId="16990" xr:uid="{00000000-0005-0000-0000-0000AD540000}"/>
    <cellStyle name="Notas 7 6 4 2 5" xfId="12676" xr:uid="{00000000-0005-0000-0000-0000AE540000}"/>
    <cellStyle name="Notas 7 6 5" xfId="1171" xr:uid="{00000000-0005-0000-0000-0000AF540000}"/>
    <cellStyle name="Notas 7 6 5 2" xfId="2449" xr:uid="{00000000-0005-0000-0000-0000B0540000}"/>
    <cellStyle name="Notas 7 6 5 2 2" xfId="3683" xr:uid="{00000000-0005-0000-0000-0000B1540000}"/>
    <cellStyle name="Notas 7 6 5 2 2 2" xfId="4818" xr:uid="{00000000-0005-0000-0000-0000B2540000}"/>
    <cellStyle name="Notas 7 6 5 2 2 2 2" xfId="7553" xr:uid="{00000000-0005-0000-0000-0000B3540000}"/>
    <cellStyle name="Notas 7 6 5 2 2 2 2 2" xfId="11849" xr:uid="{00000000-0005-0000-0000-0000B4540000}"/>
    <cellStyle name="Notas 7 6 5 2 2 2 2 2 2" xfId="20478" xr:uid="{00000000-0005-0000-0000-0000B5540000}"/>
    <cellStyle name="Notas 7 6 5 2 2 2 2 3" xfId="16188" xr:uid="{00000000-0005-0000-0000-0000B6540000}"/>
    <cellStyle name="Notas 7 6 5 2 2 2 3" xfId="9704" xr:uid="{00000000-0005-0000-0000-0000B7540000}"/>
    <cellStyle name="Notas 7 6 5 2 2 2 3 2" xfId="18333" xr:uid="{00000000-0005-0000-0000-0000B8540000}"/>
    <cellStyle name="Notas 7 6 5 2 2 2 4" xfId="14042" xr:uid="{00000000-0005-0000-0000-0000B9540000}"/>
    <cellStyle name="Notas 7 6 5 2 2 3" xfId="6501" xr:uid="{00000000-0005-0000-0000-0000BA540000}"/>
    <cellStyle name="Notas 7 6 5 2 2 3 2" xfId="10797" xr:uid="{00000000-0005-0000-0000-0000BB540000}"/>
    <cellStyle name="Notas 7 6 5 2 2 3 2 2" xfId="19426" xr:uid="{00000000-0005-0000-0000-0000BC540000}"/>
    <cellStyle name="Notas 7 6 5 2 2 3 3" xfId="15136" xr:uid="{00000000-0005-0000-0000-0000BD540000}"/>
    <cellStyle name="Notas 7 6 5 2 2 4" xfId="8652" xr:uid="{00000000-0005-0000-0000-0000BE540000}"/>
    <cellStyle name="Notas 7 6 5 2 2 4 2" xfId="17281" xr:uid="{00000000-0005-0000-0000-0000BF540000}"/>
    <cellStyle name="Notas 7 6 5 2 2 5" xfId="12968" xr:uid="{00000000-0005-0000-0000-0000C0540000}"/>
    <cellStyle name="Notas 7 6 5 3" xfId="3863" xr:uid="{00000000-0005-0000-0000-0000C1540000}"/>
    <cellStyle name="Notas 7 6 5 3 2" xfId="6618" xr:uid="{00000000-0005-0000-0000-0000C2540000}"/>
    <cellStyle name="Notas 7 6 5 3 2 2" xfId="10914" xr:uid="{00000000-0005-0000-0000-0000C3540000}"/>
    <cellStyle name="Notas 7 6 5 3 2 2 2" xfId="19543" xr:uid="{00000000-0005-0000-0000-0000C4540000}"/>
    <cellStyle name="Notas 7 6 5 3 2 3" xfId="15253" xr:uid="{00000000-0005-0000-0000-0000C5540000}"/>
    <cellStyle name="Notas 7 6 5 3 3" xfId="8769" xr:uid="{00000000-0005-0000-0000-0000C6540000}"/>
    <cellStyle name="Notas 7 6 5 3 3 2" xfId="17398" xr:uid="{00000000-0005-0000-0000-0000C7540000}"/>
    <cellStyle name="Notas 7 6 5 3 4" xfId="13087" xr:uid="{00000000-0005-0000-0000-0000C8540000}"/>
    <cellStyle name="Notas 7 6 5 4" xfId="5563" xr:uid="{00000000-0005-0000-0000-0000C9540000}"/>
    <cellStyle name="Notas 7 6 5 4 2" xfId="9859" xr:uid="{00000000-0005-0000-0000-0000CA540000}"/>
    <cellStyle name="Notas 7 6 5 4 2 2" xfId="18488" xr:uid="{00000000-0005-0000-0000-0000CB540000}"/>
    <cellStyle name="Notas 7 6 5 4 3" xfId="14198" xr:uid="{00000000-0005-0000-0000-0000CC540000}"/>
    <cellStyle name="Notas 7 6 5 5" xfId="8080" xr:uid="{00000000-0005-0000-0000-0000CD540000}"/>
    <cellStyle name="Notas 7 6 5 5 2" xfId="16712" xr:uid="{00000000-0005-0000-0000-0000CE540000}"/>
    <cellStyle name="Notas 7 6 5 6" xfId="12007" xr:uid="{00000000-0005-0000-0000-0000CF540000}"/>
    <cellStyle name="Notas 7 6 6" xfId="22118" xr:uid="{00000000-0005-0000-0000-0000D0540000}"/>
    <cellStyle name="Notas 7 7" xfId="683" xr:uid="{00000000-0005-0000-0000-0000D1540000}"/>
    <cellStyle name="Notas 7 7 2" xfId="2122" xr:uid="{00000000-0005-0000-0000-0000D2540000}"/>
    <cellStyle name="Notas 7 7 2 2" xfId="3479" xr:uid="{00000000-0005-0000-0000-0000D3540000}"/>
    <cellStyle name="Notas 7 7 2 2 2" xfId="4615" xr:uid="{00000000-0005-0000-0000-0000D4540000}"/>
    <cellStyle name="Notas 7 7 2 2 2 2" xfId="7350" xr:uid="{00000000-0005-0000-0000-0000D5540000}"/>
    <cellStyle name="Notas 7 7 2 2 2 2 2" xfId="11646" xr:uid="{00000000-0005-0000-0000-0000D6540000}"/>
    <cellStyle name="Notas 7 7 2 2 2 2 2 2" xfId="20275" xr:uid="{00000000-0005-0000-0000-0000D7540000}"/>
    <cellStyle name="Notas 7 7 2 2 2 2 3" xfId="15985" xr:uid="{00000000-0005-0000-0000-0000D8540000}"/>
    <cellStyle name="Notas 7 7 2 2 2 3" xfId="9501" xr:uid="{00000000-0005-0000-0000-0000D9540000}"/>
    <cellStyle name="Notas 7 7 2 2 2 3 2" xfId="18130" xr:uid="{00000000-0005-0000-0000-0000DA540000}"/>
    <cellStyle name="Notas 7 7 2 2 2 4" xfId="13839" xr:uid="{00000000-0005-0000-0000-0000DB540000}"/>
    <cellStyle name="Notas 7 7 2 2 3" xfId="6298" xr:uid="{00000000-0005-0000-0000-0000DC540000}"/>
    <cellStyle name="Notas 7 7 2 2 3 2" xfId="10594" xr:uid="{00000000-0005-0000-0000-0000DD540000}"/>
    <cellStyle name="Notas 7 7 2 2 3 2 2" xfId="19223" xr:uid="{00000000-0005-0000-0000-0000DE540000}"/>
    <cellStyle name="Notas 7 7 2 2 3 3" xfId="14933" xr:uid="{00000000-0005-0000-0000-0000DF540000}"/>
    <cellStyle name="Notas 7 7 2 2 4" xfId="8449" xr:uid="{00000000-0005-0000-0000-0000E0540000}"/>
    <cellStyle name="Notas 7 7 2 2 4 2" xfId="17078" xr:uid="{00000000-0005-0000-0000-0000E1540000}"/>
    <cellStyle name="Notas 7 7 2 2 5" xfId="12765" xr:uid="{00000000-0005-0000-0000-0000E2540000}"/>
    <cellStyle name="Notas 7 7 3" xfId="3156" xr:uid="{00000000-0005-0000-0000-0000E3540000}"/>
    <cellStyle name="Notas 7 7 3 2" xfId="4325" xr:uid="{00000000-0005-0000-0000-0000E4540000}"/>
    <cellStyle name="Notas 7 7 3 2 2" xfId="7060" xr:uid="{00000000-0005-0000-0000-0000E5540000}"/>
    <cellStyle name="Notas 7 7 3 2 2 2" xfId="11356" xr:uid="{00000000-0005-0000-0000-0000E6540000}"/>
    <cellStyle name="Notas 7 7 3 2 2 2 2" xfId="19985" xr:uid="{00000000-0005-0000-0000-0000E7540000}"/>
    <cellStyle name="Notas 7 7 3 2 2 3" xfId="15695" xr:uid="{00000000-0005-0000-0000-0000E8540000}"/>
    <cellStyle name="Notas 7 7 3 2 3" xfId="9211" xr:uid="{00000000-0005-0000-0000-0000E9540000}"/>
    <cellStyle name="Notas 7 7 3 2 3 2" xfId="17840" xr:uid="{00000000-0005-0000-0000-0000EA540000}"/>
    <cellStyle name="Notas 7 7 3 2 4" xfId="13549" xr:uid="{00000000-0005-0000-0000-0000EB540000}"/>
    <cellStyle name="Notas 7 7 3 3" xfId="6007" xr:uid="{00000000-0005-0000-0000-0000EC540000}"/>
    <cellStyle name="Notas 7 7 3 3 2" xfId="10303" xr:uid="{00000000-0005-0000-0000-0000ED540000}"/>
    <cellStyle name="Notas 7 7 3 3 2 2" xfId="18932" xr:uid="{00000000-0005-0000-0000-0000EE540000}"/>
    <cellStyle name="Notas 7 7 3 3 3" xfId="14642" xr:uid="{00000000-0005-0000-0000-0000EF540000}"/>
    <cellStyle name="Notas 7 7 3 4" xfId="7754" xr:uid="{00000000-0005-0000-0000-0000F0540000}"/>
    <cellStyle name="Notas 7 7 3 4 2" xfId="16388" xr:uid="{00000000-0005-0000-0000-0000F1540000}"/>
    <cellStyle name="Notas 7 7 3 5" xfId="12473" xr:uid="{00000000-0005-0000-0000-0000F2540000}"/>
    <cellStyle name="Notas 7 7 4" xfId="22183" xr:uid="{00000000-0005-0000-0000-0000F3540000}"/>
    <cellStyle name="Notas 7 8" xfId="798" xr:uid="{00000000-0005-0000-0000-0000F4540000}"/>
    <cellStyle name="Notas 7 8 2" xfId="2234" xr:uid="{00000000-0005-0000-0000-0000F5540000}"/>
    <cellStyle name="Notas 7 8 2 2" xfId="3575" xr:uid="{00000000-0005-0000-0000-0000F6540000}"/>
    <cellStyle name="Notas 7 8 2 2 2" xfId="4711" xr:uid="{00000000-0005-0000-0000-0000F7540000}"/>
    <cellStyle name="Notas 7 8 2 2 2 2" xfId="7446" xr:uid="{00000000-0005-0000-0000-0000F8540000}"/>
    <cellStyle name="Notas 7 8 2 2 2 2 2" xfId="11742" xr:uid="{00000000-0005-0000-0000-0000F9540000}"/>
    <cellStyle name="Notas 7 8 2 2 2 2 2 2" xfId="20371" xr:uid="{00000000-0005-0000-0000-0000FA540000}"/>
    <cellStyle name="Notas 7 8 2 2 2 2 3" xfId="16081" xr:uid="{00000000-0005-0000-0000-0000FB540000}"/>
    <cellStyle name="Notas 7 8 2 2 2 3" xfId="9597" xr:uid="{00000000-0005-0000-0000-0000FC540000}"/>
    <cellStyle name="Notas 7 8 2 2 2 3 2" xfId="18226" xr:uid="{00000000-0005-0000-0000-0000FD540000}"/>
    <cellStyle name="Notas 7 8 2 2 2 4" xfId="13935" xr:uid="{00000000-0005-0000-0000-0000FE540000}"/>
    <cellStyle name="Notas 7 8 2 2 3" xfId="6394" xr:uid="{00000000-0005-0000-0000-0000FF540000}"/>
    <cellStyle name="Notas 7 8 2 2 3 2" xfId="10690" xr:uid="{00000000-0005-0000-0000-000000550000}"/>
    <cellStyle name="Notas 7 8 2 2 3 2 2" xfId="19319" xr:uid="{00000000-0005-0000-0000-000001550000}"/>
    <cellStyle name="Notas 7 8 2 2 3 3" xfId="15029" xr:uid="{00000000-0005-0000-0000-000002550000}"/>
    <cellStyle name="Notas 7 8 2 2 4" xfId="8545" xr:uid="{00000000-0005-0000-0000-000003550000}"/>
    <cellStyle name="Notas 7 8 2 2 4 2" xfId="17174" xr:uid="{00000000-0005-0000-0000-000004550000}"/>
    <cellStyle name="Notas 7 8 2 2 5" xfId="12861" xr:uid="{00000000-0005-0000-0000-000005550000}"/>
    <cellStyle name="Notas 7 8 3" xfId="3252" xr:uid="{00000000-0005-0000-0000-000006550000}"/>
    <cellStyle name="Notas 7 8 3 2" xfId="4421" xr:uid="{00000000-0005-0000-0000-000007550000}"/>
    <cellStyle name="Notas 7 8 3 2 2" xfId="7156" xr:uid="{00000000-0005-0000-0000-000008550000}"/>
    <cellStyle name="Notas 7 8 3 2 2 2" xfId="11452" xr:uid="{00000000-0005-0000-0000-000009550000}"/>
    <cellStyle name="Notas 7 8 3 2 2 2 2" xfId="20081" xr:uid="{00000000-0005-0000-0000-00000A550000}"/>
    <cellStyle name="Notas 7 8 3 2 2 3" xfId="15791" xr:uid="{00000000-0005-0000-0000-00000B550000}"/>
    <cellStyle name="Notas 7 8 3 2 3" xfId="9307" xr:uid="{00000000-0005-0000-0000-00000C550000}"/>
    <cellStyle name="Notas 7 8 3 2 3 2" xfId="17936" xr:uid="{00000000-0005-0000-0000-00000D550000}"/>
    <cellStyle name="Notas 7 8 3 2 4" xfId="13645" xr:uid="{00000000-0005-0000-0000-00000E550000}"/>
    <cellStyle name="Notas 7 8 3 3" xfId="6103" xr:uid="{00000000-0005-0000-0000-00000F550000}"/>
    <cellStyle name="Notas 7 8 3 3 2" xfId="10399" xr:uid="{00000000-0005-0000-0000-000010550000}"/>
    <cellStyle name="Notas 7 8 3 3 2 2" xfId="19028" xr:uid="{00000000-0005-0000-0000-000011550000}"/>
    <cellStyle name="Notas 7 8 3 3 3" xfId="14738" xr:uid="{00000000-0005-0000-0000-000012550000}"/>
    <cellStyle name="Notas 7 8 3 4" xfId="7872" xr:uid="{00000000-0005-0000-0000-000013550000}"/>
    <cellStyle name="Notas 7 8 3 4 2" xfId="16505" xr:uid="{00000000-0005-0000-0000-000014550000}"/>
    <cellStyle name="Notas 7 8 3 5" xfId="12569" xr:uid="{00000000-0005-0000-0000-000015550000}"/>
    <cellStyle name="Notas 7 9" xfId="996" xr:uid="{00000000-0005-0000-0000-000016550000}"/>
    <cellStyle name="Notas 7 9 2" xfId="3348" xr:uid="{00000000-0005-0000-0000-000017550000}"/>
    <cellStyle name="Notas 7 9 2 2" xfId="4517" xr:uid="{00000000-0005-0000-0000-000018550000}"/>
    <cellStyle name="Notas 7 9 2 2 2" xfId="7252" xr:uid="{00000000-0005-0000-0000-000019550000}"/>
    <cellStyle name="Notas 7 9 2 2 2 2" xfId="11548" xr:uid="{00000000-0005-0000-0000-00001A550000}"/>
    <cellStyle name="Notas 7 9 2 2 2 2 2" xfId="20177" xr:uid="{00000000-0005-0000-0000-00001B550000}"/>
    <cellStyle name="Notas 7 9 2 2 2 3" xfId="15887" xr:uid="{00000000-0005-0000-0000-00001C550000}"/>
    <cellStyle name="Notas 7 9 2 2 3" xfId="9403" xr:uid="{00000000-0005-0000-0000-00001D550000}"/>
    <cellStyle name="Notas 7 9 2 2 3 2" xfId="18032" xr:uid="{00000000-0005-0000-0000-00001E550000}"/>
    <cellStyle name="Notas 7 9 2 2 4" xfId="13741" xr:uid="{00000000-0005-0000-0000-00001F550000}"/>
    <cellStyle name="Notas 7 9 2 3" xfId="6199" xr:uid="{00000000-0005-0000-0000-000020550000}"/>
    <cellStyle name="Notas 7 9 2 3 2" xfId="10495" xr:uid="{00000000-0005-0000-0000-000021550000}"/>
    <cellStyle name="Notas 7 9 2 3 2 2" xfId="19124" xr:uid="{00000000-0005-0000-0000-000022550000}"/>
    <cellStyle name="Notas 7 9 2 3 3" xfId="14834" xr:uid="{00000000-0005-0000-0000-000023550000}"/>
    <cellStyle name="Notas 7 9 2 4" xfId="8350" xr:uid="{00000000-0005-0000-0000-000024550000}"/>
    <cellStyle name="Notas 7 9 2 4 2" xfId="16979" xr:uid="{00000000-0005-0000-0000-000025550000}"/>
    <cellStyle name="Notas 7 9 2 5" xfId="12665" xr:uid="{00000000-0005-0000-0000-000026550000}"/>
    <cellStyle name="Notas 8" xfId="565" xr:uid="{00000000-0005-0000-0000-000027550000}"/>
    <cellStyle name="Notas 8 2" xfId="566" xr:uid="{00000000-0005-0000-0000-000028550000}"/>
    <cellStyle name="Notas 8 2 2" xfId="696" xr:uid="{00000000-0005-0000-0000-000029550000}"/>
    <cellStyle name="Notas 8 2 2 2" xfId="2135" xr:uid="{00000000-0005-0000-0000-00002A550000}"/>
    <cellStyle name="Notas 8 2 2 2 2" xfId="3492" xr:uid="{00000000-0005-0000-0000-00002B550000}"/>
    <cellStyle name="Notas 8 2 2 2 2 2" xfId="4628" xr:uid="{00000000-0005-0000-0000-00002C550000}"/>
    <cellStyle name="Notas 8 2 2 2 2 2 2" xfId="7363" xr:uid="{00000000-0005-0000-0000-00002D550000}"/>
    <cellStyle name="Notas 8 2 2 2 2 2 2 2" xfId="11659" xr:uid="{00000000-0005-0000-0000-00002E550000}"/>
    <cellStyle name="Notas 8 2 2 2 2 2 2 2 2" xfId="20288" xr:uid="{00000000-0005-0000-0000-00002F550000}"/>
    <cellStyle name="Notas 8 2 2 2 2 2 2 3" xfId="15998" xr:uid="{00000000-0005-0000-0000-000030550000}"/>
    <cellStyle name="Notas 8 2 2 2 2 2 3" xfId="9514" xr:uid="{00000000-0005-0000-0000-000031550000}"/>
    <cellStyle name="Notas 8 2 2 2 2 2 3 2" xfId="18143" xr:uid="{00000000-0005-0000-0000-000032550000}"/>
    <cellStyle name="Notas 8 2 2 2 2 2 4" xfId="13852" xr:uid="{00000000-0005-0000-0000-000033550000}"/>
    <cellStyle name="Notas 8 2 2 2 2 3" xfId="6311" xr:uid="{00000000-0005-0000-0000-000034550000}"/>
    <cellStyle name="Notas 8 2 2 2 2 3 2" xfId="10607" xr:uid="{00000000-0005-0000-0000-000035550000}"/>
    <cellStyle name="Notas 8 2 2 2 2 3 2 2" xfId="19236" xr:uid="{00000000-0005-0000-0000-000036550000}"/>
    <cellStyle name="Notas 8 2 2 2 2 3 3" xfId="14946" xr:uid="{00000000-0005-0000-0000-000037550000}"/>
    <cellStyle name="Notas 8 2 2 2 2 4" xfId="8462" xr:uid="{00000000-0005-0000-0000-000038550000}"/>
    <cellStyle name="Notas 8 2 2 2 2 4 2" xfId="17091" xr:uid="{00000000-0005-0000-0000-000039550000}"/>
    <cellStyle name="Notas 8 2 2 2 2 5" xfId="12778" xr:uid="{00000000-0005-0000-0000-00003A550000}"/>
    <cellStyle name="Notas 8 2 2 3" xfId="3169" xr:uid="{00000000-0005-0000-0000-00003B550000}"/>
    <cellStyle name="Notas 8 2 2 3 2" xfId="4338" xr:uid="{00000000-0005-0000-0000-00003C550000}"/>
    <cellStyle name="Notas 8 2 2 3 2 2" xfId="7073" xr:uid="{00000000-0005-0000-0000-00003D550000}"/>
    <cellStyle name="Notas 8 2 2 3 2 2 2" xfId="11369" xr:uid="{00000000-0005-0000-0000-00003E550000}"/>
    <cellStyle name="Notas 8 2 2 3 2 2 2 2" xfId="19998" xr:uid="{00000000-0005-0000-0000-00003F550000}"/>
    <cellStyle name="Notas 8 2 2 3 2 2 3" xfId="15708" xr:uid="{00000000-0005-0000-0000-000040550000}"/>
    <cellStyle name="Notas 8 2 2 3 2 3" xfId="9224" xr:uid="{00000000-0005-0000-0000-000041550000}"/>
    <cellStyle name="Notas 8 2 2 3 2 3 2" xfId="17853" xr:uid="{00000000-0005-0000-0000-000042550000}"/>
    <cellStyle name="Notas 8 2 2 3 2 4" xfId="13562" xr:uid="{00000000-0005-0000-0000-000043550000}"/>
    <cellStyle name="Notas 8 2 2 3 3" xfId="6020" xr:uid="{00000000-0005-0000-0000-000044550000}"/>
    <cellStyle name="Notas 8 2 2 3 3 2" xfId="10316" xr:uid="{00000000-0005-0000-0000-000045550000}"/>
    <cellStyle name="Notas 8 2 2 3 3 2 2" xfId="18945" xr:uid="{00000000-0005-0000-0000-000046550000}"/>
    <cellStyle name="Notas 8 2 2 3 3 3" xfId="14655" xr:uid="{00000000-0005-0000-0000-000047550000}"/>
    <cellStyle name="Notas 8 2 2 3 4" xfId="7860" xr:uid="{00000000-0005-0000-0000-000048550000}"/>
    <cellStyle name="Notas 8 2 2 3 4 2" xfId="16493" xr:uid="{00000000-0005-0000-0000-000049550000}"/>
    <cellStyle name="Notas 8 2 2 3 5" xfId="12486" xr:uid="{00000000-0005-0000-0000-00004A550000}"/>
    <cellStyle name="Notas 8 2 2 4" xfId="22092" xr:uid="{00000000-0005-0000-0000-00004B550000}"/>
    <cellStyle name="Notas 8 2 3" xfId="811" xr:uid="{00000000-0005-0000-0000-00004C550000}"/>
    <cellStyle name="Notas 8 2 3 2" xfId="2247" xr:uid="{00000000-0005-0000-0000-00004D550000}"/>
    <cellStyle name="Notas 8 2 3 2 2" xfId="3588" xr:uid="{00000000-0005-0000-0000-00004E550000}"/>
    <cellStyle name="Notas 8 2 3 2 2 2" xfId="4724" xr:uid="{00000000-0005-0000-0000-00004F550000}"/>
    <cellStyle name="Notas 8 2 3 2 2 2 2" xfId="7459" xr:uid="{00000000-0005-0000-0000-000050550000}"/>
    <cellStyle name="Notas 8 2 3 2 2 2 2 2" xfId="11755" xr:uid="{00000000-0005-0000-0000-000051550000}"/>
    <cellStyle name="Notas 8 2 3 2 2 2 2 2 2" xfId="20384" xr:uid="{00000000-0005-0000-0000-000052550000}"/>
    <cellStyle name="Notas 8 2 3 2 2 2 2 3" xfId="16094" xr:uid="{00000000-0005-0000-0000-000053550000}"/>
    <cellStyle name="Notas 8 2 3 2 2 2 3" xfId="9610" xr:uid="{00000000-0005-0000-0000-000054550000}"/>
    <cellStyle name="Notas 8 2 3 2 2 2 3 2" xfId="18239" xr:uid="{00000000-0005-0000-0000-000055550000}"/>
    <cellStyle name="Notas 8 2 3 2 2 2 4" xfId="13948" xr:uid="{00000000-0005-0000-0000-000056550000}"/>
    <cellStyle name="Notas 8 2 3 2 2 3" xfId="6407" xr:uid="{00000000-0005-0000-0000-000057550000}"/>
    <cellStyle name="Notas 8 2 3 2 2 3 2" xfId="10703" xr:uid="{00000000-0005-0000-0000-000058550000}"/>
    <cellStyle name="Notas 8 2 3 2 2 3 2 2" xfId="19332" xr:uid="{00000000-0005-0000-0000-000059550000}"/>
    <cellStyle name="Notas 8 2 3 2 2 3 3" xfId="15042" xr:uid="{00000000-0005-0000-0000-00005A550000}"/>
    <cellStyle name="Notas 8 2 3 2 2 4" xfId="8558" xr:uid="{00000000-0005-0000-0000-00005B550000}"/>
    <cellStyle name="Notas 8 2 3 2 2 4 2" xfId="17187" xr:uid="{00000000-0005-0000-0000-00005C550000}"/>
    <cellStyle name="Notas 8 2 3 2 2 5" xfId="12874" xr:uid="{00000000-0005-0000-0000-00005D550000}"/>
    <cellStyle name="Notas 8 2 3 3" xfId="3265" xr:uid="{00000000-0005-0000-0000-00005E550000}"/>
    <cellStyle name="Notas 8 2 3 3 2" xfId="4434" xr:uid="{00000000-0005-0000-0000-00005F550000}"/>
    <cellStyle name="Notas 8 2 3 3 2 2" xfId="7169" xr:uid="{00000000-0005-0000-0000-000060550000}"/>
    <cellStyle name="Notas 8 2 3 3 2 2 2" xfId="11465" xr:uid="{00000000-0005-0000-0000-000061550000}"/>
    <cellStyle name="Notas 8 2 3 3 2 2 2 2" xfId="20094" xr:uid="{00000000-0005-0000-0000-000062550000}"/>
    <cellStyle name="Notas 8 2 3 3 2 2 3" xfId="15804" xr:uid="{00000000-0005-0000-0000-000063550000}"/>
    <cellStyle name="Notas 8 2 3 3 2 3" xfId="9320" xr:uid="{00000000-0005-0000-0000-000064550000}"/>
    <cellStyle name="Notas 8 2 3 3 2 3 2" xfId="17949" xr:uid="{00000000-0005-0000-0000-000065550000}"/>
    <cellStyle name="Notas 8 2 3 3 2 4" xfId="13658" xr:uid="{00000000-0005-0000-0000-000066550000}"/>
    <cellStyle name="Notas 8 2 3 3 3" xfId="6116" xr:uid="{00000000-0005-0000-0000-000067550000}"/>
    <cellStyle name="Notas 8 2 3 3 3 2" xfId="10412" xr:uid="{00000000-0005-0000-0000-000068550000}"/>
    <cellStyle name="Notas 8 2 3 3 3 2 2" xfId="19041" xr:uid="{00000000-0005-0000-0000-000069550000}"/>
    <cellStyle name="Notas 8 2 3 3 3 3" xfId="14751" xr:uid="{00000000-0005-0000-0000-00006A550000}"/>
    <cellStyle name="Notas 8 2 3 3 4" xfId="8111" xr:uid="{00000000-0005-0000-0000-00006B550000}"/>
    <cellStyle name="Notas 8 2 3 3 4 2" xfId="16743" xr:uid="{00000000-0005-0000-0000-00006C550000}"/>
    <cellStyle name="Notas 8 2 3 3 5" xfId="12582" xr:uid="{00000000-0005-0000-0000-00006D550000}"/>
    <cellStyle name="Notas 8 2 4" xfId="1009" xr:uid="{00000000-0005-0000-0000-00006E550000}"/>
    <cellStyle name="Notas 8 2 4 2" xfId="3361" xr:uid="{00000000-0005-0000-0000-00006F550000}"/>
    <cellStyle name="Notas 8 2 4 2 2" xfId="4530" xr:uid="{00000000-0005-0000-0000-000070550000}"/>
    <cellStyle name="Notas 8 2 4 2 2 2" xfId="7265" xr:uid="{00000000-0005-0000-0000-000071550000}"/>
    <cellStyle name="Notas 8 2 4 2 2 2 2" xfId="11561" xr:uid="{00000000-0005-0000-0000-000072550000}"/>
    <cellStyle name="Notas 8 2 4 2 2 2 2 2" xfId="20190" xr:uid="{00000000-0005-0000-0000-000073550000}"/>
    <cellStyle name="Notas 8 2 4 2 2 2 3" xfId="15900" xr:uid="{00000000-0005-0000-0000-000074550000}"/>
    <cellStyle name="Notas 8 2 4 2 2 3" xfId="9416" xr:uid="{00000000-0005-0000-0000-000075550000}"/>
    <cellStyle name="Notas 8 2 4 2 2 3 2" xfId="18045" xr:uid="{00000000-0005-0000-0000-000076550000}"/>
    <cellStyle name="Notas 8 2 4 2 2 4" xfId="13754" xr:uid="{00000000-0005-0000-0000-000077550000}"/>
    <cellStyle name="Notas 8 2 4 2 3" xfId="6212" xr:uid="{00000000-0005-0000-0000-000078550000}"/>
    <cellStyle name="Notas 8 2 4 2 3 2" xfId="10508" xr:uid="{00000000-0005-0000-0000-000079550000}"/>
    <cellStyle name="Notas 8 2 4 2 3 2 2" xfId="19137" xr:uid="{00000000-0005-0000-0000-00007A550000}"/>
    <cellStyle name="Notas 8 2 4 2 3 3" xfId="14847" xr:uid="{00000000-0005-0000-0000-00007B550000}"/>
    <cellStyle name="Notas 8 2 4 2 4" xfId="8363" xr:uid="{00000000-0005-0000-0000-00007C550000}"/>
    <cellStyle name="Notas 8 2 4 2 4 2" xfId="16992" xr:uid="{00000000-0005-0000-0000-00007D550000}"/>
    <cellStyle name="Notas 8 2 4 2 5" xfId="12678" xr:uid="{00000000-0005-0000-0000-00007E550000}"/>
    <cellStyle name="Notas 8 2 5" xfId="1173" xr:uid="{00000000-0005-0000-0000-00007F550000}"/>
    <cellStyle name="Notas 8 2 5 2" xfId="2451" xr:uid="{00000000-0005-0000-0000-000080550000}"/>
    <cellStyle name="Notas 8 2 5 2 2" xfId="3685" xr:uid="{00000000-0005-0000-0000-000081550000}"/>
    <cellStyle name="Notas 8 2 5 2 2 2" xfId="4820" xr:uid="{00000000-0005-0000-0000-000082550000}"/>
    <cellStyle name="Notas 8 2 5 2 2 2 2" xfId="7555" xr:uid="{00000000-0005-0000-0000-000083550000}"/>
    <cellStyle name="Notas 8 2 5 2 2 2 2 2" xfId="11851" xr:uid="{00000000-0005-0000-0000-000084550000}"/>
    <cellStyle name="Notas 8 2 5 2 2 2 2 2 2" xfId="20480" xr:uid="{00000000-0005-0000-0000-000085550000}"/>
    <cellStyle name="Notas 8 2 5 2 2 2 2 3" xfId="16190" xr:uid="{00000000-0005-0000-0000-000086550000}"/>
    <cellStyle name="Notas 8 2 5 2 2 2 3" xfId="9706" xr:uid="{00000000-0005-0000-0000-000087550000}"/>
    <cellStyle name="Notas 8 2 5 2 2 2 3 2" xfId="18335" xr:uid="{00000000-0005-0000-0000-000088550000}"/>
    <cellStyle name="Notas 8 2 5 2 2 2 4" xfId="14044" xr:uid="{00000000-0005-0000-0000-000089550000}"/>
    <cellStyle name="Notas 8 2 5 2 2 3" xfId="6503" xr:uid="{00000000-0005-0000-0000-00008A550000}"/>
    <cellStyle name="Notas 8 2 5 2 2 3 2" xfId="10799" xr:uid="{00000000-0005-0000-0000-00008B550000}"/>
    <cellStyle name="Notas 8 2 5 2 2 3 2 2" xfId="19428" xr:uid="{00000000-0005-0000-0000-00008C550000}"/>
    <cellStyle name="Notas 8 2 5 2 2 3 3" xfId="15138" xr:uid="{00000000-0005-0000-0000-00008D550000}"/>
    <cellStyle name="Notas 8 2 5 2 2 4" xfId="8654" xr:uid="{00000000-0005-0000-0000-00008E550000}"/>
    <cellStyle name="Notas 8 2 5 2 2 4 2" xfId="17283" xr:uid="{00000000-0005-0000-0000-00008F550000}"/>
    <cellStyle name="Notas 8 2 5 2 2 5" xfId="12970" xr:uid="{00000000-0005-0000-0000-000090550000}"/>
    <cellStyle name="Notas 8 2 5 3" xfId="3865" xr:uid="{00000000-0005-0000-0000-000091550000}"/>
    <cellStyle name="Notas 8 2 5 3 2" xfId="6620" xr:uid="{00000000-0005-0000-0000-000092550000}"/>
    <cellStyle name="Notas 8 2 5 3 2 2" xfId="10916" xr:uid="{00000000-0005-0000-0000-000093550000}"/>
    <cellStyle name="Notas 8 2 5 3 2 2 2" xfId="19545" xr:uid="{00000000-0005-0000-0000-000094550000}"/>
    <cellStyle name="Notas 8 2 5 3 2 3" xfId="15255" xr:uid="{00000000-0005-0000-0000-000095550000}"/>
    <cellStyle name="Notas 8 2 5 3 3" xfId="8771" xr:uid="{00000000-0005-0000-0000-000096550000}"/>
    <cellStyle name="Notas 8 2 5 3 3 2" xfId="17400" xr:uid="{00000000-0005-0000-0000-000097550000}"/>
    <cellStyle name="Notas 8 2 5 3 4" xfId="13089" xr:uid="{00000000-0005-0000-0000-000098550000}"/>
    <cellStyle name="Notas 8 2 5 4" xfId="5565" xr:uid="{00000000-0005-0000-0000-000099550000}"/>
    <cellStyle name="Notas 8 2 5 4 2" xfId="9861" xr:uid="{00000000-0005-0000-0000-00009A550000}"/>
    <cellStyle name="Notas 8 2 5 4 2 2" xfId="18490" xr:uid="{00000000-0005-0000-0000-00009B550000}"/>
    <cellStyle name="Notas 8 2 5 4 3" xfId="14200" xr:uid="{00000000-0005-0000-0000-00009C550000}"/>
    <cellStyle name="Notas 8 2 5 5" xfId="8232" xr:uid="{00000000-0005-0000-0000-00009D550000}"/>
    <cellStyle name="Notas 8 2 5 5 2" xfId="16861" xr:uid="{00000000-0005-0000-0000-00009E550000}"/>
    <cellStyle name="Notas 8 2 5 6" xfId="12009" xr:uid="{00000000-0005-0000-0000-00009F550000}"/>
    <cellStyle name="Notas 8 2 6" xfId="22120" xr:uid="{00000000-0005-0000-0000-0000A0550000}"/>
    <cellStyle name="Notas 8 3" xfId="567" xr:uid="{00000000-0005-0000-0000-0000A1550000}"/>
    <cellStyle name="Notas 8 3 2" xfId="697" xr:uid="{00000000-0005-0000-0000-0000A2550000}"/>
    <cellStyle name="Notas 8 3 2 2" xfId="2136" xr:uid="{00000000-0005-0000-0000-0000A3550000}"/>
    <cellStyle name="Notas 8 3 2 2 2" xfId="3493" xr:uid="{00000000-0005-0000-0000-0000A4550000}"/>
    <cellStyle name="Notas 8 3 2 2 2 2" xfId="4629" xr:uid="{00000000-0005-0000-0000-0000A5550000}"/>
    <cellStyle name="Notas 8 3 2 2 2 2 2" xfId="7364" xr:uid="{00000000-0005-0000-0000-0000A6550000}"/>
    <cellStyle name="Notas 8 3 2 2 2 2 2 2" xfId="11660" xr:uid="{00000000-0005-0000-0000-0000A7550000}"/>
    <cellStyle name="Notas 8 3 2 2 2 2 2 2 2" xfId="20289" xr:uid="{00000000-0005-0000-0000-0000A8550000}"/>
    <cellStyle name="Notas 8 3 2 2 2 2 2 3" xfId="15999" xr:uid="{00000000-0005-0000-0000-0000A9550000}"/>
    <cellStyle name="Notas 8 3 2 2 2 2 3" xfId="9515" xr:uid="{00000000-0005-0000-0000-0000AA550000}"/>
    <cellStyle name="Notas 8 3 2 2 2 2 3 2" xfId="18144" xr:uid="{00000000-0005-0000-0000-0000AB550000}"/>
    <cellStyle name="Notas 8 3 2 2 2 2 4" xfId="13853" xr:uid="{00000000-0005-0000-0000-0000AC550000}"/>
    <cellStyle name="Notas 8 3 2 2 2 3" xfId="6312" xr:uid="{00000000-0005-0000-0000-0000AD550000}"/>
    <cellStyle name="Notas 8 3 2 2 2 3 2" xfId="10608" xr:uid="{00000000-0005-0000-0000-0000AE550000}"/>
    <cellStyle name="Notas 8 3 2 2 2 3 2 2" xfId="19237" xr:uid="{00000000-0005-0000-0000-0000AF550000}"/>
    <cellStyle name="Notas 8 3 2 2 2 3 3" xfId="14947" xr:uid="{00000000-0005-0000-0000-0000B0550000}"/>
    <cellStyle name="Notas 8 3 2 2 2 4" xfId="8463" xr:uid="{00000000-0005-0000-0000-0000B1550000}"/>
    <cellStyle name="Notas 8 3 2 2 2 4 2" xfId="17092" xr:uid="{00000000-0005-0000-0000-0000B2550000}"/>
    <cellStyle name="Notas 8 3 2 2 2 5" xfId="12779" xr:uid="{00000000-0005-0000-0000-0000B3550000}"/>
    <cellStyle name="Notas 8 3 2 3" xfId="3170" xr:uid="{00000000-0005-0000-0000-0000B4550000}"/>
    <cellStyle name="Notas 8 3 2 3 2" xfId="4339" xr:uid="{00000000-0005-0000-0000-0000B5550000}"/>
    <cellStyle name="Notas 8 3 2 3 2 2" xfId="7074" xr:uid="{00000000-0005-0000-0000-0000B6550000}"/>
    <cellStyle name="Notas 8 3 2 3 2 2 2" xfId="11370" xr:uid="{00000000-0005-0000-0000-0000B7550000}"/>
    <cellStyle name="Notas 8 3 2 3 2 2 2 2" xfId="19999" xr:uid="{00000000-0005-0000-0000-0000B8550000}"/>
    <cellStyle name="Notas 8 3 2 3 2 2 3" xfId="15709" xr:uid="{00000000-0005-0000-0000-0000B9550000}"/>
    <cellStyle name="Notas 8 3 2 3 2 3" xfId="9225" xr:uid="{00000000-0005-0000-0000-0000BA550000}"/>
    <cellStyle name="Notas 8 3 2 3 2 3 2" xfId="17854" xr:uid="{00000000-0005-0000-0000-0000BB550000}"/>
    <cellStyle name="Notas 8 3 2 3 2 4" xfId="13563" xr:uid="{00000000-0005-0000-0000-0000BC550000}"/>
    <cellStyle name="Notas 8 3 2 3 3" xfId="6021" xr:uid="{00000000-0005-0000-0000-0000BD550000}"/>
    <cellStyle name="Notas 8 3 2 3 3 2" xfId="10317" xr:uid="{00000000-0005-0000-0000-0000BE550000}"/>
    <cellStyle name="Notas 8 3 2 3 3 2 2" xfId="18946" xr:uid="{00000000-0005-0000-0000-0000BF550000}"/>
    <cellStyle name="Notas 8 3 2 3 3 3" xfId="14656" xr:uid="{00000000-0005-0000-0000-0000C0550000}"/>
    <cellStyle name="Notas 8 3 2 3 4" xfId="7859" xr:uid="{00000000-0005-0000-0000-0000C1550000}"/>
    <cellStyle name="Notas 8 3 2 3 4 2" xfId="16492" xr:uid="{00000000-0005-0000-0000-0000C2550000}"/>
    <cellStyle name="Notas 8 3 2 3 5" xfId="12487" xr:uid="{00000000-0005-0000-0000-0000C3550000}"/>
    <cellStyle name="Notas 8 3 2 4" xfId="22121" xr:uid="{00000000-0005-0000-0000-0000C4550000}"/>
    <cellStyle name="Notas 8 3 3" xfId="812" xr:uid="{00000000-0005-0000-0000-0000C5550000}"/>
    <cellStyle name="Notas 8 3 3 2" xfId="2248" xr:uid="{00000000-0005-0000-0000-0000C6550000}"/>
    <cellStyle name="Notas 8 3 3 2 2" xfId="3589" xr:uid="{00000000-0005-0000-0000-0000C7550000}"/>
    <cellStyle name="Notas 8 3 3 2 2 2" xfId="4725" xr:uid="{00000000-0005-0000-0000-0000C8550000}"/>
    <cellStyle name="Notas 8 3 3 2 2 2 2" xfId="7460" xr:uid="{00000000-0005-0000-0000-0000C9550000}"/>
    <cellStyle name="Notas 8 3 3 2 2 2 2 2" xfId="11756" xr:uid="{00000000-0005-0000-0000-0000CA550000}"/>
    <cellStyle name="Notas 8 3 3 2 2 2 2 2 2" xfId="20385" xr:uid="{00000000-0005-0000-0000-0000CB550000}"/>
    <cellStyle name="Notas 8 3 3 2 2 2 2 3" xfId="16095" xr:uid="{00000000-0005-0000-0000-0000CC550000}"/>
    <cellStyle name="Notas 8 3 3 2 2 2 3" xfId="9611" xr:uid="{00000000-0005-0000-0000-0000CD550000}"/>
    <cellStyle name="Notas 8 3 3 2 2 2 3 2" xfId="18240" xr:uid="{00000000-0005-0000-0000-0000CE550000}"/>
    <cellStyle name="Notas 8 3 3 2 2 2 4" xfId="13949" xr:uid="{00000000-0005-0000-0000-0000CF550000}"/>
    <cellStyle name="Notas 8 3 3 2 2 3" xfId="6408" xr:uid="{00000000-0005-0000-0000-0000D0550000}"/>
    <cellStyle name="Notas 8 3 3 2 2 3 2" xfId="10704" xr:uid="{00000000-0005-0000-0000-0000D1550000}"/>
    <cellStyle name="Notas 8 3 3 2 2 3 2 2" xfId="19333" xr:uid="{00000000-0005-0000-0000-0000D2550000}"/>
    <cellStyle name="Notas 8 3 3 2 2 3 3" xfId="15043" xr:uid="{00000000-0005-0000-0000-0000D3550000}"/>
    <cellStyle name="Notas 8 3 3 2 2 4" xfId="8559" xr:uid="{00000000-0005-0000-0000-0000D4550000}"/>
    <cellStyle name="Notas 8 3 3 2 2 4 2" xfId="17188" xr:uid="{00000000-0005-0000-0000-0000D5550000}"/>
    <cellStyle name="Notas 8 3 3 2 2 5" xfId="12875" xr:uid="{00000000-0005-0000-0000-0000D6550000}"/>
    <cellStyle name="Notas 8 3 3 3" xfId="3266" xr:uid="{00000000-0005-0000-0000-0000D7550000}"/>
    <cellStyle name="Notas 8 3 3 3 2" xfId="4435" xr:uid="{00000000-0005-0000-0000-0000D8550000}"/>
    <cellStyle name="Notas 8 3 3 3 2 2" xfId="7170" xr:uid="{00000000-0005-0000-0000-0000D9550000}"/>
    <cellStyle name="Notas 8 3 3 3 2 2 2" xfId="11466" xr:uid="{00000000-0005-0000-0000-0000DA550000}"/>
    <cellStyle name="Notas 8 3 3 3 2 2 2 2" xfId="20095" xr:uid="{00000000-0005-0000-0000-0000DB550000}"/>
    <cellStyle name="Notas 8 3 3 3 2 2 3" xfId="15805" xr:uid="{00000000-0005-0000-0000-0000DC550000}"/>
    <cellStyle name="Notas 8 3 3 3 2 3" xfId="9321" xr:uid="{00000000-0005-0000-0000-0000DD550000}"/>
    <cellStyle name="Notas 8 3 3 3 2 3 2" xfId="17950" xr:uid="{00000000-0005-0000-0000-0000DE550000}"/>
    <cellStyle name="Notas 8 3 3 3 2 4" xfId="13659" xr:uid="{00000000-0005-0000-0000-0000DF550000}"/>
    <cellStyle name="Notas 8 3 3 3 3" xfId="6117" xr:uid="{00000000-0005-0000-0000-0000E0550000}"/>
    <cellStyle name="Notas 8 3 3 3 3 2" xfId="10413" xr:uid="{00000000-0005-0000-0000-0000E1550000}"/>
    <cellStyle name="Notas 8 3 3 3 3 2 2" xfId="19042" xr:uid="{00000000-0005-0000-0000-0000E2550000}"/>
    <cellStyle name="Notas 8 3 3 3 3 3" xfId="14752" xr:uid="{00000000-0005-0000-0000-0000E3550000}"/>
    <cellStyle name="Notas 8 3 3 3 4" xfId="7967" xr:uid="{00000000-0005-0000-0000-0000E4550000}"/>
    <cellStyle name="Notas 8 3 3 3 4 2" xfId="16600" xr:uid="{00000000-0005-0000-0000-0000E5550000}"/>
    <cellStyle name="Notas 8 3 3 3 5" xfId="12583" xr:uid="{00000000-0005-0000-0000-0000E6550000}"/>
    <cellStyle name="Notas 8 3 4" xfId="1010" xr:uid="{00000000-0005-0000-0000-0000E7550000}"/>
    <cellStyle name="Notas 8 3 4 2" xfId="3362" xr:uid="{00000000-0005-0000-0000-0000E8550000}"/>
    <cellStyle name="Notas 8 3 4 2 2" xfId="4531" xr:uid="{00000000-0005-0000-0000-0000E9550000}"/>
    <cellStyle name="Notas 8 3 4 2 2 2" xfId="7266" xr:uid="{00000000-0005-0000-0000-0000EA550000}"/>
    <cellStyle name="Notas 8 3 4 2 2 2 2" xfId="11562" xr:uid="{00000000-0005-0000-0000-0000EB550000}"/>
    <cellStyle name="Notas 8 3 4 2 2 2 2 2" xfId="20191" xr:uid="{00000000-0005-0000-0000-0000EC550000}"/>
    <cellStyle name="Notas 8 3 4 2 2 2 3" xfId="15901" xr:uid="{00000000-0005-0000-0000-0000ED550000}"/>
    <cellStyle name="Notas 8 3 4 2 2 3" xfId="9417" xr:uid="{00000000-0005-0000-0000-0000EE550000}"/>
    <cellStyle name="Notas 8 3 4 2 2 3 2" xfId="18046" xr:uid="{00000000-0005-0000-0000-0000EF550000}"/>
    <cellStyle name="Notas 8 3 4 2 2 4" xfId="13755" xr:uid="{00000000-0005-0000-0000-0000F0550000}"/>
    <cellStyle name="Notas 8 3 4 2 3" xfId="6213" xr:uid="{00000000-0005-0000-0000-0000F1550000}"/>
    <cellStyle name="Notas 8 3 4 2 3 2" xfId="10509" xr:uid="{00000000-0005-0000-0000-0000F2550000}"/>
    <cellStyle name="Notas 8 3 4 2 3 2 2" xfId="19138" xr:uid="{00000000-0005-0000-0000-0000F3550000}"/>
    <cellStyle name="Notas 8 3 4 2 3 3" xfId="14848" xr:uid="{00000000-0005-0000-0000-0000F4550000}"/>
    <cellStyle name="Notas 8 3 4 2 4" xfId="8364" xr:uid="{00000000-0005-0000-0000-0000F5550000}"/>
    <cellStyle name="Notas 8 3 4 2 4 2" xfId="16993" xr:uid="{00000000-0005-0000-0000-0000F6550000}"/>
    <cellStyle name="Notas 8 3 4 2 5" xfId="12679" xr:uid="{00000000-0005-0000-0000-0000F7550000}"/>
    <cellStyle name="Notas 8 3 5" xfId="1174" xr:uid="{00000000-0005-0000-0000-0000F8550000}"/>
    <cellStyle name="Notas 8 3 5 2" xfId="2452" xr:uid="{00000000-0005-0000-0000-0000F9550000}"/>
    <cellStyle name="Notas 8 3 5 2 2" xfId="3686" xr:uid="{00000000-0005-0000-0000-0000FA550000}"/>
    <cellStyle name="Notas 8 3 5 2 2 2" xfId="4821" xr:uid="{00000000-0005-0000-0000-0000FB550000}"/>
    <cellStyle name="Notas 8 3 5 2 2 2 2" xfId="7556" xr:uid="{00000000-0005-0000-0000-0000FC550000}"/>
    <cellStyle name="Notas 8 3 5 2 2 2 2 2" xfId="11852" xr:uid="{00000000-0005-0000-0000-0000FD550000}"/>
    <cellStyle name="Notas 8 3 5 2 2 2 2 2 2" xfId="20481" xr:uid="{00000000-0005-0000-0000-0000FE550000}"/>
    <cellStyle name="Notas 8 3 5 2 2 2 2 3" xfId="16191" xr:uid="{00000000-0005-0000-0000-0000FF550000}"/>
    <cellStyle name="Notas 8 3 5 2 2 2 3" xfId="9707" xr:uid="{00000000-0005-0000-0000-000000560000}"/>
    <cellStyle name="Notas 8 3 5 2 2 2 3 2" xfId="18336" xr:uid="{00000000-0005-0000-0000-000001560000}"/>
    <cellStyle name="Notas 8 3 5 2 2 2 4" xfId="14045" xr:uid="{00000000-0005-0000-0000-000002560000}"/>
    <cellStyle name="Notas 8 3 5 2 2 3" xfId="6504" xr:uid="{00000000-0005-0000-0000-000003560000}"/>
    <cellStyle name="Notas 8 3 5 2 2 3 2" xfId="10800" xr:uid="{00000000-0005-0000-0000-000004560000}"/>
    <cellStyle name="Notas 8 3 5 2 2 3 2 2" xfId="19429" xr:uid="{00000000-0005-0000-0000-000005560000}"/>
    <cellStyle name="Notas 8 3 5 2 2 3 3" xfId="15139" xr:uid="{00000000-0005-0000-0000-000006560000}"/>
    <cellStyle name="Notas 8 3 5 2 2 4" xfId="8655" xr:uid="{00000000-0005-0000-0000-000007560000}"/>
    <cellStyle name="Notas 8 3 5 2 2 4 2" xfId="17284" xr:uid="{00000000-0005-0000-0000-000008560000}"/>
    <cellStyle name="Notas 8 3 5 2 2 5" xfId="12971" xr:uid="{00000000-0005-0000-0000-000009560000}"/>
    <cellStyle name="Notas 8 3 5 3" xfId="3866" xr:uid="{00000000-0005-0000-0000-00000A560000}"/>
    <cellStyle name="Notas 8 3 5 3 2" xfId="6621" xr:uid="{00000000-0005-0000-0000-00000B560000}"/>
    <cellStyle name="Notas 8 3 5 3 2 2" xfId="10917" xr:uid="{00000000-0005-0000-0000-00000C560000}"/>
    <cellStyle name="Notas 8 3 5 3 2 2 2" xfId="19546" xr:uid="{00000000-0005-0000-0000-00000D560000}"/>
    <cellStyle name="Notas 8 3 5 3 2 3" xfId="15256" xr:uid="{00000000-0005-0000-0000-00000E560000}"/>
    <cellStyle name="Notas 8 3 5 3 3" xfId="8772" xr:uid="{00000000-0005-0000-0000-00000F560000}"/>
    <cellStyle name="Notas 8 3 5 3 3 2" xfId="17401" xr:uid="{00000000-0005-0000-0000-000010560000}"/>
    <cellStyle name="Notas 8 3 5 3 4" xfId="13090" xr:uid="{00000000-0005-0000-0000-000011560000}"/>
    <cellStyle name="Notas 8 3 5 4" xfId="5566" xr:uid="{00000000-0005-0000-0000-000012560000}"/>
    <cellStyle name="Notas 8 3 5 4 2" xfId="9862" xr:uid="{00000000-0005-0000-0000-000013560000}"/>
    <cellStyle name="Notas 8 3 5 4 2 2" xfId="18491" xr:uid="{00000000-0005-0000-0000-000014560000}"/>
    <cellStyle name="Notas 8 3 5 4 3" xfId="14201" xr:uid="{00000000-0005-0000-0000-000015560000}"/>
    <cellStyle name="Notas 8 3 5 5" xfId="8079" xr:uid="{00000000-0005-0000-0000-000016560000}"/>
    <cellStyle name="Notas 8 3 5 5 2" xfId="16711" xr:uid="{00000000-0005-0000-0000-000017560000}"/>
    <cellStyle name="Notas 8 3 5 6" xfId="12010" xr:uid="{00000000-0005-0000-0000-000018560000}"/>
    <cellStyle name="Notas 8 3 6" xfId="22093" xr:uid="{00000000-0005-0000-0000-000019560000}"/>
    <cellStyle name="Notas 8 4" xfId="568" xr:uid="{00000000-0005-0000-0000-00001A560000}"/>
    <cellStyle name="Notas 8 4 2" xfId="698" xr:uid="{00000000-0005-0000-0000-00001B560000}"/>
    <cellStyle name="Notas 8 4 2 2" xfId="2137" xr:uid="{00000000-0005-0000-0000-00001C560000}"/>
    <cellStyle name="Notas 8 4 2 2 2" xfId="3494" xr:uid="{00000000-0005-0000-0000-00001D560000}"/>
    <cellStyle name="Notas 8 4 2 2 2 2" xfId="4630" xr:uid="{00000000-0005-0000-0000-00001E560000}"/>
    <cellStyle name="Notas 8 4 2 2 2 2 2" xfId="7365" xr:uid="{00000000-0005-0000-0000-00001F560000}"/>
    <cellStyle name="Notas 8 4 2 2 2 2 2 2" xfId="11661" xr:uid="{00000000-0005-0000-0000-000020560000}"/>
    <cellStyle name="Notas 8 4 2 2 2 2 2 2 2" xfId="20290" xr:uid="{00000000-0005-0000-0000-000021560000}"/>
    <cellStyle name="Notas 8 4 2 2 2 2 2 3" xfId="16000" xr:uid="{00000000-0005-0000-0000-000022560000}"/>
    <cellStyle name="Notas 8 4 2 2 2 2 3" xfId="9516" xr:uid="{00000000-0005-0000-0000-000023560000}"/>
    <cellStyle name="Notas 8 4 2 2 2 2 3 2" xfId="18145" xr:uid="{00000000-0005-0000-0000-000024560000}"/>
    <cellStyle name="Notas 8 4 2 2 2 2 4" xfId="13854" xr:uid="{00000000-0005-0000-0000-000025560000}"/>
    <cellStyle name="Notas 8 4 2 2 2 3" xfId="6313" xr:uid="{00000000-0005-0000-0000-000026560000}"/>
    <cellStyle name="Notas 8 4 2 2 2 3 2" xfId="10609" xr:uid="{00000000-0005-0000-0000-000027560000}"/>
    <cellStyle name="Notas 8 4 2 2 2 3 2 2" xfId="19238" xr:uid="{00000000-0005-0000-0000-000028560000}"/>
    <cellStyle name="Notas 8 4 2 2 2 3 3" xfId="14948" xr:uid="{00000000-0005-0000-0000-000029560000}"/>
    <cellStyle name="Notas 8 4 2 2 2 4" xfId="8464" xr:uid="{00000000-0005-0000-0000-00002A560000}"/>
    <cellStyle name="Notas 8 4 2 2 2 4 2" xfId="17093" xr:uid="{00000000-0005-0000-0000-00002B560000}"/>
    <cellStyle name="Notas 8 4 2 2 2 5" xfId="12780" xr:uid="{00000000-0005-0000-0000-00002C560000}"/>
    <cellStyle name="Notas 8 4 2 3" xfId="3171" xr:uid="{00000000-0005-0000-0000-00002D560000}"/>
    <cellStyle name="Notas 8 4 2 3 2" xfId="4340" xr:uid="{00000000-0005-0000-0000-00002E560000}"/>
    <cellStyle name="Notas 8 4 2 3 2 2" xfId="7075" xr:uid="{00000000-0005-0000-0000-00002F560000}"/>
    <cellStyle name="Notas 8 4 2 3 2 2 2" xfId="11371" xr:uid="{00000000-0005-0000-0000-000030560000}"/>
    <cellStyle name="Notas 8 4 2 3 2 2 2 2" xfId="20000" xr:uid="{00000000-0005-0000-0000-000031560000}"/>
    <cellStyle name="Notas 8 4 2 3 2 2 3" xfId="15710" xr:uid="{00000000-0005-0000-0000-000032560000}"/>
    <cellStyle name="Notas 8 4 2 3 2 3" xfId="9226" xr:uid="{00000000-0005-0000-0000-000033560000}"/>
    <cellStyle name="Notas 8 4 2 3 2 3 2" xfId="17855" xr:uid="{00000000-0005-0000-0000-000034560000}"/>
    <cellStyle name="Notas 8 4 2 3 2 4" xfId="13564" xr:uid="{00000000-0005-0000-0000-000035560000}"/>
    <cellStyle name="Notas 8 4 2 3 3" xfId="6022" xr:uid="{00000000-0005-0000-0000-000036560000}"/>
    <cellStyle name="Notas 8 4 2 3 3 2" xfId="10318" xr:uid="{00000000-0005-0000-0000-000037560000}"/>
    <cellStyle name="Notas 8 4 2 3 3 2 2" xfId="18947" xr:uid="{00000000-0005-0000-0000-000038560000}"/>
    <cellStyle name="Notas 8 4 2 3 3 3" xfId="14657" xr:uid="{00000000-0005-0000-0000-000039560000}"/>
    <cellStyle name="Notas 8 4 2 3 4" xfId="7858" xr:uid="{00000000-0005-0000-0000-00003A560000}"/>
    <cellStyle name="Notas 8 4 2 3 4 2" xfId="16491" xr:uid="{00000000-0005-0000-0000-00003B560000}"/>
    <cellStyle name="Notas 8 4 2 3 5" xfId="12488" xr:uid="{00000000-0005-0000-0000-00003C560000}"/>
    <cellStyle name="Notas 8 4 2 4" xfId="22122" xr:uid="{00000000-0005-0000-0000-00003D560000}"/>
    <cellStyle name="Notas 8 4 3" xfId="813" xr:uid="{00000000-0005-0000-0000-00003E560000}"/>
    <cellStyle name="Notas 8 4 3 2" xfId="2249" xr:uid="{00000000-0005-0000-0000-00003F560000}"/>
    <cellStyle name="Notas 8 4 3 2 2" xfId="3590" xr:uid="{00000000-0005-0000-0000-000040560000}"/>
    <cellStyle name="Notas 8 4 3 2 2 2" xfId="4726" xr:uid="{00000000-0005-0000-0000-000041560000}"/>
    <cellStyle name="Notas 8 4 3 2 2 2 2" xfId="7461" xr:uid="{00000000-0005-0000-0000-000042560000}"/>
    <cellStyle name="Notas 8 4 3 2 2 2 2 2" xfId="11757" xr:uid="{00000000-0005-0000-0000-000043560000}"/>
    <cellStyle name="Notas 8 4 3 2 2 2 2 2 2" xfId="20386" xr:uid="{00000000-0005-0000-0000-000044560000}"/>
    <cellStyle name="Notas 8 4 3 2 2 2 2 3" xfId="16096" xr:uid="{00000000-0005-0000-0000-000045560000}"/>
    <cellStyle name="Notas 8 4 3 2 2 2 3" xfId="9612" xr:uid="{00000000-0005-0000-0000-000046560000}"/>
    <cellStyle name="Notas 8 4 3 2 2 2 3 2" xfId="18241" xr:uid="{00000000-0005-0000-0000-000047560000}"/>
    <cellStyle name="Notas 8 4 3 2 2 2 4" xfId="13950" xr:uid="{00000000-0005-0000-0000-000048560000}"/>
    <cellStyle name="Notas 8 4 3 2 2 3" xfId="6409" xr:uid="{00000000-0005-0000-0000-000049560000}"/>
    <cellStyle name="Notas 8 4 3 2 2 3 2" xfId="10705" xr:uid="{00000000-0005-0000-0000-00004A560000}"/>
    <cellStyle name="Notas 8 4 3 2 2 3 2 2" xfId="19334" xr:uid="{00000000-0005-0000-0000-00004B560000}"/>
    <cellStyle name="Notas 8 4 3 2 2 3 3" xfId="15044" xr:uid="{00000000-0005-0000-0000-00004C560000}"/>
    <cellStyle name="Notas 8 4 3 2 2 4" xfId="8560" xr:uid="{00000000-0005-0000-0000-00004D560000}"/>
    <cellStyle name="Notas 8 4 3 2 2 4 2" xfId="17189" xr:uid="{00000000-0005-0000-0000-00004E560000}"/>
    <cellStyle name="Notas 8 4 3 2 2 5" xfId="12876" xr:uid="{00000000-0005-0000-0000-00004F560000}"/>
    <cellStyle name="Notas 8 4 3 3" xfId="3267" xr:uid="{00000000-0005-0000-0000-000050560000}"/>
    <cellStyle name="Notas 8 4 3 3 2" xfId="4436" xr:uid="{00000000-0005-0000-0000-000051560000}"/>
    <cellStyle name="Notas 8 4 3 3 2 2" xfId="7171" xr:uid="{00000000-0005-0000-0000-000052560000}"/>
    <cellStyle name="Notas 8 4 3 3 2 2 2" xfId="11467" xr:uid="{00000000-0005-0000-0000-000053560000}"/>
    <cellStyle name="Notas 8 4 3 3 2 2 2 2" xfId="20096" xr:uid="{00000000-0005-0000-0000-000054560000}"/>
    <cellStyle name="Notas 8 4 3 3 2 2 3" xfId="15806" xr:uid="{00000000-0005-0000-0000-000055560000}"/>
    <cellStyle name="Notas 8 4 3 3 2 3" xfId="9322" xr:uid="{00000000-0005-0000-0000-000056560000}"/>
    <cellStyle name="Notas 8 4 3 3 2 3 2" xfId="17951" xr:uid="{00000000-0005-0000-0000-000057560000}"/>
    <cellStyle name="Notas 8 4 3 3 2 4" xfId="13660" xr:uid="{00000000-0005-0000-0000-000058560000}"/>
    <cellStyle name="Notas 8 4 3 3 3" xfId="6118" xr:uid="{00000000-0005-0000-0000-000059560000}"/>
    <cellStyle name="Notas 8 4 3 3 3 2" xfId="10414" xr:uid="{00000000-0005-0000-0000-00005A560000}"/>
    <cellStyle name="Notas 8 4 3 3 3 2 2" xfId="19043" xr:uid="{00000000-0005-0000-0000-00005B560000}"/>
    <cellStyle name="Notas 8 4 3 3 3 3" xfId="14753" xr:uid="{00000000-0005-0000-0000-00005C560000}"/>
    <cellStyle name="Notas 8 4 3 3 4" xfId="8087" xr:uid="{00000000-0005-0000-0000-00005D560000}"/>
    <cellStyle name="Notas 8 4 3 3 4 2" xfId="16719" xr:uid="{00000000-0005-0000-0000-00005E560000}"/>
    <cellStyle name="Notas 8 4 3 3 5" xfId="12584" xr:uid="{00000000-0005-0000-0000-00005F560000}"/>
    <cellStyle name="Notas 8 4 4" xfId="1011" xr:uid="{00000000-0005-0000-0000-000060560000}"/>
    <cellStyle name="Notas 8 4 4 2" xfId="3363" xr:uid="{00000000-0005-0000-0000-000061560000}"/>
    <cellStyle name="Notas 8 4 4 2 2" xfId="4532" xr:uid="{00000000-0005-0000-0000-000062560000}"/>
    <cellStyle name="Notas 8 4 4 2 2 2" xfId="7267" xr:uid="{00000000-0005-0000-0000-000063560000}"/>
    <cellStyle name="Notas 8 4 4 2 2 2 2" xfId="11563" xr:uid="{00000000-0005-0000-0000-000064560000}"/>
    <cellStyle name="Notas 8 4 4 2 2 2 2 2" xfId="20192" xr:uid="{00000000-0005-0000-0000-000065560000}"/>
    <cellStyle name="Notas 8 4 4 2 2 2 3" xfId="15902" xr:uid="{00000000-0005-0000-0000-000066560000}"/>
    <cellStyle name="Notas 8 4 4 2 2 3" xfId="9418" xr:uid="{00000000-0005-0000-0000-000067560000}"/>
    <cellStyle name="Notas 8 4 4 2 2 3 2" xfId="18047" xr:uid="{00000000-0005-0000-0000-000068560000}"/>
    <cellStyle name="Notas 8 4 4 2 2 4" xfId="13756" xr:uid="{00000000-0005-0000-0000-000069560000}"/>
    <cellStyle name="Notas 8 4 4 2 3" xfId="6214" xr:uid="{00000000-0005-0000-0000-00006A560000}"/>
    <cellStyle name="Notas 8 4 4 2 3 2" xfId="10510" xr:uid="{00000000-0005-0000-0000-00006B560000}"/>
    <cellStyle name="Notas 8 4 4 2 3 2 2" xfId="19139" xr:uid="{00000000-0005-0000-0000-00006C560000}"/>
    <cellStyle name="Notas 8 4 4 2 3 3" xfId="14849" xr:uid="{00000000-0005-0000-0000-00006D560000}"/>
    <cellStyle name="Notas 8 4 4 2 4" xfId="8365" xr:uid="{00000000-0005-0000-0000-00006E560000}"/>
    <cellStyle name="Notas 8 4 4 2 4 2" xfId="16994" xr:uid="{00000000-0005-0000-0000-00006F560000}"/>
    <cellStyle name="Notas 8 4 4 2 5" xfId="12680" xr:uid="{00000000-0005-0000-0000-000070560000}"/>
    <cellStyle name="Notas 8 4 5" xfId="1175" xr:uid="{00000000-0005-0000-0000-000071560000}"/>
    <cellStyle name="Notas 8 4 5 2" xfId="2453" xr:uid="{00000000-0005-0000-0000-000072560000}"/>
    <cellStyle name="Notas 8 4 5 2 2" xfId="3687" xr:uid="{00000000-0005-0000-0000-000073560000}"/>
    <cellStyle name="Notas 8 4 5 2 2 2" xfId="4822" xr:uid="{00000000-0005-0000-0000-000074560000}"/>
    <cellStyle name="Notas 8 4 5 2 2 2 2" xfId="7557" xr:uid="{00000000-0005-0000-0000-000075560000}"/>
    <cellStyle name="Notas 8 4 5 2 2 2 2 2" xfId="11853" xr:uid="{00000000-0005-0000-0000-000076560000}"/>
    <cellStyle name="Notas 8 4 5 2 2 2 2 2 2" xfId="20482" xr:uid="{00000000-0005-0000-0000-000077560000}"/>
    <cellStyle name="Notas 8 4 5 2 2 2 2 3" xfId="16192" xr:uid="{00000000-0005-0000-0000-000078560000}"/>
    <cellStyle name="Notas 8 4 5 2 2 2 3" xfId="9708" xr:uid="{00000000-0005-0000-0000-000079560000}"/>
    <cellStyle name="Notas 8 4 5 2 2 2 3 2" xfId="18337" xr:uid="{00000000-0005-0000-0000-00007A560000}"/>
    <cellStyle name="Notas 8 4 5 2 2 2 4" xfId="14046" xr:uid="{00000000-0005-0000-0000-00007B560000}"/>
    <cellStyle name="Notas 8 4 5 2 2 3" xfId="6505" xr:uid="{00000000-0005-0000-0000-00007C560000}"/>
    <cellStyle name="Notas 8 4 5 2 2 3 2" xfId="10801" xr:uid="{00000000-0005-0000-0000-00007D560000}"/>
    <cellStyle name="Notas 8 4 5 2 2 3 2 2" xfId="19430" xr:uid="{00000000-0005-0000-0000-00007E560000}"/>
    <cellStyle name="Notas 8 4 5 2 2 3 3" xfId="15140" xr:uid="{00000000-0005-0000-0000-00007F560000}"/>
    <cellStyle name="Notas 8 4 5 2 2 4" xfId="8656" xr:uid="{00000000-0005-0000-0000-000080560000}"/>
    <cellStyle name="Notas 8 4 5 2 2 4 2" xfId="17285" xr:uid="{00000000-0005-0000-0000-000081560000}"/>
    <cellStyle name="Notas 8 4 5 2 2 5" xfId="12972" xr:uid="{00000000-0005-0000-0000-000082560000}"/>
    <cellStyle name="Notas 8 4 5 3" xfId="3867" xr:uid="{00000000-0005-0000-0000-000083560000}"/>
    <cellStyle name="Notas 8 4 5 3 2" xfId="6622" xr:uid="{00000000-0005-0000-0000-000084560000}"/>
    <cellStyle name="Notas 8 4 5 3 2 2" xfId="10918" xr:uid="{00000000-0005-0000-0000-000085560000}"/>
    <cellStyle name="Notas 8 4 5 3 2 2 2" xfId="19547" xr:uid="{00000000-0005-0000-0000-000086560000}"/>
    <cellStyle name="Notas 8 4 5 3 2 3" xfId="15257" xr:uid="{00000000-0005-0000-0000-000087560000}"/>
    <cellStyle name="Notas 8 4 5 3 3" xfId="8773" xr:uid="{00000000-0005-0000-0000-000088560000}"/>
    <cellStyle name="Notas 8 4 5 3 3 2" xfId="17402" xr:uid="{00000000-0005-0000-0000-000089560000}"/>
    <cellStyle name="Notas 8 4 5 3 4" xfId="13091" xr:uid="{00000000-0005-0000-0000-00008A560000}"/>
    <cellStyle name="Notas 8 4 5 4" xfId="5567" xr:uid="{00000000-0005-0000-0000-00008B560000}"/>
    <cellStyle name="Notas 8 4 5 4 2" xfId="9863" xr:uid="{00000000-0005-0000-0000-00008C560000}"/>
    <cellStyle name="Notas 8 4 5 4 2 2" xfId="18492" xr:uid="{00000000-0005-0000-0000-00008D560000}"/>
    <cellStyle name="Notas 8 4 5 4 3" xfId="14202" xr:uid="{00000000-0005-0000-0000-00008E560000}"/>
    <cellStyle name="Notas 8 4 5 5" xfId="7887" xr:uid="{00000000-0005-0000-0000-00008F560000}"/>
    <cellStyle name="Notas 8 4 5 5 2" xfId="16520" xr:uid="{00000000-0005-0000-0000-000090560000}"/>
    <cellStyle name="Notas 8 4 5 6" xfId="12011" xr:uid="{00000000-0005-0000-0000-000091560000}"/>
    <cellStyle name="Notas 8 4 6" xfId="22185" xr:uid="{00000000-0005-0000-0000-000092560000}"/>
    <cellStyle name="Notas 8 5" xfId="695" xr:uid="{00000000-0005-0000-0000-000093560000}"/>
    <cellStyle name="Notas 8 5 2" xfId="2134" xr:uid="{00000000-0005-0000-0000-000094560000}"/>
    <cellStyle name="Notas 8 5 2 2" xfId="3491" xr:uid="{00000000-0005-0000-0000-000095560000}"/>
    <cellStyle name="Notas 8 5 2 2 2" xfId="4627" xr:uid="{00000000-0005-0000-0000-000096560000}"/>
    <cellStyle name="Notas 8 5 2 2 2 2" xfId="7362" xr:uid="{00000000-0005-0000-0000-000097560000}"/>
    <cellStyle name="Notas 8 5 2 2 2 2 2" xfId="11658" xr:uid="{00000000-0005-0000-0000-000098560000}"/>
    <cellStyle name="Notas 8 5 2 2 2 2 2 2" xfId="20287" xr:uid="{00000000-0005-0000-0000-000099560000}"/>
    <cellStyle name="Notas 8 5 2 2 2 2 3" xfId="15997" xr:uid="{00000000-0005-0000-0000-00009A560000}"/>
    <cellStyle name="Notas 8 5 2 2 2 3" xfId="9513" xr:uid="{00000000-0005-0000-0000-00009B560000}"/>
    <cellStyle name="Notas 8 5 2 2 2 3 2" xfId="18142" xr:uid="{00000000-0005-0000-0000-00009C560000}"/>
    <cellStyle name="Notas 8 5 2 2 2 4" xfId="13851" xr:uid="{00000000-0005-0000-0000-00009D560000}"/>
    <cellStyle name="Notas 8 5 2 2 3" xfId="6310" xr:uid="{00000000-0005-0000-0000-00009E560000}"/>
    <cellStyle name="Notas 8 5 2 2 3 2" xfId="10606" xr:uid="{00000000-0005-0000-0000-00009F560000}"/>
    <cellStyle name="Notas 8 5 2 2 3 2 2" xfId="19235" xr:uid="{00000000-0005-0000-0000-0000A0560000}"/>
    <cellStyle name="Notas 8 5 2 2 3 3" xfId="14945" xr:uid="{00000000-0005-0000-0000-0000A1560000}"/>
    <cellStyle name="Notas 8 5 2 2 4" xfId="8461" xr:uid="{00000000-0005-0000-0000-0000A2560000}"/>
    <cellStyle name="Notas 8 5 2 2 4 2" xfId="17090" xr:uid="{00000000-0005-0000-0000-0000A3560000}"/>
    <cellStyle name="Notas 8 5 2 2 5" xfId="12777" xr:uid="{00000000-0005-0000-0000-0000A4560000}"/>
    <cellStyle name="Notas 8 5 3" xfId="3168" xr:uid="{00000000-0005-0000-0000-0000A5560000}"/>
    <cellStyle name="Notas 8 5 3 2" xfId="4337" xr:uid="{00000000-0005-0000-0000-0000A6560000}"/>
    <cellStyle name="Notas 8 5 3 2 2" xfId="7072" xr:uid="{00000000-0005-0000-0000-0000A7560000}"/>
    <cellStyle name="Notas 8 5 3 2 2 2" xfId="11368" xr:uid="{00000000-0005-0000-0000-0000A8560000}"/>
    <cellStyle name="Notas 8 5 3 2 2 2 2" xfId="19997" xr:uid="{00000000-0005-0000-0000-0000A9560000}"/>
    <cellStyle name="Notas 8 5 3 2 2 3" xfId="15707" xr:uid="{00000000-0005-0000-0000-0000AA560000}"/>
    <cellStyle name="Notas 8 5 3 2 3" xfId="9223" xr:uid="{00000000-0005-0000-0000-0000AB560000}"/>
    <cellStyle name="Notas 8 5 3 2 3 2" xfId="17852" xr:uid="{00000000-0005-0000-0000-0000AC560000}"/>
    <cellStyle name="Notas 8 5 3 2 4" xfId="13561" xr:uid="{00000000-0005-0000-0000-0000AD560000}"/>
    <cellStyle name="Notas 8 5 3 3" xfId="6019" xr:uid="{00000000-0005-0000-0000-0000AE560000}"/>
    <cellStyle name="Notas 8 5 3 3 2" xfId="10315" xr:uid="{00000000-0005-0000-0000-0000AF560000}"/>
    <cellStyle name="Notas 8 5 3 3 2 2" xfId="18944" xr:uid="{00000000-0005-0000-0000-0000B0560000}"/>
    <cellStyle name="Notas 8 5 3 3 3" xfId="14654" xr:uid="{00000000-0005-0000-0000-0000B1560000}"/>
    <cellStyle name="Notas 8 5 3 4" xfId="7861" xr:uid="{00000000-0005-0000-0000-0000B2560000}"/>
    <cellStyle name="Notas 8 5 3 4 2" xfId="16494" xr:uid="{00000000-0005-0000-0000-0000B3560000}"/>
    <cellStyle name="Notas 8 5 3 5" xfId="12485" xr:uid="{00000000-0005-0000-0000-0000B4560000}"/>
    <cellStyle name="Notas 8 5 4" xfId="22094" xr:uid="{00000000-0005-0000-0000-0000B5560000}"/>
    <cellStyle name="Notas 8 6" xfId="810" xr:uid="{00000000-0005-0000-0000-0000B6560000}"/>
    <cellStyle name="Notas 8 6 2" xfId="2246" xr:uid="{00000000-0005-0000-0000-0000B7560000}"/>
    <cellStyle name="Notas 8 6 2 2" xfId="3587" xr:uid="{00000000-0005-0000-0000-0000B8560000}"/>
    <cellStyle name="Notas 8 6 2 2 2" xfId="4723" xr:uid="{00000000-0005-0000-0000-0000B9560000}"/>
    <cellStyle name="Notas 8 6 2 2 2 2" xfId="7458" xr:uid="{00000000-0005-0000-0000-0000BA560000}"/>
    <cellStyle name="Notas 8 6 2 2 2 2 2" xfId="11754" xr:uid="{00000000-0005-0000-0000-0000BB560000}"/>
    <cellStyle name="Notas 8 6 2 2 2 2 2 2" xfId="20383" xr:uid="{00000000-0005-0000-0000-0000BC560000}"/>
    <cellStyle name="Notas 8 6 2 2 2 2 3" xfId="16093" xr:uid="{00000000-0005-0000-0000-0000BD560000}"/>
    <cellStyle name="Notas 8 6 2 2 2 3" xfId="9609" xr:uid="{00000000-0005-0000-0000-0000BE560000}"/>
    <cellStyle name="Notas 8 6 2 2 2 3 2" xfId="18238" xr:uid="{00000000-0005-0000-0000-0000BF560000}"/>
    <cellStyle name="Notas 8 6 2 2 2 4" xfId="13947" xr:uid="{00000000-0005-0000-0000-0000C0560000}"/>
    <cellStyle name="Notas 8 6 2 2 3" xfId="6406" xr:uid="{00000000-0005-0000-0000-0000C1560000}"/>
    <cellStyle name="Notas 8 6 2 2 3 2" xfId="10702" xr:uid="{00000000-0005-0000-0000-0000C2560000}"/>
    <cellStyle name="Notas 8 6 2 2 3 2 2" xfId="19331" xr:uid="{00000000-0005-0000-0000-0000C3560000}"/>
    <cellStyle name="Notas 8 6 2 2 3 3" xfId="15041" xr:uid="{00000000-0005-0000-0000-0000C4560000}"/>
    <cellStyle name="Notas 8 6 2 2 4" xfId="8557" xr:uid="{00000000-0005-0000-0000-0000C5560000}"/>
    <cellStyle name="Notas 8 6 2 2 4 2" xfId="17186" xr:uid="{00000000-0005-0000-0000-0000C6560000}"/>
    <cellStyle name="Notas 8 6 2 2 5" xfId="12873" xr:uid="{00000000-0005-0000-0000-0000C7560000}"/>
    <cellStyle name="Notas 8 6 3" xfId="3264" xr:uid="{00000000-0005-0000-0000-0000C8560000}"/>
    <cellStyle name="Notas 8 6 3 2" xfId="4433" xr:uid="{00000000-0005-0000-0000-0000C9560000}"/>
    <cellStyle name="Notas 8 6 3 2 2" xfId="7168" xr:uid="{00000000-0005-0000-0000-0000CA560000}"/>
    <cellStyle name="Notas 8 6 3 2 2 2" xfId="11464" xr:uid="{00000000-0005-0000-0000-0000CB560000}"/>
    <cellStyle name="Notas 8 6 3 2 2 2 2" xfId="20093" xr:uid="{00000000-0005-0000-0000-0000CC560000}"/>
    <cellStyle name="Notas 8 6 3 2 2 3" xfId="15803" xr:uid="{00000000-0005-0000-0000-0000CD560000}"/>
    <cellStyle name="Notas 8 6 3 2 3" xfId="9319" xr:uid="{00000000-0005-0000-0000-0000CE560000}"/>
    <cellStyle name="Notas 8 6 3 2 3 2" xfId="17948" xr:uid="{00000000-0005-0000-0000-0000CF560000}"/>
    <cellStyle name="Notas 8 6 3 2 4" xfId="13657" xr:uid="{00000000-0005-0000-0000-0000D0560000}"/>
    <cellStyle name="Notas 8 6 3 3" xfId="6115" xr:uid="{00000000-0005-0000-0000-0000D1560000}"/>
    <cellStyle name="Notas 8 6 3 3 2" xfId="10411" xr:uid="{00000000-0005-0000-0000-0000D2560000}"/>
    <cellStyle name="Notas 8 6 3 3 2 2" xfId="19040" xr:uid="{00000000-0005-0000-0000-0000D3560000}"/>
    <cellStyle name="Notas 8 6 3 3 3" xfId="14750" xr:uid="{00000000-0005-0000-0000-0000D4560000}"/>
    <cellStyle name="Notas 8 6 3 4" xfId="7764" xr:uid="{00000000-0005-0000-0000-0000D5560000}"/>
    <cellStyle name="Notas 8 6 3 4 2" xfId="16398" xr:uid="{00000000-0005-0000-0000-0000D6560000}"/>
    <cellStyle name="Notas 8 6 3 5" xfId="12581" xr:uid="{00000000-0005-0000-0000-0000D7560000}"/>
    <cellStyle name="Notas 8 7" xfId="1008" xr:uid="{00000000-0005-0000-0000-0000D8560000}"/>
    <cellStyle name="Notas 8 7 2" xfId="3360" xr:uid="{00000000-0005-0000-0000-0000D9560000}"/>
    <cellStyle name="Notas 8 7 2 2" xfId="4529" xr:uid="{00000000-0005-0000-0000-0000DA560000}"/>
    <cellStyle name="Notas 8 7 2 2 2" xfId="7264" xr:uid="{00000000-0005-0000-0000-0000DB560000}"/>
    <cellStyle name="Notas 8 7 2 2 2 2" xfId="11560" xr:uid="{00000000-0005-0000-0000-0000DC560000}"/>
    <cellStyle name="Notas 8 7 2 2 2 2 2" xfId="20189" xr:uid="{00000000-0005-0000-0000-0000DD560000}"/>
    <cellStyle name="Notas 8 7 2 2 2 3" xfId="15899" xr:uid="{00000000-0005-0000-0000-0000DE560000}"/>
    <cellStyle name="Notas 8 7 2 2 3" xfId="9415" xr:uid="{00000000-0005-0000-0000-0000DF560000}"/>
    <cellStyle name="Notas 8 7 2 2 3 2" xfId="18044" xr:uid="{00000000-0005-0000-0000-0000E0560000}"/>
    <cellStyle name="Notas 8 7 2 2 4" xfId="13753" xr:uid="{00000000-0005-0000-0000-0000E1560000}"/>
    <cellStyle name="Notas 8 7 2 3" xfId="6211" xr:uid="{00000000-0005-0000-0000-0000E2560000}"/>
    <cellStyle name="Notas 8 7 2 3 2" xfId="10507" xr:uid="{00000000-0005-0000-0000-0000E3560000}"/>
    <cellStyle name="Notas 8 7 2 3 2 2" xfId="19136" xr:uid="{00000000-0005-0000-0000-0000E4560000}"/>
    <cellStyle name="Notas 8 7 2 3 3" xfId="14846" xr:uid="{00000000-0005-0000-0000-0000E5560000}"/>
    <cellStyle name="Notas 8 7 2 4" xfId="8362" xr:uid="{00000000-0005-0000-0000-0000E6560000}"/>
    <cellStyle name="Notas 8 7 2 4 2" xfId="16991" xr:uid="{00000000-0005-0000-0000-0000E7560000}"/>
    <cellStyle name="Notas 8 7 2 5" xfId="12677" xr:uid="{00000000-0005-0000-0000-0000E8560000}"/>
    <cellStyle name="Notas 8 8" xfId="1172" xr:uid="{00000000-0005-0000-0000-0000E9560000}"/>
    <cellStyle name="Notas 8 8 2" xfId="2450" xr:uid="{00000000-0005-0000-0000-0000EA560000}"/>
    <cellStyle name="Notas 8 8 2 2" xfId="3684" xr:uid="{00000000-0005-0000-0000-0000EB560000}"/>
    <cellStyle name="Notas 8 8 2 2 2" xfId="4819" xr:uid="{00000000-0005-0000-0000-0000EC560000}"/>
    <cellStyle name="Notas 8 8 2 2 2 2" xfId="7554" xr:uid="{00000000-0005-0000-0000-0000ED560000}"/>
    <cellStyle name="Notas 8 8 2 2 2 2 2" xfId="11850" xr:uid="{00000000-0005-0000-0000-0000EE560000}"/>
    <cellStyle name="Notas 8 8 2 2 2 2 2 2" xfId="20479" xr:uid="{00000000-0005-0000-0000-0000EF560000}"/>
    <cellStyle name="Notas 8 8 2 2 2 2 3" xfId="16189" xr:uid="{00000000-0005-0000-0000-0000F0560000}"/>
    <cellStyle name="Notas 8 8 2 2 2 3" xfId="9705" xr:uid="{00000000-0005-0000-0000-0000F1560000}"/>
    <cellStyle name="Notas 8 8 2 2 2 3 2" xfId="18334" xr:uid="{00000000-0005-0000-0000-0000F2560000}"/>
    <cellStyle name="Notas 8 8 2 2 2 4" xfId="14043" xr:uid="{00000000-0005-0000-0000-0000F3560000}"/>
    <cellStyle name="Notas 8 8 2 2 3" xfId="6502" xr:uid="{00000000-0005-0000-0000-0000F4560000}"/>
    <cellStyle name="Notas 8 8 2 2 3 2" xfId="10798" xr:uid="{00000000-0005-0000-0000-0000F5560000}"/>
    <cellStyle name="Notas 8 8 2 2 3 2 2" xfId="19427" xr:uid="{00000000-0005-0000-0000-0000F6560000}"/>
    <cellStyle name="Notas 8 8 2 2 3 3" xfId="15137" xr:uid="{00000000-0005-0000-0000-0000F7560000}"/>
    <cellStyle name="Notas 8 8 2 2 4" xfId="8653" xr:uid="{00000000-0005-0000-0000-0000F8560000}"/>
    <cellStyle name="Notas 8 8 2 2 4 2" xfId="17282" xr:uid="{00000000-0005-0000-0000-0000F9560000}"/>
    <cellStyle name="Notas 8 8 2 2 5" xfId="12969" xr:uid="{00000000-0005-0000-0000-0000FA560000}"/>
    <cellStyle name="Notas 8 8 3" xfId="3864" xr:uid="{00000000-0005-0000-0000-0000FB560000}"/>
    <cellStyle name="Notas 8 8 3 2" xfId="6619" xr:uid="{00000000-0005-0000-0000-0000FC560000}"/>
    <cellStyle name="Notas 8 8 3 2 2" xfId="10915" xr:uid="{00000000-0005-0000-0000-0000FD560000}"/>
    <cellStyle name="Notas 8 8 3 2 2 2" xfId="19544" xr:uid="{00000000-0005-0000-0000-0000FE560000}"/>
    <cellStyle name="Notas 8 8 3 2 3" xfId="15254" xr:uid="{00000000-0005-0000-0000-0000FF560000}"/>
    <cellStyle name="Notas 8 8 3 3" xfId="8770" xr:uid="{00000000-0005-0000-0000-000000570000}"/>
    <cellStyle name="Notas 8 8 3 3 2" xfId="17399" xr:uid="{00000000-0005-0000-0000-000001570000}"/>
    <cellStyle name="Notas 8 8 3 4" xfId="13088" xr:uid="{00000000-0005-0000-0000-000002570000}"/>
    <cellStyle name="Notas 8 8 4" xfId="5564" xr:uid="{00000000-0005-0000-0000-000003570000}"/>
    <cellStyle name="Notas 8 8 4 2" xfId="9860" xr:uid="{00000000-0005-0000-0000-000004570000}"/>
    <cellStyle name="Notas 8 8 4 2 2" xfId="18489" xr:uid="{00000000-0005-0000-0000-000005570000}"/>
    <cellStyle name="Notas 8 8 4 3" xfId="14199" xr:uid="{00000000-0005-0000-0000-000006570000}"/>
    <cellStyle name="Notas 8 8 5" xfId="7888" xr:uid="{00000000-0005-0000-0000-000007570000}"/>
    <cellStyle name="Notas 8 8 5 2" xfId="16521" xr:uid="{00000000-0005-0000-0000-000008570000}"/>
    <cellStyle name="Notas 8 8 6" xfId="12008" xr:uid="{00000000-0005-0000-0000-000009570000}"/>
    <cellStyle name="Notas 8 9" xfId="22184" xr:uid="{00000000-0005-0000-0000-00000A570000}"/>
    <cellStyle name="Notas 9" xfId="569" xr:uid="{00000000-0005-0000-0000-00000B570000}"/>
    <cellStyle name="Notas 9 2" xfId="570" xr:uid="{00000000-0005-0000-0000-00000C570000}"/>
    <cellStyle name="Notas 9 2 2" xfId="700" xr:uid="{00000000-0005-0000-0000-00000D570000}"/>
    <cellStyle name="Notas 9 2 2 2" xfId="2139" xr:uid="{00000000-0005-0000-0000-00000E570000}"/>
    <cellStyle name="Notas 9 2 2 2 2" xfId="3496" xr:uid="{00000000-0005-0000-0000-00000F570000}"/>
    <cellStyle name="Notas 9 2 2 2 2 2" xfId="4632" xr:uid="{00000000-0005-0000-0000-000010570000}"/>
    <cellStyle name="Notas 9 2 2 2 2 2 2" xfId="7367" xr:uid="{00000000-0005-0000-0000-000011570000}"/>
    <cellStyle name="Notas 9 2 2 2 2 2 2 2" xfId="11663" xr:uid="{00000000-0005-0000-0000-000012570000}"/>
    <cellStyle name="Notas 9 2 2 2 2 2 2 2 2" xfId="20292" xr:uid="{00000000-0005-0000-0000-000013570000}"/>
    <cellStyle name="Notas 9 2 2 2 2 2 2 3" xfId="16002" xr:uid="{00000000-0005-0000-0000-000014570000}"/>
    <cellStyle name="Notas 9 2 2 2 2 2 3" xfId="9518" xr:uid="{00000000-0005-0000-0000-000015570000}"/>
    <cellStyle name="Notas 9 2 2 2 2 2 3 2" xfId="18147" xr:uid="{00000000-0005-0000-0000-000016570000}"/>
    <cellStyle name="Notas 9 2 2 2 2 2 4" xfId="13856" xr:uid="{00000000-0005-0000-0000-000017570000}"/>
    <cellStyle name="Notas 9 2 2 2 2 3" xfId="6315" xr:uid="{00000000-0005-0000-0000-000018570000}"/>
    <cellStyle name="Notas 9 2 2 2 2 3 2" xfId="10611" xr:uid="{00000000-0005-0000-0000-000019570000}"/>
    <cellStyle name="Notas 9 2 2 2 2 3 2 2" xfId="19240" xr:uid="{00000000-0005-0000-0000-00001A570000}"/>
    <cellStyle name="Notas 9 2 2 2 2 3 3" xfId="14950" xr:uid="{00000000-0005-0000-0000-00001B570000}"/>
    <cellStyle name="Notas 9 2 2 2 2 4" xfId="8466" xr:uid="{00000000-0005-0000-0000-00001C570000}"/>
    <cellStyle name="Notas 9 2 2 2 2 4 2" xfId="17095" xr:uid="{00000000-0005-0000-0000-00001D570000}"/>
    <cellStyle name="Notas 9 2 2 2 2 5" xfId="12782" xr:uid="{00000000-0005-0000-0000-00001E570000}"/>
    <cellStyle name="Notas 9 2 2 3" xfId="3173" xr:uid="{00000000-0005-0000-0000-00001F570000}"/>
    <cellStyle name="Notas 9 2 2 3 2" xfId="4342" xr:uid="{00000000-0005-0000-0000-000020570000}"/>
    <cellStyle name="Notas 9 2 2 3 2 2" xfId="7077" xr:uid="{00000000-0005-0000-0000-000021570000}"/>
    <cellStyle name="Notas 9 2 2 3 2 2 2" xfId="11373" xr:uid="{00000000-0005-0000-0000-000022570000}"/>
    <cellStyle name="Notas 9 2 2 3 2 2 2 2" xfId="20002" xr:uid="{00000000-0005-0000-0000-000023570000}"/>
    <cellStyle name="Notas 9 2 2 3 2 2 3" xfId="15712" xr:uid="{00000000-0005-0000-0000-000024570000}"/>
    <cellStyle name="Notas 9 2 2 3 2 3" xfId="9228" xr:uid="{00000000-0005-0000-0000-000025570000}"/>
    <cellStyle name="Notas 9 2 2 3 2 3 2" xfId="17857" xr:uid="{00000000-0005-0000-0000-000026570000}"/>
    <cellStyle name="Notas 9 2 2 3 2 4" xfId="13566" xr:uid="{00000000-0005-0000-0000-000027570000}"/>
    <cellStyle name="Notas 9 2 2 3 3" xfId="6024" xr:uid="{00000000-0005-0000-0000-000028570000}"/>
    <cellStyle name="Notas 9 2 2 3 3 2" xfId="10320" xr:uid="{00000000-0005-0000-0000-000029570000}"/>
    <cellStyle name="Notas 9 2 2 3 3 2 2" xfId="18949" xr:uid="{00000000-0005-0000-0000-00002A570000}"/>
    <cellStyle name="Notas 9 2 2 3 3 3" xfId="14659" xr:uid="{00000000-0005-0000-0000-00002B570000}"/>
    <cellStyle name="Notas 9 2 2 3 4" xfId="7838" xr:uid="{00000000-0005-0000-0000-00002C570000}"/>
    <cellStyle name="Notas 9 2 2 3 4 2" xfId="16472" xr:uid="{00000000-0005-0000-0000-00002D570000}"/>
    <cellStyle name="Notas 9 2 2 3 5" xfId="12490" xr:uid="{00000000-0005-0000-0000-00002E570000}"/>
    <cellStyle name="Notas 9 2 2 4" xfId="22186" xr:uid="{00000000-0005-0000-0000-00002F570000}"/>
    <cellStyle name="Notas 9 2 3" xfId="815" xr:uid="{00000000-0005-0000-0000-000030570000}"/>
    <cellStyle name="Notas 9 2 3 2" xfId="2251" xr:uid="{00000000-0005-0000-0000-000031570000}"/>
    <cellStyle name="Notas 9 2 3 2 2" xfId="3592" xr:uid="{00000000-0005-0000-0000-000032570000}"/>
    <cellStyle name="Notas 9 2 3 2 2 2" xfId="4728" xr:uid="{00000000-0005-0000-0000-000033570000}"/>
    <cellStyle name="Notas 9 2 3 2 2 2 2" xfId="7463" xr:uid="{00000000-0005-0000-0000-000034570000}"/>
    <cellStyle name="Notas 9 2 3 2 2 2 2 2" xfId="11759" xr:uid="{00000000-0005-0000-0000-000035570000}"/>
    <cellStyle name="Notas 9 2 3 2 2 2 2 2 2" xfId="20388" xr:uid="{00000000-0005-0000-0000-000036570000}"/>
    <cellStyle name="Notas 9 2 3 2 2 2 2 3" xfId="16098" xr:uid="{00000000-0005-0000-0000-000037570000}"/>
    <cellStyle name="Notas 9 2 3 2 2 2 3" xfId="9614" xr:uid="{00000000-0005-0000-0000-000038570000}"/>
    <cellStyle name="Notas 9 2 3 2 2 2 3 2" xfId="18243" xr:uid="{00000000-0005-0000-0000-000039570000}"/>
    <cellStyle name="Notas 9 2 3 2 2 2 4" xfId="13952" xr:uid="{00000000-0005-0000-0000-00003A570000}"/>
    <cellStyle name="Notas 9 2 3 2 2 3" xfId="6411" xr:uid="{00000000-0005-0000-0000-00003B570000}"/>
    <cellStyle name="Notas 9 2 3 2 2 3 2" xfId="10707" xr:uid="{00000000-0005-0000-0000-00003C570000}"/>
    <cellStyle name="Notas 9 2 3 2 2 3 2 2" xfId="19336" xr:uid="{00000000-0005-0000-0000-00003D570000}"/>
    <cellStyle name="Notas 9 2 3 2 2 3 3" xfId="15046" xr:uid="{00000000-0005-0000-0000-00003E570000}"/>
    <cellStyle name="Notas 9 2 3 2 2 4" xfId="8562" xr:uid="{00000000-0005-0000-0000-00003F570000}"/>
    <cellStyle name="Notas 9 2 3 2 2 4 2" xfId="17191" xr:uid="{00000000-0005-0000-0000-000040570000}"/>
    <cellStyle name="Notas 9 2 3 2 2 5" xfId="12878" xr:uid="{00000000-0005-0000-0000-000041570000}"/>
    <cellStyle name="Notas 9 2 3 3" xfId="3269" xr:uid="{00000000-0005-0000-0000-000042570000}"/>
    <cellStyle name="Notas 9 2 3 3 2" xfId="4438" xr:uid="{00000000-0005-0000-0000-000043570000}"/>
    <cellStyle name="Notas 9 2 3 3 2 2" xfId="7173" xr:uid="{00000000-0005-0000-0000-000044570000}"/>
    <cellStyle name="Notas 9 2 3 3 2 2 2" xfId="11469" xr:uid="{00000000-0005-0000-0000-000045570000}"/>
    <cellStyle name="Notas 9 2 3 3 2 2 2 2" xfId="20098" xr:uid="{00000000-0005-0000-0000-000046570000}"/>
    <cellStyle name="Notas 9 2 3 3 2 2 3" xfId="15808" xr:uid="{00000000-0005-0000-0000-000047570000}"/>
    <cellStyle name="Notas 9 2 3 3 2 3" xfId="9324" xr:uid="{00000000-0005-0000-0000-000048570000}"/>
    <cellStyle name="Notas 9 2 3 3 2 3 2" xfId="17953" xr:uid="{00000000-0005-0000-0000-000049570000}"/>
    <cellStyle name="Notas 9 2 3 3 2 4" xfId="13662" xr:uid="{00000000-0005-0000-0000-00004A570000}"/>
    <cellStyle name="Notas 9 2 3 3 3" xfId="6120" xr:uid="{00000000-0005-0000-0000-00004B570000}"/>
    <cellStyle name="Notas 9 2 3 3 3 2" xfId="10416" xr:uid="{00000000-0005-0000-0000-00004C570000}"/>
    <cellStyle name="Notas 9 2 3 3 3 2 2" xfId="19045" xr:uid="{00000000-0005-0000-0000-00004D570000}"/>
    <cellStyle name="Notas 9 2 3 3 3 3" xfId="14755" xr:uid="{00000000-0005-0000-0000-00004E570000}"/>
    <cellStyle name="Notas 9 2 3 3 4" xfId="8070" xr:uid="{00000000-0005-0000-0000-00004F570000}"/>
    <cellStyle name="Notas 9 2 3 3 4 2" xfId="16702" xr:uid="{00000000-0005-0000-0000-000050570000}"/>
    <cellStyle name="Notas 9 2 3 3 5" xfId="12586" xr:uid="{00000000-0005-0000-0000-000051570000}"/>
    <cellStyle name="Notas 9 2 4" xfId="1013" xr:uid="{00000000-0005-0000-0000-000052570000}"/>
    <cellStyle name="Notas 9 2 4 2" xfId="3365" xr:uid="{00000000-0005-0000-0000-000053570000}"/>
    <cellStyle name="Notas 9 2 4 2 2" xfId="4534" xr:uid="{00000000-0005-0000-0000-000054570000}"/>
    <cellStyle name="Notas 9 2 4 2 2 2" xfId="7269" xr:uid="{00000000-0005-0000-0000-000055570000}"/>
    <cellStyle name="Notas 9 2 4 2 2 2 2" xfId="11565" xr:uid="{00000000-0005-0000-0000-000056570000}"/>
    <cellStyle name="Notas 9 2 4 2 2 2 2 2" xfId="20194" xr:uid="{00000000-0005-0000-0000-000057570000}"/>
    <cellStyle name="Notas 9 2 4 2 2 2 3" xfId="15904" xr:uid="{00000000-0005-0000-0000-000058570000}"/>
    <cellStyle name="Notas 9 2 4 2 2 3" xfId="9420" xr:uid="{00000000-0005-0000-0000-000059570000}"/>
    <cellStyle name="Notas 9 2 4 2 2 3 2" xfId="18049" xr:uid="{00000000-0005-0000-0000-00005A570000}"/>
    <cellStyle name="Notas 9 2 4 2 2 4" xfId="13758" xr:uid="{00000000-0005-0000-0000-00005B570000}"/>
    <cellStyle name="Notas 9 2 4 2 3" xfId="6216" xr:uid="{00000000-0005-0000-0000-00005C570000}"/>
    <cellStyle name="Notas 9 2 4 2 3 2" xfId="10512" xr:uid="{00000000-0005-0000-0000-00005D570000}"/>
    <cellStyle name="Notas 9 2 4 2 3 2 2" xfId="19141" xr:uid="{00000000-0005-0000-0000-00005E570000}"/>
    <cellStyle name="Notas 9 2 4 2 3 3" xfId="14851" xr:uid="{00000000-0005-0000-0000-00005F570000}"/>
    <cellStyle name="Notas 9 2 4 2 4" xfId="8367" xr:uid="{00000000-0005-0000-0000-000060570000}"/>
    <cellStyle name="Notas 9 2 4 2 4 2" xfId="16996" xr:uid="{00000000-0005-0000-0000-000061570000}"/>
    <cellStyle name="Notas 9 2 4 2 5" xfId="12682" xr:uid="{00000000-0005-0000-0000-000062570000}"/>
    <cellStyle name="Notas 9 2 5" xfId="1177" xr:uid="{00000000-0005-0000-0000-000063570000}"/>
    <cellStyle name="Notas 9 2 5 2" xfId="2455" xr:uid="{00000000-0005-0000-0000-000064570000}"/>
    <cellStyle name="Notas 9 2 5 2 2" xfId="3689" xr:uid="{00000000-0005-0000-0000-000065570000}"/>
    <cellStyle name="Notas 9 2 5 2 2 2" xfId="4824" xr:uid="{00000000-0005-0000-0000-000066570000}"/>
    <cellStyle name="Notas 9 2 5 2 2 2 2" xfId="7559" xr:uid="{00000000-0005-0000-0000-000067570000}"/>
    <cellStyle name="Notas 9 2 5 2 2 2 2 2" xfId="11855" xr:uid="{00000000-0005-0000-0000-000068570000}"/>
    <cellStyle name="Notas 9 2 5 2 2 2 2 2 2" xfId="20484" xr:uid="{00000000-0005-0000-0000-000069570000}"/>
    <cellStyle name="Notas 9 2 5 2 2 2 2 3" xfId="16194" xr:uid="{00000000-0005-0000-0000-00006A570000}"/>
    <cellStyle name="Notas 9 2 5 2 2 2 3" xfId="9710" xr:uid="{00000000-0005-0000-0000-00006B570000}"/>
    <cellStyle name="Notas 9 2 5 2 2 2 3 2" xfId="18339" xr:uid="{00000000-0005-0000-0000-00006C570000}"/>
    <cellStyle name="Notas 9 2 5 2 2 2 4" xfId="14048" xr:uid="{00000000-0005-0000-0000-00006D570000}"/>
    <cellStyle name="Notas 9 2 5 2 2 3" xfId="6507" xr:uid="{00000000-0005-0000-0000-00006E570000}"/>
    <cellStyle name="Notas 9 2 5 2 2 3 2" xfId="10803" xr:uid="{00000000-0005-0000-0000-00006F570000}"/>
    <cellStyle name="Notas 9 2 5 2 2 3 2 2" xfId="19432" xr:uid="{00000000-0005-0000-0000-000070570000}"/>
    <cellStyle name="Notas 9 2 5 2 2 3 3" xfId="15142" xr:uid="{00000000-0005-0000-0000-000071570000}"/>
    <cellStyle name="Notas 9 2 5 2 2 4" xfId="8658" xr:uid="{00000000-0005-0000-0000-000072570000}"/>
    <cellStyle name="Notas 9 2 5 2 2 4 2" xfId="17287" xr:uid="{00000000-0005-0000-0000-000073570000}"/>
    <cellStyle name="Notas 9 2 5 2 2 5" xfId="12974" xr:uid="{00000000-0005-0000-0000-000074570000}"/>
    <cellStyle name="Notas 9 2 5 3" xfId="3869" xr:uid="{00000000-0005-0000-0000-000075570000}"/>
    <cellStyle name="Notas 9 2 5 3 2" xfId="6624" xr:uid="{00000000-0005-0000-0000-000076570000}"/>
    <cellStyle name="Notas 9 2 5 3 2 2" xfId="10920" xr:uid="{00000000-0005-0000-0000-000077570000}"/>
    <cellStyle name="Notas 9 2 5 3 2 2 2" xfId="19549" xr:uid="{00000000-0005-0000-0000-000078570000}"/>
    <cellStyle name="Notas 9 2 5 3 2 3" xfId="15259" xr:uid="{00000000-0005-0000-0000-000079570000}"/>
    <cellStyle name="Notas 9 2 5 3 3" xfId="8775" xr:uid="{00000000-0005-0000-0000-00007A570000}"/>
    <cellStyle name="Notas 9 2 5 3 3 2" xfId="17404" xr:uid="{00000000-0005-0000-0000-00007B570000}"/>
    <cellStyle name="Notas 9 2 5 3 4" xfId="13093" xr:uid="{00000000-0005-0000-0000-00007C570000}"/>
    <cellStyle name="Notas 9 2 5 4" xfId="5569" xr:uid="{00000000-0005-0000-0000-00007D570000}"/>
    <cellStyle name="Notas 9 2 5 4 2" xfId="9865" xr:uid="{00000000-0005-0000-0000-00007E570000}"/>
    <cellStyle name="Notas 9 2 5 4 2 2" xfId="18494" xr:uid="{00000000-0005-0000-0000-00007F570000}"/>
    <cellStyle name="Notas 9 2 5 4 3" xfId="14204" xr:uid="{00000000-0005-0000-0000-000080570000}"/>
    <cellStyle name="Notas 9 2 5 5" xfId="8078" xr:uid="{00000000-0005-0000-0000-000081570000}"/>
    <cellStyle name="Notas 9 2 5 5 2" xfId="16710" xr:uid="{00000000-0005-0000-0000-000082570000}"/>
    <cellStyle name="Notas 9 2 5 6" xfId="12013" xr:uid="{00000000-0005-0000-0000-000083570000}"/>
    <cellStyle name="Notas 9 2 6" xfId="22095" xr:uid="{00000000-0005-0000-0000-000084570000}"/>
    <cellStyle name="Notas 9 3" xfId="571" xr:uid="{00000000-0005-0000-0000-000085570000}"/>
    <cellStyle name="Notas 9 3 2" xfId="701" xr:uid="{00000000-0005-0000-0000-000086570000}"/>
    <cellStyle name="Notas 9 3 2 2" xfId="2140" xr:uid="{00000000-0005-0000-0000-000087570000}"/>
    <cellStyle name="Notas 9 3 2 2 2" xfId="3497" xr:uid="{00000000-0005-0000-0000-000088570000}"/>
    <cellStyle name="Notas 9 3 2 2 2 2" xfId="4633" xr:uid="{00000000-0005-0000-0000-000089570000}"/>
    <cellStyle name="Notas 9 3 2 2 2 2 2" xfId="7368" xr:uid="{00000000-0005-0000-0000-00008A570000}"/>
    <cellStyle name="Notas 9 3 2 2 2 2 2 2" xfId="11664" xr:uid="{00000000-0005-0000-0000-00008B570000}"/>
    <cellStyle name="Notas 9 3 2 2 2 2 2 2 2" xfId="20293" xr:uid="{00000000-0005-0000-0000-00008C570000}"/>
    <cellStyle name="Notas 9 3 2 2 2 2 2 3" xfId="16003" xr:uid="{00000000-0005-0000-0000-00008D570000}"/>
    <cellStyle name="Notas 9 3 2 2 2 2 3" xfId="9519" xr:uid="{00000000-0005-0000-0000-00008E570000}"/>
    <cellStyle name="Notas 9 3 2 2 2 2 3 2" xfId="18148" xr:uid="{00000000-0005-0000-0000-00008F570000}"/>
    <cellStyle name="Notas 9 3 2 2 2 2 4" xfId="13857" xr:uid="{00000000-0005-0000-0000-000090570000}"/>
    <cellStyle name="Notas 9 3 2 2 2 3" xfId="6316" xr:uid="{00000000-0005-0000-0000-000091570000}"/>
    <cellStyle name="Notas 9 3 2 2 2 3 2" xfId="10612" xr:uid="{00000000-0005-0000-0000-000092570000}"/>
    <cellStyle name="Notas 9 3 2 2 2 3 2 2" xfId="19241" xr:uid="{00000000-0005-0000-0000-000093570000}"/>
    <cellStyle name="Notas 9 3 2 2 2 3 3" xfId="14951" xr:uid="{00000000-0005-0000-0000-000094570000}"/>
    <cellStyle name="Notas 9 3 2 2 2 4" xfId="8467" xr:uid="{00000000-0005-0000-0000-000095570000}"/>
    <cellStyle name="Notas 9 3 2 2 2 4 2" xfId="17096" xr:uid="{00000000-0005-0000-0000-000096570000}"/>
    <cellStyle name="Notas 9 3 2 2 2 5" xfId="12783" xr:uid="{00000000-0005-0000-0000-000097570000}"/>
    <cellStyle name="Notas 9 3 2 3" xfId="3174" xr:uid="{00000000-0005-0000-0000-000098570000}"/>
    <cellStyle name="Notas 9 3 2 3 2" xfId="4343" xr:uid="{00000000-0005-0000-0000-000099570000}"/>
    <cellStyle name="Notas 9 3 2 3 2 2" xfId="7078" xr:uid="{00000000-0005-0000-0000-00009A570000}"/>
    <cellStyle name="Notas 9 3 2 3 2 2 2" xfId="11374" xr:uid="{00000000-0005-0000-0000-00009B570000}"/>
    <cellStyle name="Notas 9 3 2 3 2 2 2 2" xfId="20003" xr:uid="{00000000-0005-0000-0000-00009C570000}"/>
    <cellStyle name="Notas 9 3 2 3 2 2 3" xfId="15713" xr:uid="{00000000-0005-0000-0000-00009D570000}"/>
    <cellStyle name="Notas 9 3 2 3 2 3" xfId="9229" xr:uid="{00000000-0005-0000-0000-00009E570000}"/>
    <cellStyle name="Notas 9 3 2 3 2 3 2" xfId="17858" xr:uid="{00000000-0005-0000-0000-00009F570000}"/>
    <cellStyle name="Notas 9 3 2 3 2 4" xfId="13567" xr:uid="{00000000-0005-0000-0000-0000A0570000}"/>
    <cellStyle name="Notas 9 3 2 3 3" xfId="6025" xr:uid="{00000000-0005-0000-0000-0000A1570000}"/>
    <cellStyle name="Notas 9 3 2 3 3 2" xfId="10321" xr:uid="{00000000-0005-0000-0000-0000A2570000}"/>
    <cellStyle name="Notas 9 3 2 3 3 2 2" xfId="18950" xr:uid="{00000000-0005-0000-0000-0000A3570000}"/>
    <cellStyle name="Notas 9 3 2 3 3 3" xfId="14660" xr:uid="{00000000-0005-0000-0000-0000A4570000}"/>
    <cellStyle name="Notas 9 3 2 3 4" xfId="7837" xr:uid="{00000000-0005-0000-0000-0000A5570000}"/>
    <cellStyle name="Notas 9 3 2 3 4 2" xfId="16471" xr:uid="{00000000-0005-0000-0000-0000A6570000}"/>
    <cellStyle name="Notas 9 3 2 3 5" xfId="12491" xr:uid="{00000000-0005-0000-0000-0000A7570000}"/>
    <cellStyle name="Notas 9 3 2 4" xfId="22124" xr:uid="{00000000-0005-0000-0000-0000A8570000}"/>
    <cellStyle name="Notas 9 3 3" xfId="816" xr:uid="{00000000-0005-0000-0000-0000A9570000}"/>
    <cellStyle name="Notas 9 3 3 2" xfId="2252" xr:uid="{00000000-0005-0000-0000-0000AA570000}"/>
    <cellStyle name="Notas 9 3 3 2 2" xfId="3593" xr:uid="{00000000-0005-0000-0000-0000AB570000}"/>
    <cellStyle name="Notas 9 3 3 2 2 2" xfId="4729" xr:uid="{00000000-0005-0000-0000-0000AC570000}"/>
    <cellStyle name="Notas 9 3 3 2 2 2 2" xfId="7464" xr:uid="{00000000-0005-0000-0000-0000AD570000}"/>
    <cellStyle name="Notas 9 3 3 2 2 2 2 2" xfId="11760" xr:uid="{00000000-0005-0000-0000-0000AE570000}"/>
    <cellStyle name="Notas 9 3 3 2 2 2 2 2 2" xfId="20389" xr:uid="{00000000-0005-0000-0000-0000AF570000}"/>
    <cellStyle name="Notas 9 3 3 2 2 2 2 3" xfId="16099" xr:uid="{00000000-0005-0000-0000-0000B0570000}"/>
    <cellStyle name="Notas 9 3 3 2 2 2 3" xfId="9615" xr:uid="{00000000-0005-0000-0000-0000B1570000}"/>
    <cellStyle name="Notas 9 3 3 2 2 2 3 2" xfId="18244" xr:uid="{00000000-0005-0000-0000-0000B2570000}"/>
    <cellStyle name="Notas 9 3 3 2 2 2 4" xfId="13953" xr:uid="{00000000-0005-0000-0000-0000B3570000}"/>
    <cellStyle name="Notas 9 3 3 2 2 3" xfId="6412" xr:uid="{00000000-0005-0000-0000-0000B4570000}"/>
    <cellStyle name="Notas 9 3 3 2 2 3 2" xfId="10708" xr:uid="{00000000-0005-0000-0000-0000B5570000}"/>
    <cellStyle name="Notas 9 3 3 2 2 3 2 2" xfId="19337" xr:uid="{00000000-0005-0000-0000-0000B6570000}"/>
    <cellStyle name="Notas 9 3 3 2 2 3 3" xfId="15047" xr:uid="{00000000-0005-0000-0000-0000B7570000}"/>
    <cellStyle name="Notas 9 3 3 2 2 4" xfId="8563" xr:uid="{00000000-0005-0000-0000-0000B8570000}"/>
    <cellStyle name="Notas 9 3 3 2 2 4 2" xfId="17192" xr:uid="{00000000-0005-0000-0000-0000B9570000}"/>
    <cellStyle name="Notas 9 3 3 2 2 5" xfId="12879" xr:uid="{00000000-0005-0000-0000-0000BA570000}"/>
    <cellStyle name="Notas 9 3 3 3" xfId="3270" xr:uid="{00000000-0005-0000-0000-0000BB570000}"/>
    <cellStyle name="Notas 9 3 3 3 2" xfId="4439" xr:uid="{00000000-0005-0000-0000-0000BC570000}"/>
    <cellStyle name="Notas 9 3 3 3 2 2" xfId="7174" xr:uid="{00000000-0005-0000-0000-0000BD570000}"/>
    <cellStyle name="Notas 9 3 3 3 2 2 2" xfId="11470" xr:uid="{00000000-0005-0000-0000-0000BE570000}"/>
    <cellStyle name="Notas 9 3 3 3 2 2 2 2" xfId="20099" xr:uid="{00000000-0005-0000-0000-0000BF570000}"/>
    <cellStyle name="Notas 9 3 3 3 2 2 3" xfId="15809" xr:uid="{00000000-0005-0000-0000-0000C0570000}"/>
    <cellStyle name="Notas 9 3 3 3 2 3" xfId="9325" xr:uid="{00000000-0005-0000-0000-0000C1570000}"/>
    <cellStyle name="Notas 9 3 3 3 2 3 2" xfId="17954" xr:uid="{00000000-0005-0000-0000-0000C2570000}"/>
    <cellStyle name="Notas 9 3 3 3 2 4" xfId="13663" xr:uid="{00000000-0005-0000-0000-0000C3570000}"/>
    <cellStyle name="Notas 9 3 3 3 3" xfId="6121" xr:uid="{00000000-0005-0000-0000-0000C4570000}"/>
    <cellStyle name="Notas 9 3 3 3 3 2" xfId="10417" xr:uid="{00000000-0005-0000-0000-0000C5570000}"/>
    <cellStyle name="Notas 9 3 3 3 3 2 2" xfId="19046" xr:uid="{00000000-0005-0000-0000-0000C6570000}"/>
    <cellStyle name="Notas 9 3 3 3 3 3" xfId="14756" xr:uid="{00000000-0005-0000-0000-0000C7570000}"/>
    <cellStyle name="Notas 9 3 3 3 4" xfId="7871" xr:uid="{00000000-0005-0000-0000-0000C8570000}"/>
    <cellStyle name="Notas 9 3 3 3 4 2" xfId="16504" xr:uid="{00000000-0005-0000-0000-0000C9570000}"/>
    <cellStyle name="Notas 9 3 3 3 5" xfId="12587" xr:uid="{00000000-0005-0000-0000-0000CA570000}"/>
    <cellStyle name="Notas 9 3 4" xfId="1014" xr:uid="{00000000-0005-0000-0000-0000CB570000}"/>
    <cellStyle name="Notas 9 3 4 2" xfId="3366" xr:uid="{00000000-0005-0000-0000-0000CC570000}"/>
    <cellStyle name="Notas 9 3 4 2 2" xfId="4535" xr:uid="{00000000-0005-0000-0000-0000CD570000}"/>
    <cellStyle name="Notas 9 3 4 2 2 2" xfId="7270" xr:uid="{00000000-0005-0000-0000-0000CE570000}"/>
    <cellStyle name="Notas 9 3 4 2 2 2 2" xfId="11566" xr:uid="{00000000-0005-0000-0000-0000CF570000}"/>
    <cellStyle name="Notas 9 3 4 2 2 2 2 2" xfId="20195" xr:uid="{00000000-0005-0000-0000-0000D0570000}"/>
    <cellStyle name="Notas 9 3 4 2 2 2 3" xfId="15905" xr:uid="{00000000-0005-0000-0000-0000D1570000}"/>
    <cellStyle name="Notas 9 3 4 2 2 3" xfId="9421" xr:uid="{00000000-0005-0000-0000-0000D2570000}"/>
    <cellStyle name="Notas 9 3 4 2 2 3 2" xfId="18050" xr:uid="{00000000-0005-0000-0000-0000D3570000}"/>
    <cellStyle name="Notas 9 3 4 2 2 4" xfId="13759" xr:uid="{00000000-0005-0000-0000-0000D4570000}"/>
    <cellStyle name="Notas 9 3 4 2 3" xfId="6217" xr:uid="{00000000-0005-0000-0000-0000D5570000}"/>
    <cellStyle name="Notas 9 3 4 2 3 2" xfId="10513" xr:uid="{00000000-0005-0000-0000-0000D6570000}"/>
    <cellStyle name="Notas 9 3 4 2 3 2 2" xfId="19142" xr:uid="{00000000-0005-0000-0000-0000D7570000}"/>
    <cellStyle name="Notas 9 3 4 2 3 3" xfId="14852" xr:uid="{00000000-0005-0000-0000-0000D8570000}"/>
    <cellStyle name="Notas 9 3 4 2 4" xfId="8368" xr:uid="{00000000-0005-0000-0000-0000D9570000}"/>
    <cellStyle name="Notas 9 3 4 2 4 2" xfId="16997" xr:uid="{00000000-0005-0000-0000-0000DA570000}"/>
    <cellStyle name="Notas 9 3 4 2 5" xfId="12683" xr:uid="{00000000-0005-0000-0000-0000DB570000}"/>
    <cellStyle name="Notas 9 3 5" xfId="1178" xr:uid="{00000000-0005-0000-0000-0000DC570000}"/>
    <cellStyle name="Notas 9 3 5 2" xfId="2456" xr:uid="{00000000-0005-0000-0000-0000DD570000}"/>
    <cellStyle name="Notas 9 3 5 2 2" xfId="3690" xr:uid="{00000000-0005-0000-0000-0000DE570000}"/>
    <cellStyle name="Notas 9 3 5 2 2 2" xfId="4825" xr:uid="{00000000-0005-0000-0000-0000DF570000}"/>
    <cellStyle name="Notas 9 3 5 2 2 2 2" xfId="7560" xr:uid="{00000000-0005-0000-0000-0000E0570000}"/>
    <cellStyle name="Notas 9 3 5 2 2 2 2 2" xfId="11856" xr:uid="{00000000-0005-0000-0000-0000E1570000}"/>
    <cellStyle name="Notas 9 3 5 2 2 2 2 2 2" xfId="20485" xr:uid="{00000000-0005-0000-0000-0000E2570000}"/>
    <cellStyle name="Notas 9 3 5 2 2 2 2 3" xfId="16195" xr:uid="{00000000-0005-0000-0000-0000E3570000}"/>
    <cellStyle name="Notas 9 3 5 2 2 2 3" xfId="9711" xr:uid="{00000000-0005-0000-0000-0000E4570000}"/>
    <cellStyle name="Notas 9 3 5 2 2 2 3 2" xfId="18340" xr:uid="{00000000-0005-0000-0000-0000E5570000}"/>
    <cellStyle name="Notas 9 3 5 2 2 2 4" xfId="14049" xr:uid="{00000000-0005-0000-0000-0000E6570000}"/>
    <cellStyle name="Notas 9 3 5 2 2 3" xfId="6508" xr:uid="{00000000-0005-0000-0000-0000E7570000}"/>
    <cellStyle name="Notas 9 3 5 2 2 3 2" xfId="10804" xr:uid="{00000000-0005-0000-0000-0000E8570000}"/>
    <cellStyle name="Notas 9 3 5 2 2 3 2 2" xfId="19433" xr:uid="{00000000-0005-0000-0000-0000E9570000}"/>
    <cellStyle name="Notas 9 3 5 2 2 3 3" xfId="15143" xr:uid="{00000000-0005-0000-0000-0000EA570000}"/>
    <cellStyle name="Notas 9 3 5 2 2 4" xfId="8659" xr:uid="{00000000-0005-0000-0000-0000EB570000}"/>
    <cellStyle name="Notas 9 3 5 2 2 4 2" xfId="17288" xr:uid="{00000000-0005-0000-0000-0000EC570000}"/>
    <cellStyle name="Notas 9 3 5 2 2 5" xfId="12975" xr:uid="{00000000-0005-0000-0000-0000ED570000}"/>
    <cellStyle name="Notas 9 3 5 3" xfId="3870" xr:uid="{00000000-0005-0000-0000-0000EE570000}"/>
    <cellStyle name="Notas 9 3 5 3 2" xfId="6625" xr:uid="{00000000-0005-0000-0000-0000EF570000}"/>
    <cellStyle name="Notas 9 3 5 3 2 2" xfId="10921" xr:uid="{00000000-0005-0000-0000-0000F0570000}"/>
    <cellStyle name="Notas 9 3 5 3 2 2 2" xfId="19550" xr:uid="{00000000-0005-0000-0000-0000F1570000}"/>
    <cellStyle name="Notas 9 3 5 3 2 3" xfId="15260" xr:uid="{00000000-0005-0000-0000-0000F2570000}"/>
    <cellStyle name="Notas 9 3 5 3 3" xfId="8776" xr:uid="{00000000-0005-0000-0000-0000F3570000}"/>
    <cellStyle name="Notas 9 3 5 3 3 2" xfId="17405" xr:uid="{00000000-0005-0000-0000-0000F4570000}"/>
    <cellStyle name="Notas 9 3 5 3 4" xfId="13094" xr:uid="{00000000-0005-0000-0000-0000F5570000}"/>
    <cellStyle name="Notas 9 3 5 4" xfId="5570" xr:uid="{00000000-0005-0000-0000-0000F6570000}"/>
    <cellStyle name="Notas 9 3 5 4 2" xfId="9866" xr:uid="{00000000-0005-0000-0000-0000F7570000}"/>
    <cellStyle name="Notas 9 3 5 4 2 2" xfId="18495" xr:uid="{00000000-0005-0000-0000-0000F8570000}"/>
    <cellStyle name="Notas 9 3 5 4 3" xfId="14205" xr:uid="{00000000-0005-0000-0000-0000F9570000}"/>
    <cellStyle name="Notas 9 3 5 5" xfId="7885" xr:uid="{00000000-0005-0000-0000-0000FA570000}"/>
    <cellStyle name="Notas 9 3 5 5 2" xfId="16518" xr:uid="{00000000-0005-0000-0000-0000FB570000}"/>
    <cellStyle name="Notas 9 3 5 6" xfId="12014" xr:uid="{00000000-0005-0000-0000-0000FC570000}"/>
    <cellStyle name="Notas 9 3 6" xfId="22096" xr:uid="{00000000-0005-0000-0000-0000FD570000}"/>
    <cellStyle name="Notas 9 4" xfId="572" xr:uid="{00000000-0005-0000-0000-0000FE570000}"/>
    <cellStyle name="Notas 9 4 2" xfId="702" xr:uid="{00000000-0005-0000-0000-0000FF570000}"/>
    <cellStyle name="Notas 9 4 2 2" xfId="2141" xr:uid="{00000000-0005-0000-0000-000000580000}"/>
    <cellStyle name="Notas 9 4 2 2 2" xfId="3498" xr:uid="{00000000-0005-0000-0000-000001580000}"/>
    <cellStyle name="Notas 9 4 2 2 2 2" xfId="4634" xr:uid="{00000000-0005-0000-0000-000002580000}"/>
    <cellStyle name="Notas 9 4 2 2 2 2 2" xfId="7369" xr:uid="{00000000-0005-0000-0000-000003580000}"/>
    <cellStyle name="Notas 9 4 2 2 2 2 2 2" xfId="11665" xr:uid="{00000000-0005-0000-0000-000004580000}"/>
    <cellStyle name="Notas 9 4 2 2 2 2 2 2 2" xfId="20294" xr:uid="{00000000-0005-0000-0000-000005580000}"/>
    <cellStyle name="Notas 9 4 2 2 2 2 2 3" xfId="16004" xr:uid="{00000000-0005-0000-0000-000006580000}"/>
    <cellStyle name="Notas 9 4 2 2 2 2 3" xfId="9520" xr:uid="{00000000-0005-0000-0000-000007580000}"/>
    <cellStyle name="Notas 9 4 2 2 2 2 3 2" xfId="18149" xr:uid="{00000000-0005-0000-0000-000008580000}"/>
    <cellStyle name="Notas 9 4 2 2 2 2 4" xfId="13858" xr:uid="{00000000-0005-0000-0000-000009580000}"/>
    <cellStyle name="Notas 9 4 2 2 2 3" xfId="6317" xr:uid="{00000000-0005-0000-0000-00000A580000}"/>
    <cellStyle name="Notas 9 4 2 2 2 3 2" xfId="10613" xr:uid="{00000000-0005-0000-0000-00000B580000}"/>
    <cellStyle name="Notas 9 4 2 2 2 3 2 2" xfId="19242" xr:uid="{00000000-0005-0000-0000-00000C580000}"/>
    <cellStyle name="Notas 9 4 2 2 2 3 3" xfId="14952" xr:uid="{00000000-0005-0000-0000-00000D580000}"/>
    <cellStyle name="Notas 9 4 2 2 2 4" xfId="8468" xr:uid="{00000000-0005-0000-0000-00000E580000}"/>
    <cellStyle name="Notas 9 4 2 2 2 4 2" xfId="17097" xr:uid="{00000000-0005-0000-0000-00000F580000}"/>
    <cellStyle name="Notas 9 4 2 2 2 5" xfId="12784" xr:uid="{00000000-0005-0000-0000-000010580000}"/>
    <cellStyle name="Notas 9 4 2 3" xfId="3175" xr:uid="{00000000-0005-0000-0000-000011580000}"/>
    <cellStyle name="Notas 9 4 2 3 2" xfId="4344" xr:uid="{00000000-0005-0000-0000-000012580000}"/>
    <cellStyle name="Notas 9 4 2 3 2 2" xfId="7079" xr:uid="{00000000-0005-0000-0000-000013580000}"/>
    <cellStyle name="Notas 9 4 2 3 2 2 2" xfId="11375" xr:uid="{00000000-0005-0000-0000-000014580000}"/>
    <cellStyle name="Notas 9 4 2 3 2 2 2 2" xfId="20004" xr:uid="{00000000-0005-0000-0000-000015580000}"/>
    <cellStyle name="Notas 9 4 2 3 2 2 3" xfId="15714" xr:uid="{00000000-0005-0000-0000-000016580000}"/>
    <cellStyle name="Notas 9 4 2 3 2 3" xfId="9230" xr:uid="{00000000-0005-0000-0000-000017580000}"/>
    <cellStyle name="Notas 9 4 2 3 2 3 2" xfId="17859" xr:uid="{00000000-0005-0000-0000-000018580000}"/>
    <cellStyle name="Notas 9 4 2 3 2 4" xfId="13568" xr:uid="{00000000-0005-0000-0000-000019580000}"/>
    <cellStyle name="Notas 9 4 2 3 3" xfId="6026" xr:uid="{00000000-0005-0000-0000-00001A580000}"/>
    <cellStyle name="Notas 9 4 2 3 3 2" xfId="10322" xr:uid="{00000000-0005-0000-0000-00001B580000}"/>
    <cellStyle name="Notas 9 4 2 3 3 2 2" xfId="18951" xr:uid="{00000000-0005-0000-0000-00001C580000}"/>
    <cellStyle name="Notas 9 4 2 3 3 3" xfId="14661" xr:uid="{00000000-0005-0000-0000-00001D580000}"/>
    <cellStyle name="Notas 9 4 2 3 4" xfId="7836" xr:uid="{00000000-0005-0000-0000-00001E580000}"/>
    <cellStyle name="Notas 9 4 2 3 4 2" xfId="16470" xr:uid="{00000000-0005-0000-0000-00001F580000}"/>
    <cellStyle name="Notas 9 4 2 3 5" xfId="12492" xr:uid="{00000000-0005-0000-0000-000020580000}"/>
    <cellStyle name="Notas 9 4 2 4" xfId="22097" xr:uid="{00000000-0005-0000-0000-000021580000}"/>
    <cellStyle name="Notas 9 4 3" xfId="817" xr:uid="{00000000-0005-0000-0000-000022580000}"/>
    <cellStyle name="Notas 9 4 3 2" xfId="2253" xr:uid="{00000000-0005-0000-0000-000023580000}"/>
    <cellStyle name="Notas 9 4 3 2 2" xfId="3594" xr:uid="{00000000-0005-0000-0000-000024580000}"/>
    <cellStyle name="Notas 9 4 3 2 2 2" xfId="4730" xr:uid="{00000000-0005-0000-0000-000025580000}"/>
    <cellStyle name="Notas 9 4 3 2 2 2 2" xfId="7465" xr:uid="{00000000-0005-0000-0000-000026580000}"/>
    <cellStyle name="Notas 9 4 3 2 2 2 2 2" xfId="11761" xr:uid="{00000000-0005-0000-0000-000027580000}"/>
    <cellStyle name="Notas 9 4 3 2 2 2 2 2 2" xfId="20390" xr:uid="{00000000-0005-0000-0000-000028580000}"/>
    <cellStyle name="Notas 9 4 3 2 2 2 2 3" xfId="16100" xr:uid="{00000000-0005-0000-0000-000029580000}"/>
    <cellStyle name="Notas 9 4 3 2 2 2 3" xfId="9616" xr:uid="{00000000-0005-0000-0000-00002A580000}"/>
    <cellStyle name="Notas 9 4 3 2 2 2 3 2" xfId="18245" xr:uid="{00000000-0005-0000-0000-00002B580000}"/>
    <cellStyle name="Notas 9 4 3 2 2 2 4" xfId="13954" xr:uid="{00000000-0005-0000-0000-00002C580000}"/>
    <cellStyle name="Notas 9 4 3 2 2 3" xfId="6413" xr:uid="{00000000-0005-0000-0000-00002D580000}"/>
    <cellStyle name="Notas 9 4 3 2 2 3 2" xfId="10709" xr:uid="{00000000-0005-0000-0000-00002E580000}"/>
    <cellStyle name="Notas 9 4 3 2 2 3 2 2" xfId="19338" xr:uid="{00000000-0005-0000-0000-00002F580000}"/>
    <cellStyle name="Notas 9 4 3 2 2 3 3" xfId="15048" xr:uid="{00000000-0005-0000-0000-000030580000}"/>
    <cellStyle name="Notas 9 4 3 2 2 4" xfId="8564" xr:uid="{00000000-0005-0000-0000-000031580000}"/>
    <cellStyle name="Notas 9 4 3 2 2 4 2" xfId="17193" xr:uid="{00000000-0005-0000-0000-000032580000}"/>
    <cellStyle name="Notas 9 4 3 2 2 5" xfId="12880" xr:uid="{00000000-0005-0000-0000-000033580000}"/>
    <cellStyle name="Notas 9 4 3 3" xfId="3271" xr:uid="{00000000-0005-0000-0000-000034580000}"/>
    <cellStyle name="Notas 9 4 3 3 2" xfId="4440" xr:uid="{00000000-0005-0000-0000-000035580000}"/>
    <cellStyle name="Notas 9 4 3 3 2 2" xfId="7175" xr:uid="{00000000-0005-0000-0000-000036580000}"/>
    <cellStyle name="Notas 9 4 3 3 2 2 2" xfId="11471" xr:uid="{00000000-0005-0000-0000-000037580000}"/>
    <cellStyle name="Notas 9 4 3 3 2 2 2 2" xfId="20100" xr:uid="{00000000-0005-0000-0000-000038580000}"/>
    <cellStyle name="Notas 9 4 3 3 2 2 3" xfId="15810" xr:uid="{00000000-0005-0000-0000-000039580000}"/>
    <cellStyle name="Notas 9 4 3 3 2 3" xfId="9326" xr:uid="{00000000-0005-0000-0000-00003A580000}"/>
    <cellStyle name="Notas 9 4 3 3 2 3 2" xfId="17955" xr:uid="{00000000-0005-0000-0000-00003B580000}"/>
    <cellStyle name="Notas 9 4 3 3 2 4" xfId="13664" xr:uid="{00000000-0005-0000-0000-00003C580000}"/>
    <cellStyle name="Notas 9 4 3 3 3" xfId="6122" xr:uid="{00000000-0005-0000-0000-00003D580000}"/>
    <cellStyle name="Notas 9 4 3 3 3 2" xfId="10418" xr:uid="{00000000-0005-0000-0000-00003E580000}"/>
    <cellStyle name="Notas 9 4 3 3 3 2 2" xfId="19047" xr:uid="{00000000-0005-0000-0000-00003F580000}"/>
    <cellStyle name="Notas 9 4 3 3 3 3" xfId="14757" xr:uid="{00000000-0005-0000-0000-000040580000}"/>
    <cellStyle name="Notas 9 4 3 3 4" xfId="8057" xr:uid="{00000000-0005-0000-0000-000041580000}"/>
    <cellStyle name="Notas 9 4 3 3 4 2" xfId="16689" xr:uid="{00000000-0005-0000-0000-000042580000}"/>
    <cellStyle name="Notas 9 4 3 3 5" xfId="12588" xr:uid="{00000000-0005-0000-0000-000043580000}"/>
    <cellStyle name="Notas 9 4 4" xfId="1015" xr:uid="{00000000-0005-0000-0000-000044580000}"/>
    <cellStyle name="Notas 9 4 4 2" xfId="3367" xr:uid="{00000000-0005-0000-0000-000045580000}"/>
    <cellStyle name="Notas 9 4 4 2 2" xfId="4536" xr:uid="{00000000-0005-0000-0000-000046580000}"/>
    <cellStyle name="Notas 9 4 4 2 2 2" xfId="7271" xr:uid="{00000000-0005-0000-0000-000047580000}"/>
    <cellStyle name="Notas 9 4 4 2 2 2 2" xfId="11567" xr:uid="{00000000-0005-0000-0000-000048580000}"/>
    <cellStyle name="Notas 9 4 4 2 2 2 2 2" xfId="20196" xr:uid="{00000000-0005-0000-0000-000049580000}"/>
    <cellStyle name="Notas 9 4 4 2 2 2 3" xfId="15906" xr:uid="{00000000-0005-0000-0000-00004A580000}"/>
    <cellStyle name="Notas 9 4 4 2 2 3" xfId="9422" xr:uid="{00000000-0005-0000-0000-00004B580000}"/>
    <cellStyle name="Notas 9 4 4 2 2 3 2" xfId="18051" xr:uid="{00000000-0005-0000-0000-00004C580000}"/>
    <cellStyle name="Notas 9 4 4 2 2 4" xfId="13760" xr:uid="{00000000-0005-0000-0000-00004D580000}"/>
    <cellStyle name="Notas 9 4 4 2 3" xfId="6218" xr:uid="{00000000-0005-0000-0000-00004E580000}"/>
    <cellStyle name="Notas 9 4 4 2 3 2" xfId="10514" xr:uid="{00000000-0005-0000-0000-00004F580000}"/>
    <cellStyle name="Notas 9 4 4 2 3 2 2" xfId="19143" xr:uid="{00000000-0005-0000-0000-000050580000}"/>
    <cellStyle name="Notas 9 4 4 2 3 3" xfId="14853" xr:uid="{00000000-0005-0000-0000-000051580000}"/>
    <cellStyle name="Notas 9 4 4 2 4" xfId="8369" xr:uid="{00000000-0005-0000-0000-000052580000}"/>
    <cellStyle name="Notas 9 4 4 2 4 2" xfId="16998" xr:uid="{00000000-0005-0000-0000-000053580000}"/>
    <cellStyle name="Notas 9 4 4 2 5" xfId="12684" xr:uid="{00000000-0005-0000-0000-000054580000}"/>
    <cellStyle name="Notas 9 4 5" xfId="1179" xr:uid="{00000000-0005-0000-0000-000055580000}"/>
    <cellStyle name="Notas 9 4 5 2" xfId="2457" xr:uid="{00000000-0005-0000-0000-000056580000}"/>
    <cellStyle name="Notas 9 4 5 2 2" xfId="3691" xr:uid="{00000000-0005-0000-0000-000057580000}"/>
    <cellStyle name="Notas 9 4 5 2 2 2" xfId="4826" xr:uid="{00000000-0005-0000-0000-000058580000}"/>
    <cellStyle name="Notas 9 4 5 2 2 2 2" xfId="7561" xr:uid="{00000000-0005-0000-0000-000059580000}"/>
    <cellStyle name="Notas 9 4 5 2 2 2 2 2" xfId="11857" xr:uid="{00000000-0005-0000-0000-00005A580000}"/>
    <cellStyle name="Notas 9 4 5 2 2 2 2 2 2" xfId="20486" xr:uid="{00000000-0005-0000-0000-00005B580000}"/>
    <cellStyle name="Notas 9 4 5 2 2 2 2 3" xfId="16196" xr:uid="{00000000-0005-0000-0000-00005C580000}"/>
    <cellStyle name="Notas 9 4 5 2 2 2 3" xfId="9712" xr:uid="{00000000-0005-0000-0000-00005D580000}"/>
    <cellStyle name="Notas 9 4 5 2 2 2 3 2" xfId="18341" xr:uid="{00000000-0005-0000-0000-00005E580000}"/>
    <cellStyle name="Notas 9 4 5 2 2 2 4" xfId="14050" xr:uid="{00000000-0005-0000-0000-00005F580000}"/>
    <cellStyle name="Notas 9 4 5 2 2 3" xfId="6509" xr:uid="{00000000-0005-0000-0000-000060580000}"/>
    <cellStyle name="Notas 9 4 5 2 2 3 2" xfId="10805" xr:uid="{00000000-0005-0000-0000-000061580000}"/>
    <cellStyle name="Notas 9 4 5 2 2 3 2 2" xfId="19434" xr:uid="{00000000-0005-0000-0000-000062580000}"/>
    <cellStyle name="Notas 9 4 5 2 2 3 3" xfId="15144" xr:uid="{00000000-0005-0000-0000-000063580000}"/>
    <cellStyle name="Notas 9 4 5 2 2 4" xfId="8660" xr:uid="{00000000-0005-0000-0000-000064580000}"/>
    <cellStyle name="Notas 9 4 5 2 2 4 2" xfId="17289" xr:uid="{00000000-0005-0000-0000-000065580000}"/>
    <cellStyle name="Notas 9 4 5 2 2 5" xfId="12976" xr:uid="{00000000-0005-0000-0000-000066580000}"/>
    <cellStyle name="Notas 9 4 5 3" xfId="3871" xr:uid="{00000000-0005-0000-0000-000067580000}"/>
    <cellStyle name="Notas 9 4 5 3 2" xfId="6626" xr:uid="{00000000-0005-0000-0000-000068580000}"/>
    <cellStyle name="Notas 9 4 5 3 2 2" xfId="10922" xr:uid="{00000000-0005-0000-0000-000069580000}"/>
    <cellStyle name="Notas 9 4 5 3 2 2 2" xfId="19551" xr:uid="{00000000-0005-0000-0000-00006A580000}"/>
    <cellStyle name="Notas 9 4 5 3 2 3" xfId="15261" xr:uid="{00000000-0005-0000-0000-00006B580000}"/>
    <cellStyle name="Notas 9 4 5 3 3" xfId="8777" xr:uid="{00000000-0005-0000-0000-00006C580000}"/>
    <cellStyle name="Notas 9 4 5 3 3 2" xfId="17406" xr:uid="{00000000-0005-0000-0000-00006D580000}"/>
    <cellStyle name="Notas 9 4 5 3 4" xfId="13095" xr:uid="{00000000-0005-0000-0000-00006E580000}"/>
    <cellStyle name="Notas 9 4 5 4" xfId="5571" xr:uid="{00000000-0005-0000-0000-00006F580000}"/>
    <cellStyle name="Notas 9 4 5 4 2" xfId="9867" xr:uid="{00000000-0005-0000-0000-000070580000}"/>
    <cellStyle name="Notas 9 4 5 4 2 2" xfId="18496" xr:uid="{00000000-0005-0000-0000-000071580000}"/>
    <cellStyle name="Notas 9 4 5 4 3" xfId="14206" xr:uid="{00000000-0005-0000-0000-000072580000}"/>
    <cellStyle name="Notas 9 4 5 5" xfId="8230" xr:uid="{00000000-0005-0000-0000-000073580000}"/>
    <cellStyle name="Notas 9 4 5 5 2" xfId="16859" xr:uid="{00000000-0005-0000-0000-000074580000}"/>
    <cellStyle name="Notas 9 4 5 6" xfId="12015" xr:uid="{00000000-0005-0000-0000-000075580000}"/>
    <cellStyle name="Notas 9 4 6" xfId="22187" xr:uid="{00000000-0005-0000-0000-000076580000}"/>
    <cellStyle name="Notas 9 5" xfId="699" xr:uid="{00000000-0005-0000-0000-000077580000}"/>
    <cellStyle name="Notas 9 5 2" xfId="2138" xr:uid="{00000000-0005-0000-0000-000078580000}"/>
    <cellStyle name="Notas 9 5 2 2" xfId="3495" xr:uid="{00000000-0005-0000-0000-000079580000}"/>
    <cellStyle name="Notas 9 5 2 2 2" xfId="4631" xr:uid="{00000000-0005-0000-0000-00007A580000}"/>
    <cellStyle name="Notas 9 5 2 2 2 2" xfId="7366" xr:uid="{00000000-0005-0000-0000-00007B580000}"/>
    <cellStyle name="Notas 9 5 2 2 2 2 2" xfId="11662" xr:uid="{00000000-0005-0000-0000-00007C580000}"/>
    <cellStyle name="Notas 9 5 2 2 2 2 2 2" xfId="20291" xr:uid="{00000000-0005-0000-0000-00007D580000}"/>
    <cellStyle name="Notas 9 5 2 2 2 2 3" xfId="16001" xr:uid="{00000000-0005-0000-0000-00007E580000}"/>
    <cellStyle name="Notas 9 5 2 2 2 3" xfId="9517" xr:uid="{00000000-0005-0000-0000-00007F580000}"/>
    <cellStyle name="Notas 9 5 2 2 2 3 2" xfId="18146" xr:uid="{00000000-0005-0000-0000-000080580000}"/>
    <cellStyle name="Notas 9 5 2 2 2 4" xfId="13855" xr:uid="{00000000-0005-0000-0000-000081580000}"/>
    <cellStyle name="Notas 9 5 2 2 3" xfId="6314" xr:uid="{00000000-0005-0000-0000-000082580000}"/>
    <cellStyle name="Notas 9 5 2 2 3 2" xfId="10610" xr:uid="{00000000-0005-0000-0000-000083580000}"/>
    <cellStyle name="Notas 9 5 2 2 3 2 2" xfId="19239" xr:uid="{00000000-0005-0000-0000-000084580000}"/>
    <cellStyle name="Notas 9 5 2 2 3 3" xfId="14949" xr:uid="{00000000-0005-0000-0000-000085580000}"/>
    <cellStyle name="Notas 9 5 2 2 4" xfId="8465" xr:uid="{00000000-0005-0000-0000-000086580000}"/>
    <cellStyle name="Notas 9 5 2 2 4 2" xfId="17094" xr:uid="{00000000-0005-0000-0000-000087580000}"/>
    <cellStyle name="Notas 9 5 2 2 5" xfId="12781" xr:uid="{00000000-0005-0000-0000-000088580000}"/>
    <cellStyle name="Notas 9 5 3" xfId="3172" xr:uid="{00000000-0005-0000-0000-000089580000}"/>
    <cellStyle name="Notas 9 5 3 2" xfId="4341" xr:uid="{00000000-0005-0000-0000-00008A580000}"/>
    <cellStyle name="Notas 9 5 3 2 2" xfId="7076" xr:uid="{00000000-0005-0000-0000-00008B580000}"/>
    <cellStyle name="Notas 9 5 3 2 2 2" xfId="11372" xr:uid="{00000000-0005-0000-0000-00008C580000}"/>
    <cellStyle name="Notas 9 5 3 2 2 2 2" xfId="20001" xr:uid="{00000000-0005-0000-0000-00008D580000}"/>
    <cellStyle name="Notas 9 5 3 2 2 3" xfId="15711" xr:uid="{00000000-0005-0000-0000-00008E580000}"/>
    <cellStyle name="Notas 9 5 3 2 3" xfId="9227" xr:uid="{00000000-0005-0000-0000-00008F580000}"/>
    <cellStyle name="Notas 9 5 3 2 3 2" xfId="17856" xr:uid="{00000000-0005-0000-0000-000090580000}"/>
    <cellStyle name="Notas 9 5 3 2 4" xfId="13565" xr:uid="{00000000-0005-0000-0000-000091580000}"/>
    <cellStyle name="Notas 9 5 3 3" xfId="6023" xr:uid="{00000000-0005-0000-0000-000092580000}"/>
    <cellStyle name="Notas 9 5 3 3 2" xfId="10319" xr:uid="{00000000-0005-0000-0000-000093580000}"/>
    <cellStyle name="Notas 9 5 3 3 2 2" xfId="18948" xr:uid="{00000000-0005-0000-0000-000094580000}"/>
    <cellStyle name="Notas 9 5 3 3 3" xfId="14658" xr:uid="{00000000-0005-0000-0000-000095580000}"/>
    <cellStyle name="Notas 9 5 3 4" xfId="7857" xr:uid="{00000000-0005-0000-0000-000096580000}"/>
    <cellStyle name="Notas 9 5 3 4 2" xfId="16490" xr:uid="{00000000-0005-0000-0000-000097580000}"/>
    <cellStyle name="Notas 9 5 3 5" xfId="12489" xr:uid="{00000000-0005-0000-0000-000098580000}"/>
    <cellStyle name="Notas 9 5 4" xfId="22101" xr:uid="{00000000-0005-0000-0000-000099580000}"/>
    <cellStyle name="Notas 9 6" xfId="814" xr:uid="{00000000-0005-0000-0000-00009A580000}"/>
    <cellStyle name="Notas 9 6 2" xfId="2250" xr:uid="{00000000-0005-0000-0000-00009B580000}"/>
    <cellStyle name="Notas 9 6 2 2" xfId="3591" xr:uid="{00000000-0005-0000-0000-00009C580000}"/>
    <cellStyle name="Notas 9 6 2 2 2" xfId="4727" xr:uid="{00000000-0005-0000-0000-00009D580000}"/>
    <cellStyle name="Notas 9 6 2 2 2 2" xfId="7462" xr:uid="{00000000-0005-0000-0000-00009E580000}"/>
    <cellStyle name="Notas 9 6 2 2 2 2 2" xfId="11758" xr:uid="{00000000-0005-0000-0000-00009F580000}"/>
    <cellStyle name="Notas 9 6 2 2 2 2 2 2" xfId="20387" xr:uid="{00000000-0005-0000-0000-0000A0580000}"/>
    <cellStyle name="Notas 9 6 2 2 2 2 3" xfId="16097" xr:uid="{00000000-0005-0000-0000-0000A1580000}"/>
    <cellStyle name="Notas 9 6 2 2 2 3" xfId="9613" xr:uid="{00000000-0005-0000-0000-0000A2580000}"/>
    <cellStyle name="Notas 9 6 2 2 2 3 2" xfId="18242" xr:uid="{00000000-0005-0000-0000-0000A3580000}"/>
    <cellStyle name="Notas 9 6 2 2 2 4" xfId="13951" xr:uid="{00000000-0005-0000-0000-0000A4580000}"/>
    <cellStyle name="Notas 9 6 2 2 3" xfId="6410" xr:uid="{00000000-0005-0000-0000-0000A5580000}"/>
    <cellStyle name="Notas 9 6 2 2 3 2" xfId="10706" xr:uid="{00000000-0005-0000-0000-0000A6580000}"/>
    <cellStyle name="Notas 9 6 2 2 3 2 2" xfId="19335" xr:uid="{00000000-0005-0000-0000-0000A7580000}"/>
    <cellStyle name="Notas 9 6 2 2 3 3" xfId="15045" xr:uid="{00000000-0005-0000-0000-0000A8580000}"/>
    <cellStyle name="Notas 9 6 2 2 4" xfId="8561" xr:uid="{00000000-0005-0000-0000-0000A9580000}"/>
    <cellStyle name="Notas 9 6 2 2 4 2" xfId="17190" xr:uid="{00000000-0005-0000-0000-0000AA580000}"/>
    <cellStyle name="Notas 9 6 2 2 5" xfId="12877" xr:uid="{00000000-0005-0000-0000-0000AB580000}"/>
    <cellStyle name="Notas 9 6 3" xfId="3268" xr:uid="{00000000-0005-0000-0000-0000AC580000}"/>
    <cellStyle name="Notas 9 6 3 2" xfId="4437" xr:uid="{00000000-0005-0000-0000-0000AD580000}"/>
    <cellStyle name="Notas 9 6 3 2 2" xfId="7172" xr:uid="{00000000-0005-0000-0000-0000AE580000}"/>
    <cellStyle name="Notas 9 6 3 2 2 2" xfId="11468" xr:uid="{00000000-0005-0000-0000-0000AF580000}"/>
    <cellStyle name="Notas 9 6 3 2 2 2 2" xfId="20097" xr:uid="{00000000-0005-0000-0000-0000B0580000}"/>
    <cellStyle name="Notas 9 6 3 2 2 3" xfId="15807" xr:uid="{00000000-0005-0000-0000-0000B1580000}"/>
    <cellStyle name="Notas 9 6 3 2 3" xfId="9323" xr:uid="{00000000-0005-0000-0000-0000B2580000}"/>
    <cellStyle name="Notas 9 6 3 2 3 2" xfId="17952" xr:uid="{00000000-0005-0000-0000-0000B3580000}"/>
    <cellStyle name="Notas 9 6 3 2 4" xfId="13661" xr:uid="{00000000-0005-0000-0000-0000B4580000}"/>
    <cellStyle name="Notas 9 6 3 3" xfId="6119" xr:uid="{00000000-0005-0000-0000-0000B5580000}"/>
    <cellStyle name="Notas 9 6 3 3 2" xfId="10415" xr:uid="{00000000-0005-0000-0000-0000B6580000}"/>
    <cellStyle name="Notas 9 6 3 3 2 2" xfId="19044" xr:uid="{00000000-0005-0000-0000-0000B7580000}"/>
    <cellStyle name="Notas 9 6 3 3 3" xfId="14754" xr:uid="{00000000-0005-0000-0000-0000B8580000}"/>
    <cellStyle name="Notas 9 6 3 4" xfId="7928" xr:uid="{00000000-0005-0000-0000-0000B9580000}"/>
    <cellStyle name="Notas 9 6 3 4 2" xfId="16561" xr:uid="{00000000-0005-0000-0000-0000BA580000}"/>
    <cellStyle name="Notas 9 6 3 5" xfId="12585" xr:uid="{00000000-0005-0000-0000-0000BB580000}"/>
    <cellStyle name="Notas 9 7" xfId="1012" xr:uid="{00000000-0005-0000-0000-0000BC580000}"/>
    <cellStyle name="Notas 9 7 2" xfId="3364" xr:uid="{00000000-0005-0000-0000-0000BD580000}"/>
    <cellStyle name="Notas 9 7 2 2" xfId="4533" xr:uid="{00000000-0005-0000-0000-0000BE580000}"/>
    <cellStyle name="Notas 9 7 2 2 2" xfId="7268" xr:uid="{00000000-0005-0000-0000-0000BF580000}"/>
    <cellStyle name="Notas 9 7 2 2 2 2" xfId="11564" xr:uid="{00000000-0005-0000-0000-0000C0580000}"/>
    <cellStyle name="Notas 9 7 2 2 2 2 2" xfId="20193" xr:uid="{00000000-0005-0000-0000-0000C1580000}"/>
    <cellStyle name="Notas 9 7 2 2 2 3" xfId="15903" xr:uid="{00000000-0005-0000-0000-0000C2580000}"/>
    <cellStyle name="Notas 9 7 2 2 3" xfId="9419" xr:uid="{00000000-0005-0000-0000-0000C3580000}"/>
    <cellStyle name="Notas 9 7 2 2 3 2" xfId="18048" xr:uid="{00000000-0005-0000-0000-0000C4580000}"/>
    <cellStyle name="Notas 9 7 2 2 4" xfId="13757" xr:uid="{00000000-0005-0000-0000-0000C5580000}"/>
    <cellStyle name="Notas 9 7 2 3" xfId="6215" xr:uid="{00000000-0005-0000-0000-0000C6580000}"/>
    <cellStyle name="Notas 9 7 2 3 2" xfId="10511" xr:uid="{00000000-0005-0000-0000-0000C7580000}"/>
    <cellStyle name="Notas 9 7 2 3 2 2" xfId="19140" xr:uid="{00000000-0005-0000-0000-0000C8580000}"/>
    <cellStyle name="Notas 9 7 2 3 3" xfId="14850" xr:uid="{00000000-0005-0000-0000-0000C9580000}"/>
    <cellStyle name="Notas 9 7 2 4" xfId="8366" xr:uid="{00000000-0005-0000-0000-0000CA580000}"/>
    <cellStyle name="Notas 9 7 2 4 2" xfId="16995" xr:uid="{00000000-0005-0000-0000-0000CB580000}"/>
    <cellStyle name="Notas 9 7 2 5" xfId="12681" xr:uid="{00000000-0005-0000-0000-0000CC580000}"/>
    <cellStyle name="Notas 9 8" xfId="1176" xr:uid="{00000000-0005-0000-0000-0000CD580000}"/>
    <cellStyle name="Notas 9 8 2" xfId="2454" xr:uid="{00000000-0005-0000-0000-0000CE580000}"/>
    <cellStyle name="Notas 9 8 2 2" xfId="3688" xr:uid="{00000000-0005-0000-0000-0000CF580000}"/>
    <cellStyle name="Notas 9 8 2 2 2" xfId="4823" xr:uid="{00000000-0005-0000-0000-0000D0580000}"/>
    <cellStyle name="Notas 9 8 2 2 2 2" xfId="7558" xr:uid="{00000000-0005-0000-0000-0000D1580000}"/>
    <cellStyle name="Notas 9 8 2 2 2 2 2" xfId="11854" xr:uid="{00000000-0005-0000-0000-0000D2580000}"/>
    <cellStyle name="Notas 9 8 2 2 2 2 2 2" xfId="20483" xr:uid="{00000000-0005-0000-0000-0000D3580000}"/>
    <cellStyle name="Notas 9 8 2 2 2 2 3" xfId="16193" xr:uid="{00000000-0005-0000-0000-0000D4580000}"/>
    <cellStyle name="Notas 9 8 2 2 2 3" xfId="9709" xr:uid="{00000000-0005-0000-0000-0000D5580000}"/>
    <cellStyle name="Notas 9 8 2 2 2 3 2" xfId="18338" xr:uid="{00000000-0005-0000-0000-0000D6580000}"/>
    <cellStyle name="Notas 9 8 2 2 2 4" xfId="14047" xr:uid="{00000000-0005-0000-0000-0000D7580000}"/>
    <cellStyle name="Notas 9 8 2 2 3" xfId="6506" xr:uid="{00000000-0005-0000-0000-0000D8580000}"/>
    <cellStyle name="Notas 9 8 2 2 3 2" xfId="10802" xr:uid="{00000000-0005-0000-0000-0000D9580000}"/>
    <cellStyle name="Notas 9 8 2 2 3 2 2" xfId="19431" xr:uid="{00000000-0005-0000-0000-0000DA580000}"/>
    <cellStyle name="Notas 9 8 2 2 3 3" xfId="15141" xr:uid="{00000000-0005-0000-0000-0000DB580000}"/>
    <cellStyle name="Notas 9 8 2 2 4" xfId="8657" xr:uid="{00000000-0005-0000-0000-0000DC580000}"/>
    <cellStyle name="Notas 9 8 2 2 4 2" xfId="17286" xr:uid="{00000000-0005-0000-0000-0000DD580000}"/>
    <cellStyle name="Notas 9 8 2 2 5" xfId="12973" xr:uid="{00000000-0005-0000-0000-0000DE580000}"/>
    <cellStyle name="Notas 9 8 3" xfId="3868" xr:uid="{00000000-0005-0000-0000-0000DF580000}"/>
    <cellStyle name="Notas 9 8 3 2" xfId="6623" xr:uid="{00000000-0005-0000-0000-0000E0580000}"/>
    <cellStyle name="Notas 9 8 3 2 2" xfId="10919" xr:uid="{00000000-0005-0000-0000-0000E1580000}"/>
    <cellStyle name="Notas 9 8 3 2 2 2" xfId="19548" xr:uid="{00000000-0005-0000-0000-0000E2580000}"/>
    <cellStyle name="Notas 9 8 3 2 3" xfId="15258" xr:uid="{00000000-0005-0000-0000-0000E3580000}"/>
    <cellStyle name="Notas 9 8 3 3" xfId="8774" xr:uid="{00000000-0005-0000-0000-0000E4580000}"/>
    <cellStyle name="Notas 9 8 3 3 2" xfId="17403" xr:uid="{00000000-0005-0000-0000-0000E5580000}"/>
    <cellStyle name="Notas 9 8 3 4" xfId="13092" xr:uid="{00000000-0005-0000-0000-0000E6580000}"/>
    <cellStyle name="Notas 9 8 4" xfId="5568" xr:uid="{00000000-0005-0000-0000-0000E7580000}"/>
    <cellStyle name="Notas 9 8 4 2" xfId="9864" xr:uid="{00000000-0005-0000-0000-0000E8580000}"/>
    <cellStyle name="Notas 9 8 4 2 2" xfId="18493" xr:uid="{00000000-0005-0000-0000-0000E9580000}"/>
    <cellStyle name="Notas 9 8 4 3" xfId="14203" xr:uid="{00000000-0005-0000-0000-0000EA580000}"/>
    <cellStyle name="Notas 9 8 5" xfId="8231" xr:uid="{00000000-0005-0000-0000-0000EB580000}"/>
    <cellStyle name="Notas 9 8 5 2" xfId="16860" xr:uid="{00000000-0005-0000-0000-0000EC580000}"/>
    <cellStyle name="Notas 9 8 6" xfId="12012" xr:uid="{00000000-0005-0000-0000-0000ED580000}"/>
    <cellStyle name="Notas 9 9" xfId="22123" xr:uid="{00000000-0005-0000-0000-0000EE580000}"/>
    <cellStyle name="Note" xfId="573" xr:uid="{00000000-0005-0000-0000-0000EF580000}"/>
    <cellStyle name="Note 2" xfId="703" xr:uid="{00000000-0005-0000-0000-0000F0580000}"/>
    <cellStyle name="Note 2 2" xfId="2142" xr:uid="{00000000-0005-0000-0000-0000F1580000}"/>
    <cellStyle name="Note 2 2 2" xfId="3499" xr:uid="{00000000-0005-0000-0000-0000F2580000}"/>
    <cellStyle name="Note 2 2 2 2" xfId="4635" xr:uid="{00000000-0005-0000-0000-0000F3580000}"/>
    <cellStyle name="Note 2 2 2 2 2" xfId="7370" xr:uid="{00000000-0005-0000-0000-0000F4580000}"/>
    <cellStyle name="Note 2 2 2 2 2 2" xfId="11666" xr:uid="{00000000-0005-0000-0000-0000F5580000}"/>
    <cellStyle name="Note 2 2 2 2 2 2 2" xfId="20295" xr:uid="{00000000-0005-0000-0000-0000F6580000}"/>
    <cellStyle name="Note 2 2 2 2 2 3" xfId="16005" xr:uid="{00000000-0005-0000-0000-0000F7580000}"/>
    <cellStyle name="Note 2 2 2 2 3" xfId="9521" xr:uid="{00000000-0005-0000-0000-0000F8580000}"/>
    <cellStyle name="Note 2 2 2 2 3 2" xfId="18150" xr:uid="{00000000-0005-0000-0000-0000F9580000}"/>
    <cellStyle name="Note 2 2 2 2 4" xfId="13859" xr:uid="{00000000-0005-0000-0000-0000FA580000}"/>
    <cellStyle name="Note 2 2 2 3" xfId="6318" xr:uid="{00000000-0005-0000-0000-0000FB580000}"/>
    <cellStyle name="Note 2 2 2 3 2" xfId="10614" xr:uid="{00000000-0005-0000-0000-0000FC580000}"/>
    <cellStyle name="Note 2 2 2 3 2 2" xfId="19243" xr:uid="{00000000-0005-0000-0000-0000FD580000}"/>
    <cellStyle name="Note 2 2 2 3 3" xfId="14953" xr:uid="{00000000-0005-0000-0000-0000FE580000}"/>
    <cellStyle name="Note 2 2 2 4" xfId="8469" xr:uid="{00000000-0005-0000-0000-0000FF580000}"/>
    <cellStyle name="Note 2 2 2 4 2" xfId="17098" xr:uid="{00000000-0005-0000-0000-000000590000}"/>
    <cellStyle name="Note 2 2 2 5" xfId="12785" xr:uid="{00000000-0005-0000-0000-000001590000}"/>
    <cellStyle name="Note 2 3" xfId="3176" xr:uid="{00000000-0005-0000-0000-000002590000}"/>
    <cellStyle name="Note 2 3 2" xfId="4345" xr:uid="{00000000-0005-0000-0000-000003590000}"/>
    <cellStyle name="Note 2 3 2 2" xfId="7080" xr:uid="{00000000-0005-0000-0000-000004590000}"/>
    <cellStyle name="Note 2 3 2 2 2" xfId="11376" xr:uid="{00000000-0005-0000-0000-000005590000}"/>
    <cellStyle name="Note 2 3 2 2 2 2" xfId="20005" xr:uid="{00000000-0005-0000-0000-000006590000}"/>
    <cellStyle name="Note 2 3 2 2 3" xfId="15715" xr:uid="{00000000-0005-0000-0000-000007590000}"/>
    <cellStyle name="Note 2 3 2 3" xfId="9231" xr:uid="{00000000-0005-0000-0000-000008590000}"/>
    <cellStyle name="Note 2 3 2 3 2" xfId="17860" xr:uid="{00000000-0005-0000-0000-000009590000}"/>
    <cellStyle name="Note 2 3 2 4" xfId="13569" xr:uid="{00000000-0005-0000-0000-00000A590000}"/>
    <cellStyle name="Note 2 3 3" xfId="6027" xr:uid="{00000000-0005-0000-0000-00000B590000}"/>
    <cellStyle name="Note 2 3 3 2" xfId="10323" xr:uid="{00000000-0005-0000-0000-00000C590000}"/>
    <cellStyle name="Note 2 3 3 2 2" xfId="18952" xr:uid="{00000000-0005-0000-0000-00000D590000}"/>
    <cellStyle name="Note 2 3 3 3" xfId="14662" xr:uid="{00000000-0005-0000-0000-00000E590000}"/>
    <cellStyle name="Note 2 3 4" xfId="7835" xr:uid="{00000000-0005-0000-0000-00000F590000}"/>
    <cellStyle name="Note 2 3 4 2" xfId="16469" xr:uid="{00000000-0005-0000-0000-000010590000}"/>
    <cellStyle name="Note 2 3 5" xfId="12493" xr:uid="{00000000-0005-0000-0000-000011590000}"/>
    <cellStyle name="Note 2 4" xfId="22098" xr:uid="{00000000-0005-0000-0000-000012590000}"/>
    <cellStyle name="Note 3" xfId="818" xr:uid="{00000000-0005-0000-0000-000013590000}"/>
    <cellStyle name="Note 3 2" xfId="2254" xr:uid="{00000000-0005-0000-0000-000014590000}"/>
    <cellStyle name="Note 3 2 2" xfId="3595" xr:uid="{00000000-0005-0000-0000-000015590000}"/>
    <cellStyle name="Note 3 2 2 2" xfId="4731" xr:uid="{00000000-0005-0000-0000-000016590000}"/>
    <cellStyle name="Note 3 2 2 2 2" xfId="7466" xr:uid="{00000000-0005-0000-0000-000017590000}"/>
    <cellStyle name="Note 3 2 2 2 2 2" xfId="11762" xr:uid="{00000000-0005-0000-0000-000018590000}"/>
    <cellStyle name="Note 3 2 2 2 2 2 2" xfId="20391" xr:uid="{00000000-0005-0000-0000-000019590000}"/>
    <cellStyle name="Note 3 2 2 2 2 3" xfId="16101" xr:uid="{00000000-0005-0000-0000-00001A590000}"/>
    <cellStyle name="Note 3 2 2 2 3" xfId="9617" xr:uid="{00000000-0005-0000-0000-00001B590000}"/>
    <cellStyle name="Note 3 2 2 2 3 2" xfId="18246" xr:uid="{00000000-0005-0000-0000-00001C590000}"/>
    <cellStyle name="Note 3 2 2 2 4" xfId="13955" xr:uid="{00000000-0005-0000-0000-00001D590000}"/>
    <cellStyle name="Note 3 2 2 3" xfId="6414" xr:uid="{00000000-0005-0000-0000-00001E590000}"/>
    <cellStyle name="Note 3 2 2 3 2" xfId="10710" xr:uid="{00000000-0005-0000-0000-00001F590000}"/>
    <cellStyle name="Note 3 2 2 3 2 2" xfId="19339" xr:uid="{00000000-0005-0000-0000-000020590000}"/>
    <cellStyle name="Note 3 2 2 3 3" xfId="15049" xr:uid="{00000000-0005-0000-0000-000021590000}"/>
    <cellStyle name="Note 3 2 2 4" xfId="8565" xr:uid="{00000000-0005-0000-0000-000022590000}"/>
    <cellStyle name="Note 3 2 2 4 2" xfId="17194" xr:uid="{00000000-0005-0000-0000-000023590000}"/>
    <cellStyle name="Note 3 2 2 5" xfId="12881" xr:uid="{00000000-0005-0000-0000-000024590000}"/>
    <cellStyle name="Note 3 3" xfId="3272" xr:uid="{00000000-0005-0000-0000-000025590000}"/>
    <cellStyle name="Note 3 3 2" xfId="4441" xr:uid="{00000000-0005-0000-0000-000026590000}"/>
    <cellStyle name="Note 3 3 2 2" xfId="7176" xr:uid="{00000000-0005-0000-0000-000027590000}"/>
    <cellStyle name="Note 3 3 2 2 2" xfId="11472" xr:uid="{00000000-0005-0000-0000-000028590000}"/>
    <cellStyle name="Note 3 3 2 2 2 2" xfId="20101" xr:uid="{00000000-0005-0000-0000-000029590000}"/>
    <cellStyle name="Note 3 3 2 2 3" xfId="15811" xr:uid="{00000000-0005-0000-0000-00002A590000}"/>
    <cellStyle name="Note 3 3 2 3" xfId="9327" xr:uid="{00000000-0005-0000-0000-00002B590000}"/>
    <cellStyle name="Note 3 3 2 3 2" xfId="17956" xr:uid="{00000000-0005-0000-0000-00002C590000}"/>
    <cellStyle name="Note 3 3 2 4" xfId="13665" xr:uid="{00000000-0005-0000-0000-00002D590000}"/>
    <cellStyle name="Note 3 3 3" xfId="6123" xr:uid="{00000000-0005-0000-0000-00002E590000}"/>
    <cellStyle name="Note 3 3 3 2" xfId="10419" xr:uid="{00000000-0005-0000-0000-00002F590000}"/>
    <cellStyle name="Note 3 3 3 2 2" xfId="19048" xr:uid="{00000000-0005-0000-0000-000030590000}"/>
    <cellStyle name="Note 3 3 3 3" xfId="14758" xr:uid="{00000000-0005-0000-0000-000031590000}"/>
    <cellStyle name="Note 3 3 4" xfId="7854" xr:uid="{00000000-0005-0000-0000-000032590000}"/>
    <cellStyle name="Note 3 3 4 2" xfId="16487" xr:uid="{00000000-0005-0000-0000-000033590000}"/>
    <cellStyle name="Note 3 3 5" xfId="12589" xr:uid="{00000000-0005-0000-0000-000034590000}"/>
    <cellStyle name="Note 4" xfId="1016" xr:uid="{00000000-0005-0000-0000-000035590000}"/>
    <cellStyle name="Note 4 2" xfId="3368" xr:uid="{00000000-0005-0000-0000-000036590000}"/>
    <cellStyle name="Note 4 2 2" xfId="4537" xr:uid="{00000000-0005-0000-0000-000037590000}"/>
    <cellStyle name="Note 4 2 2 2" xfId="7272" xr:uid="{00000000-0005-0000-0000-000038590000}"/>
    <cellStyle name="Note 4 2 2 2 2" xfId="11568" xr:uid="{00000000-0005-0000-0000-000039590000}"/>
    <cellStyle name="Note 4 2 2 2 2 2" xfId="20197" xr:uid="{00000000-0005-0000-0000-00003A590000}"/>
    <cellStyle name="Note 4 2 2 2 3" xfId="15907" xr:uid="{00000000-0005-0000-0000-00003B590000}"/>
    <cellStyle name="Note 4 2 2 3" xfId="9423" xr:uid="{00000000-0005-0000-0000-00003C590000}"/>
    <cellStyle name="Note 4 2 2 3 2" xfId="18052" xr:uid="{00000000-0005-0000-0000-00003D590000}"/>
    <cellStyle name="Note 4 2 2 4" xfId="13761" xr:uid="{00000000-0005-0000-0000-00003E590000}"/>
    <cellStyle name="Note 4 2 3" xfId="6219" xr:uid="{00000000-0005-0000-0000-00003F590000}"/>
    <cellStyle name="Note 4 2 3 2" xfId="10515" xr:uid="{00000000-0005-0000-0000-000040590000}"/>
    <cellStyle name="Note 4 2 3 2 2" xfId="19144" xr:uid="{00000000-0005-0000-0000-000041590000}"/>
    <cellStyle name="Note 4 2 3 3" xfId="14854" xr:uid="{00000000-0005-0000-0000-000042590000}"/>
    <cellStyle name="Note 4 2 4" xfId="8370" xr:uid="{00000000-0005-0000-0000-000043590000}"/>
    <cellStyle name="Note 4 2 4 2" xfId="16999" xr:uid="{00000000-0005-0000-0000-000044590000}"/>
    <cellStyle name="Note 4 2 5" xfId="12685" xr:uid="{00000000-0005-0000-0000-000045590000}"/>
    <cellStyle name="Note 5" xfId="1180" xr:uid="{00000000-0005-0000-0000-000046590000}"/>
    <cellStyle name="Note 5 2" xfId="2458" xr:uid="{00000000-0005-0000-0000-000047590000}"/>
    <cellStyle name="Note 5 2 2" xfId="3692" xr:uid="{00000000-0005-0000-0000-000048590000}"/>
    <cellStyle name="Note 5 2 2 2" xfId="4827" xr:uid="{00000000-0005-0000-0000-000049590000}"/>
    <cellStyle name="Note 5 2 2 2 2" xfId="7562" xr:uid="{00000000-0005-0000-0000-00004A590000}"/>
    <cellStyle name="Note 5 2 2 2 2 2" xfId="11858" xr:uid="{00000000-0005-0000-0000-00004B590000}"/>
    <cellStyle name="Note 5 2 2 2 2 2 2" xfId="20487" xr:uid="{00000000-0005-0000-0000-00004C590000}"/>
    <cellStyle name="Note 5 2 2 2 2 3" xfId="16197" xr:uid="{00000000-0005-0000-0000-00004D590000}"/>
    <cellStyle name="Note 5 2 2 2 3" xfId="9713" xr:uid="{00000000-0005-0000-0000-00004E590000}"/>
    <cellStyle name="Note 5 2 2 2 3 2" xfId="18342" xr:uid="{00000000-0005-0000-0000-00004F590000}"/>
    <cellStyle name="Note 5 2 2 2 4" xfId="14051" xr:uid="{00000000-0005-0000-0000-000050590000}"/>
    <cellStyle name="Note 5 2 2 3" xfId="6510" xr:uid="{00000000-0005-0000-0000-000051590000}"/>
    <cellStyle name="Note 5 2 2 3 2" xfId="10806" xr:uid="{00000000-0005-0000-0000-000052590000}"/>
    <cellStyle name="Note 5 2 2 3 2 2" xfId="19435" xr:uid="{00000000-0005-0000-0000-000053590000}"/>
    <cellStyle name="Note 5 2 2 3 3" xfId="15145" xr:uid="{00000000-0005-0000-0000-000054590000}"/>
    <cellStyle name="Note 5 2 2 4" xfId="8661" xr:uid="{00000000-0005-0000-0000-000055590000}"/>
    <cellStyle name="Note 5 2 2 4 2" xfId="17290" xr:uid="{00000000-0005-0000-0000-000056590000}"/>
    <cellStyle name="Note 5 2 2 5" xfId="12977" xr:uid="{00000000-0005-0000-0000-000057590000}"/>
    <cellStyle name="Note 5 3" xfId="3872" xr:uid="{00000000-0005-0000-0000-000058590000}"/>
    <cellStyle name="Note 5 3 2" xfId="6627" xr:uid="{00000000-0005-0000-0000-000059590000}"/>
    <cellStyle name="Note 5 3 2 2" xfId="10923" xr:uid="{00000000-0005-0000-0000-00005A590000}"/>
    <cellStyle name="Note 5 3 2 2 2" xfId="19552" xr:uid="{00000000-0005-0000-0000-00005B590000}"/>
    <cellStyle name="Note 5 3 2 3" xfId="15262" xr:uid="{00000000-0005-0000-0000-00005C590000}"/>
    <cellStyle name="Note 5 3 3" xfId="8778" xr:uid="{00000000-0005-0000-0000-00005D590000}"/>
    <cellStyle name="Note 5 3 3 2" xfId="17407" xr:uid="{00000000-0005-0000-0000-00005E590000}"/>
    <cellStyle name="Note 5 3 4" xfId="13096" xr:uid="{00000000-0005-0000-0000-00005F590000}"/>
    <cellStyle name="Note 5 4" xfId="5572" xr:uid="{00000000-0005-0000-0000-000060590000}"/>
    <cellStyle name="Note 5 4 2" xfId="9868" xr:uid="{00000000-0005-0000-0000-000061590000}"/>
    <cellStyle name="Note 5 4 2 2" xfId="18497" xr:uid="{00000000-0005-0000-0000-000062590000}"/>
    <cellStyle name="Note 5 4 3" xfId="14207" xr:uid="{00000000-0005-0000-0000-000063590000}"/>
    <cellStyle name="Note 5 5" xfId="8067" xr:uid="{00000000-0005-0000-0000-000064590000}"/>
    <cellStyle name="Note 5 5 2" xfId="16699" xr:uid="{00000000-0005-0000-0000-000065590000}"/>
    <cellStyle name="Note 5 6" xfId="12016" xr:uid="{00000000-0005-0000-0000-000066590000}"/>
    <cellStyle name="Note 6" xfId="22125" xr:uid="{00000000-0005-0000-0000-000067590000}"/>
    <cellStyle name="Œ…‹æ?Ø‚è [0.00]_!!!GO" xfId="574" xr:uid="{00000000-0005-0000-0000-000068590000}"/>
    <cellStyle name="Œ…‹æ?Ø‚è_!!!GO" xfId="575" xr:uid="{00000000-0005-0000-0000-000069590000}"/>
    <cellStyle name="Œ…‹æ_Ø‚è [0.00]_!!!GO" xfId="576" xr:uid="{00000000-0005-0000-0000-00006A590000}"/>
    <cellStyle name="Œ…‹æ∏Ø‚è [0.00]_!!!GO" xfId="577" xr:uid="{00000000-0005-0000-0000-00006B590000}"/>
    <cellStyle name="Œ…‹æ∏Ø‚è_!!!GO" xfId="578" xr:uid="{00000000-0005-0000-0000-00006C590000}"/>
    <cellStyle name="Œ…‹æØ‚è [0.00]_!!!GO" xfId="181" xr:uid="{00000000-0005-0000-0000-00006D590000}"/>
    <cellStyle name="Œ…‹æØ‚è_!!!GO" xfId="182" xr:uid="{00000000-0005-0000-0000-00006E590000}"/>
    <cellStyle name="Output" xfId="579" xr:uid="{00000000-0005-0000-0000-00006F590000}"/>
    <cellStyle name="Output 2" xfId="819" xr:uid="{00000000-0005-0000-0000-000070590000}"/>
    <cellStyle name="Output 2 2" xfId="2255" xr:uid="{00000000-0005-0000-0000-000071590000}"/>
    <cellStyle name="Output 2 2 2" xfId="4049" xr:uid="{00000000-0005-0000-0000-000072590000}"/>
    <cellStyle name="Output 2 2 2 2" xfId="6791" xr:uid="{00000000-0005-0000-0000-000073590000}"/>
    <cellStyle name="Output 2 2 2 2 2" xfId="11087" xr:uid="{00000000-0005-0000-0000-000074590000}"/>
    <cellStyle name="Output 2 2 2 2 2 2" xfId="19716" xr:uid="{00000000-0005-0000-0000-000075590000}"/>
    <cellStyle name="Output 2 2 2 2 3" xfId="15426" xr:uid="{00000000-0005-0000-0000-000076590000}"/>
    <cellStyle name="Output 2 2 2 3" xfId="8942" xr:uid="{00000000-0005-0000-0000-000077590000}"/>
    <cellStyle name="Output 2 2 2 3 2" xfId="17571" xr:uid="{00000000-0005-0000-0000-000078590000}"/>
    <cellStyle name="Output 2 2 2 4" xfId="13273" xr:uid="{00000000-0005-0000-0000-000079590000}"/>
    <cellStyle name="Output 2 2 3" xfId="5736" xr:uid="{00000000-0005-0000-0000-00007A590000}"/>
    <cellStyle name="Output 2 2 3 2" xfId="10032" xr:uid="{00000000-0005-0000-0000-00007B590000}"/>
    <cellStyle name="Output 2 2 3 2 2" xfId="18661" xr:uid="{00000000-0005-0000-0000-00007C590000}"/>
    <cellStyle name="Output 2 2 3 3" xfId="14371" xr:uid="{00000000-0005-0000-0000-00007D590000}"/>
    <cellStyle name="Output 2 2 4" xfId="8007" xr:uid="{00000000-0005-0000-0000-00007E590000}"/>
    <cellStyle name="Output 2 2 4 2" xfId="16640" xr:uid="{00000000-0005-0000-0000-00007F590000}"/>
    <cellStyle name="Output 2 2 5" xfId="12195" xr:uid="{00000000-0005-0000-0000-000080590000}"/>
    <cellStyle name="Output 3" xfId="1017" xr:uid="{00000000-0005-0000-0000-000081590000}"/>
    <cellStyle name="Output 3 2" xfId="2306" xr:uid="{00000000-0005-0000-0000-000082590000}"/>
    <cellStyle name="Output 3 2 2" xfId="4075" xr:uid="{00000000-0005-0000-0000-000083590000}"/>
    <cellStyle name="Output 3 2 2 2" xfId="6817" xr:uid="{00000000-0005-0000-0000-000084590000}"/>
    <cellStyle name="Output 3 2 2 2 2" xfId="11113" xr:uid="{00000000-0005-0000-0000-000085590000}"/>
    <cellStyle name="Output 3 2 2 2 2 2" xfId="19742" xr:uid="{00000000-0005-0000-0000-000086590000}"/>
    <cellStyle name="Output 3 2 2 2 3" xfId="15452" xr:uid="{00000000-0005-0000-0000-000087590000}"/>
    <cellStyle name="Output 3 2 2 3" xfId="8968" xr:uid="{00000000-0005-0000-0000-000088590000}"/>
    <cellStyle name="Output 3 2 2 3 2" xfId="17597" xr:uid="{00000000-0005-0000-0000-000089590000}"/>
    <cellStyle name="Output 3 2 2 4" xfId="13299" xr:uid="{00000000-0005-0000-0000-00008A590000}"/>
    <cellStyle name="Output 3 2 3" xfId="5762" xr:uid="{00000000-0005-0000-0000-00008B590000}"/>
    <cellStyle name="Output 3 2 3 2" xfId="10058" xr:uid="{00000000-0005-0000-0000-00008C590000}"/>
    <cellStyle name="Output 3 2 3 2 2" xfId="18687" xr:uid="{00000000-0005-0000-0000-00008D590000}"/>
    <cellStyle name="Output 3 2 3 3" xfId="14397" xr:uid="{00000000-0005-0000-0000-00008E590000}"/>
    <cellStyle name="Output 3 2 4" xfId="8256" xr:uid="{00000000-0005-0000-0000-00008F590000}"/>
    <cellStyle name="Output 3 2 4 2" xfId="16885" xr:uid="{00000000-0005-0000-0000-000090590000}"/>
    <cellStyle name="Output 3 2 5" xfId="12221" xr:uid="{00000000-0005-0000-0000-000091590000}"/>
    <cellStyle name="Output 4" xfId="1181" xr:uid="{00000000-0005-0000-0000-000092590000}"/>
    <cellStyle name="Output 4 2" xfId="2459" xr:uid="{00000000-0005-0000-0000-000093590000}"/>
    <cellStyle name="Output 4 2 2" xfId="4098" xr:uid="{00000000-0005-0000-0000-000094590000}"/>
    <cellStyle name="Output 4 2 2 2" xfId="6840" xr:uid="{00000000-0005-0000-0000-000095590000}"/>
    <cellStyle name="Output 4 2 2 2 2" xfId="11136" xr:uid="{00000000-0005-0000-0000-000096590000}"/>
    <cellStyle name="Output 4 2 2 2 2 2" xfId="19765" xr:uid="{00000000-0005-0000-0000-000097590000}"/>
    <cellStyle name="Output 4 2 2 2 3" xfId="15475" xr:uid="{00000000-0005-0000-0000-000098590000}"/>
    <cellStyle name="Output 4 2 2 3" xfId="8991" xr:uid="{00000000-0005-0000-0000-000099590000}"/>
    <cellStyle name="Output 4 2 2 3 2" xfId="17620" xr:uid="{00000000-0005-0000-0000-00009A590000}"/>
    <cellStyle name="Output 4 2 2 4" xfId="13322" xr:uid="{00000000-0005-0000-0000-00009B590000}"/>
    <cellStyle name="Output 4 2 3" xfId="5785" xr:uid="{00000000-0005-0000-0000-00009C590000}"/>
    <cellStyle name="Output 4 2 3 2" xfId="10081" xr:uid="{00000000-0005-0000-0000-00009D590000}"/>
    <cellStyle name="Output 4 2 3 2 2" xfId="18710" xr:uid="{00000000-0005-0000-0000-00009E590000}"/>
    <cellStyle name="Output 4 2 3 3" xfId="14420" xr:uid="{00000000-0005-0000-0000-00009F590000}"/>
    <cellStyle name="Output 4 2 4" xfId="8091" xr:uid="{00000000-0005-0000-0000-0000A0590000}"/>
    <cellStyle name="Output 4 2 4 2" xfId="16723" xr:uid="{00000000-0005-0000-0000-0000A1590000}"/>
    <cellStyle name="Output 4 2 5" xfId="12244" xr:uid="{00000000-0005-0000-0000-0000A2590000}"/>
    <cellStyle name="Output 4 3" xfId="3873" xr:uid="{00000000-0005-0000-0000-0000A3590000}"/>
    <cellStyle name="Output 4 3 2" xfId="6628" xr:uid="{00000000-0005-0000-0000-0000A4590000}"/>
    <cellStyle name="Output 4 3 2 2" xfId="10924" xr:uid="{00000000-0005-0000-0000-0000A5590000}"/>
    <cellStyle name="Output 4 3 2 2 2" xfId="19553" xr:uid="{00000000-0005-0000-0000-0000A6590000}"/>
    <cellStyle name="Output 4 3 2 3" xfId="15263" xr:uid="{00000000-0005-0000-0000-0000A7590000}"/>
    <cellStyle name="Output 4 3 3" xfId="8779" xr:uid="{00000000-0005-0000-0000-0000A8590000}"/>
    <cellStyle name="Output 4 3 3 2" xfId="17408" xr:uid="{00000000-0005-0000-0000-0000A9590000}"/>
    <cellStyle name="Output 4 3 4" xfId="13097" xr:uid="{00000000-0005-0000-0000-0000AA590000}"/>
    <cellStyle name="Output 4 4" xfId="5573" xr:uid="{00000000-0005-0000-0000-0000AB590000}"/>
    <cellStyle name="Output 4 4 2" xfId="9869" xr:uid="{00000000-0005-0000-0000-0000AC590000}"/>
    <cellStyle name="Output 4 4 2 2" xfId="18498" xr:uid="{00000000-0005-0000-0000-0000AD590000}"/>
    <cellStyle name="Output 4 4 3" xfId="14208" xr:uid="{00000000-0005-0000-0000-0000AE590000}"/>
    <cellStyle name="Output 4 5" xfId="7868" xr:uid="{00000000-0005-0000-0000-0000AF590000}"/>
    <cellStyle name="Output 4 5 2" xfId="16501" xr:uid="{00000000-0005-0000-0000-0000B0590000}"/>
    <cellStyle name="Output 4 6" xfId="12017" xr:uid="{00000000-0005-0000-0000-0000B1590000}"/>
    <cellStyle name="Output 5" xfId="1407" xr:uid="{00000000-0005-0000-0000-0000B2590000}"/>
    <cellStyle name="Output 5 2" xfId="3908" xr:uid="{00000000-0005-0000-0000-0000B3590000}"/>
    <cellStyle name="Output 5 2 2" xfId="6663" xr:uid="{00000000-0005-0000-0000-0000B4590000}"/>
    <cellStyle name="Output 5 2 2 2" xfId="10959" xr:uid="{00000000-0005-0000-0000-0000B5590000}"/>
    <cellStyle name="Output 5 2 2 2 2" xfId="19588" xr:uid="{00000000-0005-0000-0000-0000B6590000}"/>
    <cellStyle name="Output 5 2 2 3" xfId="15298" xr:uid="{00000000-0005-0000-0000-0000B7590000}"/>
    <cellStyle name="Output 5 2 3" xfId="8814" xr:uid="{00000000-0005-0000-0000-0000B8590000}"/>
    <cellStyle name="Output 5 2 3 2" xfId="17443" xr:uid="{00000000-0005-0000-0000-0000B9590000}"/>
    <cellStyle name="Output 5 2 4" xfId="13132" xr:uid="{00000000-0005-0000-0000-0000BA590000}"/>
    <cellStyle name="Output 5 3" xfId="5608" xr:uid="{00000000-0005-0000-0000-0000BB590000}"/>
    <cellStyle name="Output 5 3 2" xfId="9904" xr:uid="{00000000-0005-0000-0000-0000BC590000}"/>
    <cellStyle name="Output 5 3 2 2" xfId="18533" xr:uid="{00000000-0005-0000-0000-0000BD590000}"/>
    <cellStyle name="Output 5 3 3" xfId="14243" xr:uid="{00000000-0005-0000-0000-0000BE590000}"/>
    <cellStyle name="Output 5 4" xfId="7693" xr:uid="{00000000-0005-0000-0000-0000BF590000}"/>
    <cellStyle name="Output 5 4 2" xfId="16327" xr:uid="{00000000-0005-0000-0000-0000C0590000}"/>
    <cellStyle name="Output 5 5" xfId="12053" xr:uid="{00000000-0005-0000-0000-0000C1590000}"/>
    <cellStyle name="Output 6" xfId="24030" xr:uid="{00000000-0005-0000-0000-0000C2590000}"/>
    <cellStyle name="per.style" xfId="183" xr:uid="{00000000-0005-0000-0000-0000C3590000}"/>
    <cellStyle name="per.style 2" xfId="580" xr:uid="{00000000-0005-0000-0000-0000C4590000}"/>
    <cellStyle name="per.style 2 2" xfId="2041" xr:uid="{00000000-0005-0000-0000-0000C5590000}"/>
    <cellStyle name="per.style 2 3" xfId="20861" xr:uid="{00000000-0005-0000-0000-0000C6590000}"/>
    <cellStyle name="per.style 2 3 2" xfId="23110" xr:uid="{00000000-0005-0000-0000-0000C7590000}"/>
    <cellStyle name="per.style 2 4" xfId="20965" xr:uid="{00000000-0005-0000-0000-0000C8590000}"/>
    <cellStyle name="per.style 2 5" xfId="21792" xr:uid="{00000000-0005-0000-0000-0000C9590000}"/>
    <cellStyle name="per.style 2 5 2" xfId="23927" xr:uid="{00000000-0005-0000-0000-0000CA590000}"/>
    <cellStyle name="per.style 3" xfId="1018" xr:uid="{00000000-0005-0000-0000-0000CB590000}"/>
    <cellStyle name="per.style 3 2" xfId="2307" xr:uid="{00000000-0005-0000-0000-0000CC590000}"/>
    <cellStyle name="per.style 4" xfId="1070" xr:uid="{00000000-0005-0000-0000-0000CD590000}"/>
    <cellStyle name="per.style 4 2" xfId="2349" xr:uid="{00000000-0005-0000-0000-0000CE590000}"/>
    <cellStyle name="per.style 5" xfId="1235" xr:uid="{00000000-0005-0000-0000-0000CF590000}"/>
    <cellStyle name="per.style 5 2" xfId="2505" xr:uid="{00000000-0005-0000-0000-0000D0590000}"/>
    <cellStyle name="per.style 6" xfId="1398" xr:uid="{00000000-0005-0000-0000-0000D1590000}"/>
    <cellStyle name="per.style 6 2" xfId="2566" xr:uid="{00000000-0005-0000-0000-0000D2590000}"/>
    <cellStyle name="per.style 7" xfId="1539" xr:uid="{00000000-0005-0000-0000-0000D3590000}"/>
    <cellStyle name="per.style 7 2" xfId="2643" xr:uid="{00000000-0005-0000-0000-0000D4590000}"/>
    <cellStyle name="Percent (0)" xfId="184" xr:uid="{00000000-0005-0000-0000-0000D5590000}"/>
    <cellStyle name="Percent (0) 2" xfId="20863" xr:uid="{00000000-0005-0000-0000-0000D6590000}"/>
    <cellStyle name="Percent [2]" xfId="185" xr:uid="{00000000-0005-0000-0000-0000D7590000}"/>
    <cellStyle name="Percent [2] 2" xfId="582" xr:uid="{00000000-0005-0000-0000-0000D8590000}"/>
    <cellStyle name="Percent [2] 2 2" xfId="20864" xr:uid="{00000000-0005-0000-0000-0000D9590000}"/>
    <cellStyle name="Percent [2] 3" xfId="581" xr:uid="{00000000-0005-0000-0000-0000DA590000}"/>
    <cellStyle name="Percent [2] 3 2" xfId="2042" xr:uid="{00000000-0005-0000-0000-0000DB590000}"/>
    <cellStyle name="Percent [2] 3 3" xfId="20865" xr:uid="{00000000-0005-0000-0000-0000DC590000}"/>
    <cellStyle name="Percent [2] 3 3 2" xfId="23112" xr:uid="{00000000-0005-0000-0000-0000DD590000}"/>
    <cellStyle name="Percent [2] 3 4" xfId="20966" xr:uid="{00000000-0005-0000-0000-0000DE590000}"/>
    <cellStyle name="Percent [2] 3 5" xfId="21793" xr:uid="{00000000-0005-0000-0000-0000DF590000}"/>
    <cellStyle name="Percent [2] 3 5 2" xfId="23928" xr:uid="{00000000-0005-0000-0000-0000E0590000}"/>
    <cellStyle name="Percent [2] 4" xfId="1019" xr:uid="{00000000-0005-0000-0000-0000E1590000}"/>
    <cellStyle name="Percent [2] 4 2" xfId="2308" xr:uid="{00000000-0005-0000-0000-0000E2590000}"/>
    <cellStyle name="Percent [2] 5" xfId="1071" xr:uid="{00000000-0005-0000-0000-0000E3590000}"/>
    <cellStyle name="Percent [2] 5 2" xfId="2350" xr:uid="{00000000-0005-0000-0000-0000E4590000}"/>
    <cellStyle name="Percent [2] 6" xfId="1236" xr:uid="{00000000-0005-0000-0000-0000E5590000}"/>
    <cellStyle name="Percent [2] 6 2" xfId="2506" xr:uid="{00000000-0005-0000-0000-0000E6590000}"/>
    <cellStyle name="Percent [2] 7" xfId="1399" xr:uid="{00000000-0005-0000-0000-0000E7590000}"/>
    <cellStyle name="Percent [2] 7 2" xfId="2567" xr:uid="{00000000-0005-0000-0000-0000E8590000}"/>
    <cellStyle name="Percent [2] 8" xfId="1540" xr:uid="{00000000-0005-0000-0000-0000E9590000}"/>
    <cellStyle name="Percent [2] 8 2" xfId="2644" xr:uid="{00000000-0005-0000-0000-0000EA590000}"/>
    <cellStyle name="Percent 2" xfId="583" xr:uid="{00000000-0005-0000-0000-0000EB590000}"/>
    <cellStyle name="Percent 2 2" xfId="584" xr:uid="{00000000-0005-0000-0000-0000EC590000}"/>
    <cellStyle name="Percent 2 3" xfId="20866" xr:uid="{00000000-0005-0000-0000-0000ED590000}"/>
    <cellStyle name="Porcentaje" xfId="3" builtinId="5"/>
    <cellStyle name="Porcentaje 2" xfId="186" xr:uid="{00000000-0005-0000-0000-0000EE590000}"/>
    <cellStyle name="Porcentaje 3" xfId="585" xr:uid="{00000000-0005-0000-0000-0000EF590000}"/>
    <cellStyle name="Porcentaje 3 2" xfId="2043" xr:uid="{00000000-0005-0000-0000-0000F0590000}"/>
    <cellStyle name="Porcentaje 4" xfId="1020" xr:uid="{00000000-0005-0000-0000-0000F1590000}"/>
    <cellStyle name="Porcentaje 4 2" xfId="2309" xr:uid="{00000000-0005-0000-0000-0000F2590000}"/>
    <cellStyle name="Porcentaje 5" xfId="1072" xr:uid="{00000000-0005-0000-0000-0000F3590000}"/>
    <cellStyle name="Porcentaje 5 2" xfId="2351" xr:uid="{00000000-0005-0000-0000-0000F4590000}"/>
    <cellStyle name="Porcentaje 6" xfId="1237" xr:uid="{00000000-0005-0000-0000-0000F5590000}"/>
    <cellStyle name="Porcentaje 6 2" xfId="2507" xr:uid="{00000000-0005-0000-0000-0000F6590000}"/>
    <cellStyle name="Porcentaje 7" xfId="1400" xr:uid="{00000000-0005-0000-0000-0000F7590000}"/>
    <cellStyle name="Porcentaje 7 2" xfId="2568" xr:uid="{00000000-0005-0000-0000-0000F8590000}"/>
    <cellStyle name="Porcentaje 8" xfId="1541" xr:uid="{00000000-0005-0000-0000-0000F9590000}"/>
    <cellStyle name="Porcentaje 8 2" xfId="2645" xr:uid="{00000000-0005-0000-0000-0000FA590000}"/>
    <cellStyle name="Porcentual 10" xfId="586" xr:uid="{00000000-0005-0000-0000-0000FC590000}"/>
    <cellStyle name="Porcentual 11" xfId="20867" xr:uid="{00000000-0005-0000-0000-0000FD590000}"/>
    <cellStyle name="Porcentual 11 2" xfId="21794" xr:uid="{00000000-0005-0000-0000-0000FE590000}"/>
    <cellStyle name="Porcentual 11 2 2" xfId="23929" xr:uid="{00000000-0005-0000-0000-0000FF590000}"/>
    <cellStyle name="Porcentual 11 3" xfId="21902" xr:uid="{00000000-0005-0000-0000-0000005A0000}"/>
    <cellStyle name="Porcentual 12" xfId="24136" xr:uid="{00000000-0005-0000-0000-0000015A0000}"/>
    <cellStyle name="Porcentual 2" xfId="187" xr:uid="{00000000-0005-0000-0000-0000025A0000}"/>
    <cellStyle name="Porcentual 2 2" xfId="587" xr:uid="{00000000-0005-0000-0000-0000035A0000}"/>
    <cellStyle name="Porcentual 2 2 2" xfId="588" xr:uid="{00000000-0005-0000-0000-0000045A0000}"/>
    <cellStyle name="Porcentual 2 2 3" xfId="20868" xr:uid="{00000000-0005-0000-0000-0000055A0000}"/>
    <cellStyle name="Porcentual 2 3" xfId="20869" xr:uid="{00000000-0005-0000-0000-0000065A0000}"/>
    <cellStyle name="Porcentual 3" xfId="188" xr:uid="{00000000-0005-0000-0000-0000075A0000}"/>
    <cellStyle name="Porcentual 3 2" xfId="20870" xr:uid="{00000000-0005-0000-0000-0000085A0000}"/>
    <cellStyle name="Porcentual 4" xfId="189" xr:uid="{00000000-0005-0000-0000-0000095A0000}"/>
    <cellStyle name="Porcentual 4 2" xfId="589" xr:uid="{00000000-0005-0000-0000-00000A5A0000}"/>
    <cellStyle name="Porcentual 4 2 2" xfId="20871" xr:uid="{00000000-0005-0000-0000-00000B5A0000}"/>
    <cellStyle name="Porcentual 4 3" xfId="20872" xr:uid="{00000000-0005-0000-0000-00000C5A0000}"/>
    <cellStyle name="Porcentual 5" xfId="190" xr:uid="{00000000-0005-0000-0000-00000D5A0000}"/>
    <cellStyle name="Porcentual 5 2" xfId="590" xr:uid="{00000000-0005-0000-0000-00000E5A0000}"/>
    <cellStyle name="Porcentual 5 2 2" xfId="20873" xr:uid="{00000000-0005-0000-0000-00000F5A0000}"/>
    <cellStyle name="Porcentual 5 3" xfId="20874" xr:uid="{00000000-0005-0000-0000-0000105A0000}"/>
    <cellStyle name="Porcentual 6" xfId="191" xr:uid="{00000000-0005-0000-0000-0000115A0000}"/>
    <cellStyle name="Porcentual 6 2" xfId="591" xr:uid="{00000000-0005-0000-0000-0000125A0000}"/>
    <cellStyle name="Porcentual 6 2 2" xfId="20875" xr:uid="{00000000-0005-0000-0000-0000135A0000}"/>
    <cellStyle name="Porcentual 7" xfId="192" xr:uid="{00000000-0005-0000-0000-0000145A0000}"/>
    <cellStyle name="Porcentual 7 2" xfId="20876" xr:uid="{00000000-0005-0000-0000-0000155A0000}"/>
    <cellStyle name="Porcentual 8" xfId="592" xr:uid="{00000000-0005-0000-0000-0000165A0000}"/>
    <cellStyle name="Porcentual 8 2" xfId="20877" xr:uid="{00000000-0005-0000-0000-0000175A0000}"/>
    <cellStyle name="Porcentual 9" xfId="593" xr:uid="{00000000-0005-0000-0000-0000185A0000}"/>
    <cellStyle name="pricing" xfId="193" xr:uid="{00000000-0005-0000-0000-0000195A0000}"/>
    <cellStyle name="pricing 10" xfId="22010" xr:uid="{00000000-0005-0000-0000-00001A5A0000}"/>
    <cellStyle name="pricing 2" xfId="1238" xr:uid="{00000000-0005-0000-0000-00001B5A0000}"/>
    <cellStyle name="pricing 2 2" xfId="2508" xr:uid="{00000000-0005-0000-0000-00001C5A0000}"/>
    <cellStyle name="pricing 2 2 2" xfId="3697" xr:uid="{00000000-0005-0000-0000-00001D5A0000}"/>
    <cellStyle name="pricing 2 3" xfId="3374" xr:uid="{00000000-0005-0000-0000-00001E5A0000}"/>
    <cellStyle name="pricing 3" xfId="1912" xr:uid="{00000000-0005-0000-0000-00001F5A0000}"/>
    <cellStyle name="pricing 3 2" xfId="3393" xr:uid="{00000000-0005-0000-0000-0000205A0000}"/>
    <cellStyle name="pricing 4" xfId="3045" xr:uid="{00000000-0005-0000-0000-0000215A0000}"/>
    <cellStyle name="pricing 5" xfId="4927" xr:uid="{00000000-0005-0000-0000-0000225A0000}"/>
    <cellStyle name="pricing 5 2" xfId="5452" xr:uid="{00000000-0005-0000-0000-0000235A0000}"/>
    <cellStyle name="pricing 5 2 2" xfId="21713" xr:uid="{00000000-0005-0000-0000-0000245A0000}"/>
    <cellStyle name="pricing 5 2 2 2" xfId="23859" xr:uid="{00000000-0005-0000-0000-0000255A0000}"/>
    <cellStyle name="pricing 5 2 3" xfId="22930" xr:uid="{00000000-0005-0000-0000-0000265A0000}"/>
    <cellStyle name="pricing 5 3" xfId="21312" xr:uid="{00000000-0005-0000-0000-0000275A0000}"/>
    <cellStyle name="pricing 5 3 2" xfId="23461" xr:uid="{00000000-0005-0000-0000-0000285A0000}"/>
    <cellStyle name="pricing 5 4" xfId="22532" xr:uid="{00000000-0005-0000-0000-0000295A0000}"/>
    <cellStyle name="pricing 6" xfId="4930" xr:uid="{00000000-0005-0000-0000-00002A5A0000}"/>
    <cellStyle name="pricing 6 2" xfId="5454" xr:uid="{00000000-0005-0000-0000-00002B5A0000}"/>
    <cellStyle name="pricing 6 2 2" xfId="21715" xr:uid="{00000000-0005-0000-0000-00002C5A0000}"/>
    <cellStyle name="pricing 6 2 2 2" xfId="23861" xr:uid="{00000000-0005-0000-0000-00002D5A0000}"/>
    <cellStyle name="pricing 6 2 3" xfId="22932" xr:uid="{00000000-0005-0000-0000-00002E5A0000}"/>
    <cellStyle name="pricing 6 3" xfId="21314" xr:uid="{00000000-0005-0000-0000-00002F5A0000}"/>
    <cellStyle name="pricing 6 3 2" xfId="23463" xr:uid="{00000000-0005-0000-0000-0000305A0000}"/>
    <cellStyle name="pricing 6 4" xfId="22534" xr:uid="{00000000-0005-0000-0000-0000315A0000}"/>
    <cellStyle name="pricing 7" xfId="5017" xr:uid="{00000000-0005-0000-0000-0000325A0000}"/>
    <cellStyle name="pricing 7 2" xfId="21357" xr:uid="{00000000-0005-0000-0000-0000335A0000}"/>
    <cellStyle name="pricing 7 2 2" xfId="23505" xr:uid="{00000000-0005-0000-0000-0000345A0000}"/>
    <cellStyle name="pricing 7 3" xfId="22576" xr:uid="{00000000-0005-0000-0000-0000355A0000}"/>
    <cellStyle name="pricing 8" xfId="20879" xr:uid="{00000000-0005-0000-0000-0000365A0000}"/>
    <cellStyle name="pricing 8 2" xfId="23114" xr:uid="{00000000-0005-0000-0000-0000375A0000}"/>
    <cellStyle name="pricing 9" xfId="21908" xr:uid="{00000000-0005-0000-0000-0000385A0000}"/>
    <cellStyle name="pricing 9 2" xfId="24022" xr:uid="{00000000-0005-0000-0000-0000395A0000}"/>
    <cellStyle name="PSChar" xfId="194" xr:uid="{00000000-0005-0000-0000-00003A5A0000}"/>
    <cellStyle name="PSChar 2" xfId="594" xr:uid="{00000000-0005-0000-0000-00003B5A0000}"/>
    <cellStyle name="PSChar 2 2" xfId="2044" xr:uid="{00000000-0005-0000-0000-00003C5A0000}"/>
    <cellStyle name="PSChar 2 3" xfId="20880" xr:uid="{00000000-0005-0000-0000-00003D5A0000}"/>
    <cellStyle name="PSChar 2 4" xfId="20967" xr:uid="{00000000-0005-0000-0000-00003E5A0000}"/>
    <cellStyle name="PSChar 3" xfId="1021" xr:uid="{00000000-0005-0000-0000-00003F5A0000}"/>
    <cellStyle name="PSChar 3 2" xfId="2310" xr:uid="{00000000-0005-0000-0000-0000405A0000}"/>
    <cellStyle name="PSChar 3 3" xfId="24224" xr:uid="{00000000-0005-0000-0000-0000415A0000}"/>
    <cellStyle name="PSChar 4" xfId="1073" xr:uid="{00000000-0005-0000-0000-0000425A0000}"/>
    <cellStyle name="PSChar 4 2" xfId="2352" xr:uid="{00000000-0005-0000-0000-0000435A0000}"/>
    <cellStyle name="PSChar 5" xfId="1239" xr:uid="{00000000-0005-0000-0000-0000445A0000}"/>
    <cellStyle name="PSChar 5 2" xfId="2509" xr:uid="{00000000-0005-0000-0000-0000455A0000}"/>
    <cellStyle name="RevList" xfId="195" xr:uid="{00000000-0005-0000-0000-0000465A0000}"/>
    <cellStyle name="RevList 2" xfId="596" xr:uid="{00000000-0005-0000-0000-0000475A0000}"/>
    <cellStyle name="RevList 2 2" xfId="20881" xr:uid="{00000000-0005-0000-0000-0000485A0000}"/>
    <cellStyle name="RevList 3" xfId="595" xr:uid="{00000000-0005-0000-0000-0000495A0000}"/>
    <cellStyle name="RevList 3 2" xfId="2045" xr:uid="{00000000-0005-0000-0000-00004A5A0000}"/>
    <cellStyle name="RevList 3 3" xfId="20882" xr:uid="{00000000-0005-0000-0000-00004B5A0000}"/>
    <cellStyle name="RevList 3 3 2" xfId="23115" xr:uid="{00000000-0005-0000-0000-00004C5A0000}"/>
    <cellStyle name="RevList 3 4" xfId="20968" xr:uid="{00000000-0005-0000-0000-00004D5A0000}"/>
    <cellStyle name="RevList 3 5" xfId="21795" xr:uid="{00000000-0005-0000-0000-00004E5A0000}"/>
    <cellStyle name="RevList 3 5 2" xfId="23930" xr:uid="{00000000-0005-0000-0000-00004F5A0000}"/>
    <cellStyle name="RevList 4" xfId="1022" xr:uid="{00000000-0005-0000-0000-0000505A0000}"/>
    <cellStyle name="RevList 4 2" xfId="2311" xr:uid="{00000000-0005-0000-0000-0000515A0000}"/>
    <cellStyle name="RevList 5" xfId="1074" xr:uid="{00000000-0005-0000-0000-0000525A0000}"/>
    <cellStyle name="RevList 5 2" xfId="2353" xr:uid="{00000000-0005-0000-0000-0000535A0000}"/>
    <cellStyle name="RevList 6" xfId="1240" xr:uid="{00000000-0005-0000-0000-0000545A0000}"/>
    <cellStyle name="RevList 6 2" xfId="2510" xr:uid="{00000000-0005-0000-0000-0000555A0000}"/>
    <cellStyle name="RevList 7" xfId="1401" xr:uid="{00000000-0005-0000-0000-0000565A0000}"/>
    <cellStyle name="RevList 7 2" xfId="2569" xr:uid="{00000000-0005-0000-0000-0000575A0000}"/>
    <cellStyle name="RevList 8" xfId="1542" xr:uid="{00000000-0005-0000-0000-0000585A0000}"/>
    <cellStyle name="RevList 8 2" xfId="2646" xr:uid="{00000000-0005-0000-0000-0000595A0000}"/>
    <cellStyle name="RevList_balance" xfId="597" xr:uid="{00000000-0005-0000-0000-00005A5A0000}"/>
    <cellStyle name="Salida 2" xfId="197" xr:uid="{00000000-0005-0000-0000-00005B5A0000}"/>
    <cellStyle name="Salida 2 2" xfId="228" xr:uid="{00000000-0005-0000-0000-00005C5A0000}"/>
    <cellStyle name="Salida 2 2 2" xfId="2005" xr:uid="{00000000-0005-0000-0000-00005D5A0000}"/>
    <cellStyle name="Salida 2 2 2 2" xfId="4016" xr:uid="{00000000-0005-0000-0000-00005E5A0000}"/>
    <cellStyle name="Salida 2 2 2 2 2" xfId="6758" xr:uid="{00000000-0005-0000-0000-00005F5A0000}"/>
    <cellStyle name="Salida 2 2 2 2 2 2" xfId="11054" xr:uid="{00000000-0005-0000-0000-0000605A0000}"/>
    <cellStyle name="Salida 2 2 2 2 2 2 2" xfId="19683" xr:uid="{00000000-0005-0000-0000-0000615A0000}"/>
    <cellStyle name="Salida 2 2 2 2 2 3" xfId="15393" xr:uid="{00000000-0005-0000-0000-0000625A0000}"/>
    <cellStyle name="Salida 2 2 2 2 3" xfId="8909" xr:uid="{00000000-0005-0000-0000-0000635A0000}"/>
    <cellStyle name="Salida 2 2 2 2 3 2" xfId="17538" xr:uid="{00000000-0005-0000-0000-0000645A0000}"/>
    <cellStyle name="Salida 2 2 2 2 4" xfId="13240" xr:uid="{00000000-0005-0000-0000-0000655A0000}"/>
    <cellStyle name="Salida 2 2 2 3" xfId="5703" xr:uid="{00000000-0005-0000-0000-0000665A0000}"/>
    <cellStyle name="Salida 2 2 2 3 2" xfId="9999" xr:uid="{00000000-0005-0000-0000-0000675A0000}"/>
    <cellStyle name="Salida 2 2 2 3 2 2" xfId="18628" xr:uid="{00000000-0005-0000-0000-0000685A0000}"/>
    <cellStyle name="Salida 2 2 2 3 3" xfId="14338" xr:uid="{00000000-0005-0000-0000-0000695A0000}"/>
    <cellStyle name="Salida 2 2 2 4" xfId="8280" xr:uid="{00000000-0005-0000-0000-00006A5A0000}"/>
    <cellStyle name="Salida 2 2 2 4 2" xfId="16909" xr:uid="{00000000-0005-0000-0000-00006B5A0000}"/>
    <cellStyle name="Salida 2 2 2 5" xfId="12161" xr:uid="{00000000-0005-0000-0000-00006C5A0000}"/>
    <cellStyle name="Salida 2 3" xfId="599" xr:uid="{00000000-0005-0000-0000-00006D5A0000}"/>
    <cellStyle name="Salida 2 3 2" xfId="2046" xr:uid="{00000000-0005-0000-0000-00006E5A0000}"/>
    <cellStyle name="Salida 2 3 2 2" xfId="4030" xr:uid="{00000000-0005-0000-0000-00006F5A0000}"/>
    <cellStyle name="Salida 2 3 2 2 2" xfId="6772" xr:uid="{00000000-0005-0000-0000-0000705A0000}"/>
    <cellStyle name="Salida 2 3 2 2 2 2" xfId="11068" xr:uid="{00000000-0005-0000-0000-0000715A0000}"/>
    <cellStyle name="Salida 2 3 2 2 2 2 2" xfId="19697" xr:uid="{00000000-0005-0000-0000-0000725A0000}"/>
    <cellStyle name="Salida 2 3 2 2 2 3" xfId="15407" xr:uid="{00000000-0005-0000-0000-0000735A0000}"/>
    <cellStyle name="Salida 2 3 2 2 3" xfId="8923" xr:uid="{00000000-0005-0000-0000-0000745A0000}"/>
    <cellStyle name="Salida 2 3 2 2 3 2" xfId="17552" xr:uid="{00000000-0005-0000-0000-0000755A0000}"/>
    <cellStyle name="Salida 2 3 2 2 4" xfId="13254" xr:uid="{00000000-0005-0000-0000-0000765A0000}"/>
    <cellStyle name="Salida 2 3 2 3" xfId="5717" xr:uid="{00000000-0005-0000-0000-0000775A0000}"/>
    <cellStyle name="Salida 2 3 2 3 2" xfId="10013" xr:uid="{00000000-0005-0000-0000-0000785A0000}"/>
    <cellStyle name="Salida 2 3 2 3 2 2" xfId="18642" xr:uid="{00000000-0005-0000-0000-0000795A0000}"/>
    <cellStyle name="Salida 2 3 2 3 3" xfId="14352" xr:uid="{00000000-0005-0000-0000-00007A5A0000}"/>
    <cellStyle name="Salida 2 3 2 4" xfId="7876" xr:uid="{00000000-0005-0000-0000-00007B5A0000}"/>
    <cellStyle name="Salida 2 3 2 4 2" xfId="16509" xr:uid="{00000000-0005-0000-0000-00007C5A0000}"/>
    <cellStyle name="Salida 2 3 2 5" xfId="12175" xr:uid="{00000000-0005-0000-0000-00007D5A0000}"/>
    <cellStyle name="Salida 2 4" xfId="821" xr:uid="{00000000-0005-0000-0000-00007E5A0000}"/>
    <cellStyle name="Salida 2 4 2" xfId="2257" xr:uid="{00000000-0005-0000-0000-00007F5A0000}"/>
    <cellStyle name="Salida 2 4 2 2" xfId="4051" xr:uid="{00000000-0005-0000-0000-0000805A0000}"/>
    <cellStyle name="Salida 2 4 2 2 2" xfId="6793" xr:uid="{00000000-0005-0000-0000-0000815A0000}"/>
    <cellStyle name="Salida 2 4 2 2 2 2" xfId="11089" xr:uid="{00000000-0005-0000-0000-0000825A0000}"/>
    <cellStyle name="Salida 2 4 2 2 2 2 2" xfId="19718" xr:uid="{00000000-0005-0000-0000-0000835A0000}"/>
    <cellStyle name="Salida 2 4 2 2 2 3" xfId="15428" xr:uid="{00000000-0005-0000-0000-0000845A0000}"/>
    <cellStyle name="Salida 2 4 2 2 3" xfId="8944" xr:uid="{00000000-0005-0000-0000-0000855A0000}"/>
    <cellStyle name="Salida 2 4 2 2 3 2" xfId="17573" xr:uid="{00000000-0005-0000-0000-0000865A0000}"/>
    <cellStyle name="Salida 2 4 2 2 4" xfId="13275" xr:uid="{00000000-0005-0000-0000-0000875A0000}"/>
    <cellStyle name="Salida 2 4 2 3" xfId="5738" xr:uid="{00000000-0005-0000-0000-0000885A0000}"/>
    <cellStyle name="Salida 2 4 2 3 2" xfId="10034" xr:uid="{00000000-0005-0000-0000-0000895A0000}"/>
    <cellStyle name="Salida 2 4 2 3 2 2" xfId="18663" xr:uid="{00000000-0005-0000-0000-00008A5A0000}"/>
    <cellStyle name="Salida 2 4 2 3 3" xfId="14373" xr:uid="{00000000-0005-0000-0000-00008B5A0000}"/>
    <cellStyle name="Salida 2 4 2 4" xfId="7995" xr:uid="{00000000-0005-0000-0000-00008C5A0000}"/>
    <cellStyle name="Salida 2 4 2 4 2" xfId="16628" xr:uid="{00000000-0005-0000-0000-00008D5A0000}"/>
    <cellStyle name="Salida 2 4 2 5" xfId="12197" xr:uid="{00000000-0005-0000-0000-00008E5A0000}"/>
    <cellStyle name="Salida 2 5" xfId="1024" xr:uid="{00000000-0005-0000-0000-00008F5A0000}"/>
    <cellStyle name="Salida 2 5 2" xfId="2313" xr:uid="{00000000-0005-0000-0000-0000905A0000}"/>
    <cellStyle name="Salida 2 5 2 2" xfId="4077" xr:uid="{00000000-0005-0000-0000-0000915A0000}"/>
    <cellStyle name="Salida 2 5 2 2 2" xfId="6819" xr:uid="{00000000-0005-0000-0000-0000925A0000}"/>
    <cellStyle name="Salida 2 5 2 2 2 2" xfId="11115" xr:uid="{00000000-0005-0000-0000-0000935A0000}"/>
    <cellStyle name="Salida 2 5 2 2 2 2 2" xfId="19744" xr:uid="{00000000-0005-0000-0000-0000945A0000}"/>
    <cellStyle name="Salida 2 5 2 2 2 3" xfId="15454" xr:uid="{00000000-0005-0000-0000-0000955A0000}"/>
    <cellStyle name="Salida 2 5 2 2 3" xfId="8970" xr:uid="{00000000-0005-0000-0000-0000965A0000}"/>
    <cellStyle name="Salida 2 5 2 2 3 2" xfId="17599" xr:uid="{00000000-0005-0000-0000-0000975A0000}"/>
    <cellStyle name="Salida 2 5 2 2 4" xfId="13301" xr:uid="{00000000-0005-0000-0000-0000985A0000}"/>
    <cellStyle name="Salida 2 5 2 3" xfId="5764" xr:uid="{00000000-0005-0000-0000-0000995A0000}"/>
    <cellStyle name="Salida 2 5 2 3 2" xfId="10060" xr:uid="{00000000-0005-0000-0000-00009A5A0000}"/>
    <cellStyle name="Salida 2 5 2 3 2 2" xfId="18689" xr:uid="{00000000-0005-0000-0000-00009B5A0000}"/>
    <cellStyle name="Salida 2 5 2 3 3" xfId="14399" xr:uid="{00000000-0005-0000-0000-00009C5A0000}"/>
    <cellStyle name="Salida 2 5 2 4" xfId="7607" xr:uid="{00000000-0005-0000-0000-00009D5A0000}"/>
    <cellStyle name="Salida 2 5 2 4 2" xfId="16242" xr:uid="{00000000-0005-0000-0000-00009E5A0000}"/>
    <cellStyle name="Salida 2 5 2 5" xfId="12223" xr:uid="{00000000-0005-0000-0000-00009F5A0000}"/>
    <cellStyle name="Salida 2 6" xfId="1183" xr:uid="{00000000-0005-0000-0000-0000A05A0000}"/>
    <cellStyle name="Salida 2 6 2" xfId="2461" xr:uid="{00000000-0005-0000-0000-0000A15A0000}"/>
    <cellStyle name="Salida 2 6 2 2" xfId="4100" xr:uid="{00000000-0005-0000-0000-0000A25A0000}"/>
    <cellStyle name="Salida 2 6 2 2 2" xfId="6842" xr:uid="{00000000-0005-0000-0000-0000A35A0000}"/>
    <cellStyle name="Salida 2 6 2 2 2 2" xfId="11138" xr:uid="{00000000-0005-0000-0000-0000A45A0000}"/>
    <cellStyle name="Salida 2 6 2 2 2 2 2" xfId="19767" xr:uid="{00000000-0005-0000-0000-0000A55A0000}"/>
    <cellStyle name="Salida 2 6 2 2 2 3" xfId="15477" xr:uid="{00000000-0005-0000-0000-0000A65A0000}"/>
    <cellStyle name="Salida 2 6 2 2 3" xfId="8993" xr:uid="{00000000-0005-0000-0000-0000A75A0000}"/>
    <cellStyle name="Salida 2 6 2 2 3 2" xfId="17622" xr:uid="{00000000-0005-0000-0000-0000A85A0000}"/>
    <cellStyle name="Salida 2 6 2 2 4" xfId="13324" xr:uid="{00000000-0005-0000-0000-0000A95A0000}"/>
    <cellStyle name="Salida 2 6 2 3" xfId="5787" xr:uid="{00000000-0005-0000-0000-0000AA5A0000}"/>
    <cellStyle name="Salida 2 6 2 3 2" xfId="10083" xr:uid="{00000000-0005-0000-0000-0000AB5A0000}"/>
    <cellStyle name="Salida 2 6 2 3 2 2" xfId="18712" xr:uid="{00000000-0005-0000-0000-0000AC5A0000}"/>
    <cellStyle name="Salida 2 6 2 3 3" xfId="14422" xr:uid="{00000000-0005-0000-0000-0000AD5A0000}"/>
    <cellStyle name="Salida 2 6 2 4" xfId="8162" xr:uid="{00000000-0005-0000-0000-0000AE5A0000}"/>
    <cellStyle name="Salida 2 6 2 4 2" xfId="16792" xr:uid="{00000000-0005-0000-0000-0000AF5A0000}"/>
    <cellStyle name="Salida 2 6 2 5" xfId="12246" xr:uid="{00000000-0005-0000-0000-0000B05A0000}"/>
    <cellStyle name="Salida 2 6 3" xfId="3875" xr:uid="{00000000-0005-0000-0000-0000B15A0000}"/>
    <cellStyle name="Salida 2 6 3 2" xfId="6630" xr:uid="{00000000-0005-0000-0000-0000B25A0000}"/>
    <cellStyle name="Salida 2 6 3 2 2" xfId="10926" xr:uid="{00000000-0005-0000-0000-0000B35A0000}"/>
    <cellStyle name="Salida 2 6 3 2 2 2" xfId="19555" xr:uid="{00000000-0005-0000-0000-0000B45A0000}"/>
    <cellStyle name="Salida 2 6 3 2 3" xfId="15265" xr:uid="{00000000-0005-0000-0000-0000B55A0000}"/>
    <cellStyle name="Salida 2 6 3 3" xfId="8781" xr:uid="{00000000-0005-0000-0000-0000B65A0000}"/>
    <cellStyle name="Salida 2 6 3 3 2" xfId="17410" xr:uid="{00000000-0005-0000-0000-0000B75A0000}"/>
    <cellStyle name="Salida 2 6 3 4" xfId="13099" xr:uid="{00000000-0005-0000-0000-0000B85A0000}"/>
    <cellStyle name="Salida 2 6 4" xfId="5575" xr:uid="{00000000-0005-0000-0000-0000B95A0000}"/>
    <cellStyle name="Salida 2 6 4 2" xfId="9871" xr:uid="{00000000-0005-0000-0000-0000BA5A0000}"/>
    <cellStyle name="Salida 2 6 4 2 2" xfId="18500" xr:uid="{00000000-0005-0000-0000-0000BB5A0000}"/>
    <cellStyle name="Salida 2 6 4 3" xfId="14210" xr:uid="{00000000-0005-0000-0000-0000BC5A0000}"/>
    <cellStyle name="Salida 2 6 5" xfId="7867" xr:uid="{00000000-0005-0000-0000-0000BD5A0000}"/>
    <cellStyle name="Salida 2 6 5 2" xfId="16500" xr:uid="{00000000-0005-0000-0000-0000BE5A0000}"/>
    <cellStyle name="Salida 2 6 6" xfId="12019" xr:uid="{00000000-0005-0000-0000-0000BF5A0000}"/>
    <cellStyle name="Salida 2 7" xfId="1409" xr:uid="{00000000-0005-0000-0000-0000C05A0000}"/>
    <cellStyle name="Salida 2 7 2" xfId="3910" xr:uid="{00000000-0005-0000-0000-0000C15A0000}"/>
    <cellStyle name="Salida 2 7 2 2" xfId="6665" xr:uid="{00000000-0005-0000-0000-0000C25A0000}"/>
    <cellStyle name="Salida 2 7 2 2 2" xfId="10961" xr:uid="{00000000-0005-0000-0000-0000C35A0000}"/>
    <cellStyle name="Salida 2 7 2 2 2 2" xfId="19590" xr:uid="{00000000-0005-0000-0000-0000C45A0000}"/>
    <cellStyle name="Salida 2 7 2 2 3" xfId="15300" xr:uid="{00000000-0005-0000-0000-0000C55A0000}"/>
    <cellStyle name="Salida 2 7 2 3" xfId="8816" xr:uid="{00000000-0005-0000-0000-0000C65A0000}"/>
    <cellStyle name="Salida 2 7 2 3 2" xfId="17445" xr:uid="{00000000-0005-0000-0000-0000C75A0000}"/>
    <cellStyle name="Salida 2 7 2 4" xfId="13134" xr:uid="{00000000-0005-0000-0000-0000C85A0000}"/>
    <cellStyle name="Salida 2 7 3" xfId="5610" xr:uid="{00000000-0005-0000-0000-0000C95A0000}"/>
    <cellStyle name="Salida 2 7 3 2" xfId="9906" xr:uid="{00000000-0005-0000-0000-0000CA5A0000}"/>
    <cellStyle name="Salida 2 7 3 2 2" xfId="18535" xr:uid="{00000000-0005-0000-0000-0000CB5A0000}"/>
    <cellStyle name="Salida 2 7 3 3" xfId="14245" xr:uid="{00000000-0005-0000-0000-0000CC5A0000}"/>
    <cellStyle name="Salida 2 7 4" xfId="7694" xr:uid="{00000000-0005-0000-0000-0000CD5A0000}"/>
    <cellStyle name="Salida 2 7 4 2" xfId="16328" xr:uid="{00000000-0005-0000-0000-0000CE5A0000}"/>
    <cellStyle name="Salida 2 7 5" xfId="12055" xr:uid="{00000000-0005-0000-0000-0000CF5A0000}"/>
    <cellStyle name="Salida 2 8" xfId="24032" xr:uid="{00000000-0005-0000-0000-0000D05A0000}"/>
    <cellStyle name="Salida 3" xfId="196" xr:uid="{00000000-0005-0000-0000-0000D15A0000}"/>
    <cellStyle name="Salida 3 10" xfId="5045" xr:uid="{00000000-0005-0000-0000-0000D25A0000}"/>
    <cellStyle name="Salida 3 10 2" xfId="7603" xr:uid="{00000000-0005-0000-0000-0000D35A0000}"/>
    <cellStyle name="Salida 3 10 2 2" xfId="11899" xr:uid="{00000000-0005-0000-0000-0000D45A0000}"/>
    <cellStyle name="Salida 3 10 2 2 2" xfId="20528" xr:uid="{00000000-0005-0000-0000-0000D55A0000}"/>
    <cellStyle name="Salida 3 10 2 3" xfId="16238" xr:uid="{00000000-0005-0000-0000-0000D65A0000}"/>
    <cellStyle name="Salida 3 10 3" xfId="9754" xr:uid="{00000000-0005-0000-0000-0000D75A0000}"/>
    <cellStyle name="Salida 3 10 3 2" xfId="18383" xr:uid="{00000000-0005-0000-0000-0000D85A0000}"/>
    <cellStyle name="Salida 3 10 4" xfId="14093" xr:uid="{00000000-0005-0000-0000-0000D95A0000}"/>
    <cellStyle name="Salida 3 11" xfId="20940" xr:uid="{00000000-0005-0000-0000-0000DA5A0000}"/>
    <cellStyle name="Salida 3 11 2" xfId="21727" xr:uid="{00000000-0005-0000-0000-0000DB5A0000}"/>
    <cellStyle name="Salida 3 12" xfId="22133" xr:uid="{00000000-0005-0000-0000-0000DC5A0000}"/>
    <cellStyle name="Salida 3 13" xfId="24033" xr:uid="{00000000-0005-0000-0000-0000DD5A0000}"/>
    <cellStyle name="Salida 3 2" xfId="227" xr:uid="{00000000-0005-0000-0000-0000DE5A0000}"/>
    <cellStyle name="Salida 3 2 2" xfId="2004" xr:uid="{00000000-0005-0000-0000-0000DF5A0000}"/>
    <cellStyle name="Salida 3 2 2 2" xfId="4015" xr:uid="{00000000-0005-0000-0000-0000E05A0000}"/>
    <cellStyle name="Salida 3 2 2 2 2" xfId="6757" xr:uid="{00000000-0005-0000-0000-0000E15A0000}"/>
    <cellStyle name="Salida 3 2 2 2 2 2" xfId="11053" xr:uid="{00000000-0005-0000-0000-0000E25A0000}"/>
    <cellStyle name="Salida 3 2 2 2 2 2 2" xfId="19682" xr:uid="{00000000-0005-0000-0000-0000E35A0000}"/>
    <cellStyle name="Salida 3 2 2 2 2 3" xfId="15392" xr:uid="{00000000-0005-0000-0000-0000E45A0000}"/>
    <cellStyle name="Salida 3 2 2 2 3" xfId="8908" xr:uid="{00000000-0005-0000-0000-0000E55A0000}"/>
    <cellStyle name="Salida 3 2 2 2 3 2" xfId="17537" xr:uid="{00000000-0005-0000-0000-0000E65A0000}"/>
    <cellStyle name="Salida 3 2 2 2 4" xfId="13239" xr:uid="{00000000-0005-0000-0000-0000E75A0000}"/>
    <cellStyle name="Salida 3 2 2 3" xfId="5702" xr:uid="{00000000-0005-0000-0000-0000E85A0000}"/>
    <cellStyle name="Salida 3 2 2 3 2" xfId="9998" xr:uid="{00000000-0005-0000-0000-0000E95A0000}"/>
    <cellStyle name="Salida 3 2 2 3 2 2" xfId="18627" xr:uid="{00000000-0005-0000-0000-0000EA5A0000}"/>
    <cellStyle name="Salida 3 2 2 3 3" xfId="14337" xr:uid="{00000000-0005-0000-0000-0000EB5A0000}"/>
    <cellStyle name="Salida 3 2 2 4" xfId="8143" xr:uid="{00000000-0005-0000-0000-0000EC5A0000}"/>
    <cellStyle name="Salida 3 2 2 4 2" xfId="16774" xr:uid="{00000000-0005-0000-0000-0000ED5A0000}"/>
    <cellStyle name="Salida 3 2 2 5" xfId="12160" xr:uid="{00000000-0005-0000-0000-0000EE5A0000}"/>
    <cellStyle name="Salida 3 3" xfId="600" xr:uid="{00000000-0005-0000-0000-0000EF5A0000}"/>
    <cellStyle name="Salida 3 3 2" xfId="2047" xr:uid="{00000000-0005-0000-0000-0000F05A0000}"/>
    <cellStyle name="Salida 3 3 2 2" xfId="4031" xr:uid="{00000000-0005-0000-0000-0000F15A0000}"/>
    <cellStyle name="Salida 3 3 2 2 2" xfId="6773" xr:uid="{00000000-0005-0000-0000-0000F25A0000}"/>
    <cellStyle name="Salida 3 3 2 2 2 2" xfId="11069" xr:uid="{00000000-0005-0000-0000-0000F35A0000}"/>
    <cellStyle name="Salida 3 3 2 2 2 2 2" xfId="19698" xr:uid="{00000000-0005-0000-0000-0000F45A0000}"/>
    <cellStyle name="Salida 3 3 2 2 2 3" xfId="15408" xr:uid="{00000000-0005-0000-0000-0000F55A0000}"/>
    <cellStyle name="Salida 3 3 2 2 3" xfId="8924" xr:uid="{00000000-0005-0000-0000-0000F65A0000}"/>
    <cellStyle name="Salida 3 3 2 2 3 2" xfId="17553" xr:uid="{00000000-0005-0000-0000-0000F75A0000}"/>
    <cellStyle name="Salida 3 3 2 2 4" xfId="13255" xr:uid="{00000000-0005-0000-0000-0000F85A0000}"/>
    <cellStyle name="Salida 3 3 2 3" xfId="5718" xr:uid="{00000000-0005-0000-0000-0000F95A0000}"/>
    <cellStyle name="Salida 3 3 2 3 2" xfId="10014" xr:uid="{00000000-0005-0000-0000-0000FA5A0000}"/>
    <cellStyle name="Salida 3 3 2 3 2 2" xfId="18643" xr:uid="{00000000-0005-0000-0000-0000FB5A0000}"/>
    <cellStyle name="Salida 3 3 2 3 3" xfId="14353" xr:uid="{00000000-0005-0000-0000-0000FC5A0000}"/>
    <cellStyle name="Salida 3 3 2 4" xfId="8278" xr:uid="{00000000-0005-0000-0000-0000FD5A0000}"/>
    <cellStyle name="Salida 3 3 2 4 2" xfId="16907" xr:uid="{00000000-0005-0000-0000-0000FE5A0000}"/>
    <cellStyle name="Salida 3 3 2 5" xfId="12176" xr:uid="{00000000-0005-0000-0000-0000FF5A0000}"/>
    <cellStyle name="Salida 3 4" xfId="822" xr:uid="{00000000-0005-0000-0000-0000005B0000}"/>
    <cellStyle name="Salida 3 4 2" xfId="2258" xr:uid="{00000000-0005-0000-0000-0000015B0000}"/>
    <cellStyle name="Salida 3 4 2 2" xfId="4052" xr:uid="{00000000-0005-0000-0000-0000025B0000}"/>
    <cellStyle name="Salida 3 4 2 2 2" xfId="6794" xr:uid="{00000000-0005-0000-0000-0000035B0000}"/>
    <cellStyle name="Salida 3 4 2 2 2 2" xfId="11090" xr:uid="{00000000-0005-0000-0000-0000045B0000}"/>
    <cellStyle name="Salida 3 4 2 2 2 2 2" xfId="19719" xr:uid="{00000000-0005-0000-0000-0000055B0000}"/>
    <cellStyle name="Salida 3 4 2 2 2 3" xfId="15429" xr:uid="{00000000-0005-0000-0000-0000065B0000}"/>
    <cellStyle name="Salida 3 4 2 2 3" xfId="8945" xr:uid="{00000000-0005-0000-0000-0000075B0000}"/>
    <cellStyle name="Salida 3 4 2 2 3 2" xfId="17574" xr:uid="{00000000-0005-0000-0000-0000085B0000}"/>
    <cellStyle name="Salida 3 4 2 2 4" xfId="13276" xr:uid="{00000000-0005-0000-0000-0000095B0000}"/>
    <cellStyle name="Salida 3 4 2 3" xfId="5739" xr:uid="{00000000-0005-0000-0000-00000A5B0000}"/>
    <cellStyle name="Salida 3 4 2 3 2" xfId="10035" xr:uid="{00000000-0005-0000-0000-00000B5B0000}"/>
    <cellStyle name="Salida 3 4 2 3 2 2" xfId="18664" xr:uid="{00000000-0005-0000-0000-00000C5B0000}"/>
    <cellStyle name="Salida 3 4 2 3 3" xfId="14374" xr:uid="{00000000-0005-0000-0000-00000D5B0000}"/>
    <cellStyle name="Salida 3 4 2 4" xfId="8269" xr:uid="{00000000-0005-0000-0000-00000E5B0000}"/>
    <cellStyle name="Salida 3 4 2 4 2" xfId="16898" xr:uid="{00000000-0005-0000-0000-00000F5B0000}"/>
    <cellStyle name="Salida 3 4 2 5" xfId="12198" xr:uid="{00000000-0005-0000-0000-0000105B0000}"/>
    <cellStyle name="Salida 3 5" xfId="1025" xr:uid="{00000000-0005-0000-0000-0000115B0000}"/>
    <cellStyle name="Salida 3 5 2" xfId="2314" xr:uid="{00000000-0005-0000-0000-0000125B0000}"/>
    <cellStyle name="Salida 3 5 2 2" xfId="4078" xr:uid="{00000000-0005-0000-0000-0000135B0000}"/>
    <cellStyle name="Salida 3 5 2 2 2" xfId="6820" xr:uid="{00000000-0005-0000-0000-0000145B0000}"/>
    <cellStyle name="Salida 3 5 2 2 2 2" xfId="11116" xr:uid="{00000000-0005-0000-0000-0000155B0000}"/>
    <cellStyle name="Salida 3 5 2 2 2 2 2" xfId="19745" xr:uid="{00000000-0005-0000-0000-0000165B0000}"/>
    <cellStyle name="Salida 3 5 2 2 2 3" xfId="15455" xr:uid="{00000000-0005-0000-0000-0000175B0000}"/>
    <cellStyle name="Salida 3 5 2 2 3" xfId="8971" xr:uid="{00000000-0005-0000-0000-0000185B0000}"/>
    <cellStyle name="Salida 3 5 2 2 3 2" xfId="17600" xr:uid="{00000000-0005-0000-0000-0000195B0000}"/>
    <cellStyle name="Salida 3 5 2 2 4" xfId="13302" xr:uid="{00000000-0005-0000-0000-00001A5B0000}"/>
    <cellStyle name="Salida 3 5 2 3" xfId="5765" xr:uid="{00000000-0005-0000-0000-00001B5B0000}"/>
    <cellStyle name="Salida 3 5 2 3 2" xfId="10061" xr:uid="{00000000-0005-0000-0000-00001C5B0000}"/>
    <cellStyle name="Salida 3 5 2 3 2 2" xfId="18690" xr:uid="{00000000-0005-0000-0000-00001D5B0000}"/>
    <cellStyle name="Salida 3 5 2 3 3" xfId="14400" xr:uid="{00000000-0005-0000-0000-00001E5B0000}"/>
    <cellStyle name="Salida 3 5 2 4" xfId="8258" xr:uid="{00000000-0005-0000-0000-00001F5B0000}"/>
    <cellStyle name="Salida 3 5 2 4 2" xfId="16887" xr:uid="{00000000-0005-0000-0000-0000205B0000}"/>
    <cellStyle name="Salida 3 5 2 5" xfId="12224" xr:uid="{00000000-0005-0000-0000-0000215B0000}"/>
    <cellStyle name="Salida 3 6" xfId="1184" xr:uid="{00000000-0005-0000-0000-0000225B0000}"/>
    <cellStyle name="Salida 3 6 2" xfId="2462" xr:uid="{00000000-0005-0000-0000-0000235B0000}"/>
    <cellStyle name="Salida 3 6 2 2" xfId="4101" xr:uid="{00000000-0005-0000-0000-0000245B0000}"/>
    <cellStyle name="Salida 3 6 2 2 2" xfId="6843" xr:uid="{00000000-0005-0000-0000-0000255B0000}"/>
    <cellStyle name="Salida 3 6 2 2 2 2" xfId="11139" xr:uid="{00000000-0005-0000-0000-0000265B0000}"/>
    <cellStyle name="Salida 3 6 2 2 2 2 2" xfId="19768" xr:uid="{00000000-0005-0000-0000-0000275B0000}"/>
    <cellStyle name="Salida 3 6 2 2 2 3" xfId="15478" xr:uid="{00000000-0005-0000-0000-0000285B0000}"/>
    <cellStyle name="Salida 3 6 2 2 3" xfId="8994" xr:uid="{00000000-0005-0000-0000-0000295B0000}"/>
    <cellStyle name="Salida 3 6 2 2 3 2" xfId="17623" xr:uid="{00000000-0005-0000-0000-00002A5B0000}"/>
    <cellStyle name="Salida 3 6 2 2 4" xfId="13325" xr:uid="{00000000-0005-0000-0000-00002B5B0000}"/>
    <cellStyle name="Salida 3 6 2 3" xfId="5788" xr:uid="{00000000-0005-0000-0000-00002C5B0000}"/>
    <cellStyle name="Salida 3 6 2 3 2" xfId="10084" xr:uid="{00000000-0005-0000-0000-00002D5B0000}"/>
    <cellStyle name="Salida 3 6 2 3 2 2" xfId="18713" xr:uid="{00000000-0005-0000-0000-00002E5B0000}"/>
    <cellStyle name="Salida 3 6 2 3 3" xfId="14423" xr:uid="{00000000-0005-0000-0000-00002F5B0000}"/>
    <cellStyle name="Salida 3 6 2 4" xfId="8169" xr:uid="{00000000-0005-0000-0000-0000305B0000}"/>
    <cellStyle name="Salida 3 6 2 4 2" xfId="16799" xr:uid="{00000000-0005-0000-0000-0000315B0000}"/>
    <cellStyle name="Salida 3 6 2 5" xfId="12247" xr:uid="{00000000-0005-0000-0000-0000325B0000}"/>
    <cellStyle name="Salida 3 6 3" xfId="3876" xr:uid="{00000000-0005-0000-0000-0000335B0000}"/>
    <cellStyle name="Salida 3 6 3 2" xfId="6631" xr:uid="{00000000-0005-0000-0000-0000345B0000}"/>
    <cellStyle name="Salida 3 6 3 2 2" xfId="10927" xr:uid="{00000000-0005-0000-0000-0000355B0000}"/>
    <cellStyle name="Salida 3 6 3 2 2 2" xfId="19556" xr:uid="{00000000-0005-0000-0000-0000365B0000}"/>
    <cellStyle name="Salida 3 6 3 2 3" xfId="15266" xr:uid="{00000000-0005-0000-0000-0000375B0000}"/>
    <cellStyle name="Salida 3 6 3 3" xfId="8782" xr:uid="{00000000-0005-0000-0000-0000385B0000}"/>
    <cellStyle name="Salida 3 6 3 3 2" xfId="17411" xr:uid="{00000000-0005-0000-0000-0000395B0000}"/>
    <cellStyle name="Salida 3 6 3 4" xfId="13100" xr:uid="{00000000-0005-0000-0000-00003A5B0000}"/>
    <cellStyle name="Salida 3 6 4" xfId="5576" xr:uid="{00000000-0005-0000-0000-00003B5B0000}"/>
    <cellStyle name="Salida 3 6 4 2" xfId="9872" xr:uid="{00000000-0005-0000-0000-00003C5B0000}"/>
    <cellStyle name="Salida 3 6 4 2 2" xfId="18501" xr:uid="{00000000-0005-0000-0000-00003D5B0000}"/>
    <cellStyle name="Salida 3 6 4 3" xfId="14211" xr:uid="{00000000-0005-0000-0000-00003E5B0000}"/>
    <cellStyle name="Salida 3 6 5" xfId="7629" xr:uid="{00000000-0005-0000-0000-00003F5B0000}"/>
    <cellStyle name="Salida 3 6 5 2" xfId="16263" xr:uid="{00000000-0005-0000-0000-0000405B0000}"/>
    <cellStyle name="Salida 3 6 6" xfId="12020" xr:uid="{00000000-0005-0000-0000-0000415B0000}"/>
    <cellStyle name="Salida 3 7" xfId="1410" xr:uid="{00000000-0005-0000-0000-0000425B0000}"/>
    <cellStyle name="Salida 3 7 2" xfId="3911" xr:uid="{00000000-0005-0000-0000-0000435B0000}"/>
    <cellStyle name="Salida 3 7 2 2" xfId="6666" xr:uid="{00000000-0005-0000-0000-0000445B0000}"/>
    <cellStyle name="Salida 3 7 2 2 2" xfId="10962" xr:uid="{00000000-0005-0000-0000-0000455B0000}"/>
    <cellStyle name="Salida 3 7 2 2 2 2" xfId="19591" xr:uid="{00000000-0005-0000-0000-0000465B0000}"/>
    <cellStyle name="Salida 3 7 2 2 3" xfId="15301" xr:uid="{00000000-0005-0000-0000-0000475B0000}"/>
    <cellStyle name="Salida 3 7 2 3" xfId="8817" xr:uid="{00000000-0005-0000-0000-0000485B0000}"/>
    <cellStyle name="Salida 3 7 2 3 2" xfId="17446" xr:uid="{00000000-0005-0000-0000-0000495B0000}"/>
    <cellStyle name="Salida 3 7 2 4" xfId="13135" xr:uid="{00000000-0005-0000-0000-00004A5B0000}"/>
    <cellStyle name="Salida 3 7 3" xfId="5611" xr:uid="{00000000-0005-0000-0000-00004B5B0000}"/>
    <cellStyle name="Salida 3 7 3 2" xfId="9907" xr:uid="{00000000-0005-0000-0000-00004C5B0000}"/>
    <cellStyle name="Salida 3 7 3 2 2" xfId="18536" xr:uid="{00000000-0005-0000-0000-00004D5B0000}"/>
    <cellStyle name="Salida 3 7 3 3" xfId="14246" xr:uid="{00000000-0005-0000-0000-00004E5B0000}"/>
    <cellStyle name="Salida 3 7 4" xfId="7639" xr:uid="{00000000-0005-0000-0000-00004F5B0000}"/>
    <cellStyle name="Salida 3 7 4 2" xfId="16273" xr:uid="{00000000-0005-0000-0000-0000505B0000}"/>
    <cellStyle name="Salida 3 7 5" xfId="12056" xr:uid="{00000000-0005-0000-0000-0000515B0000}"/>
    <cellStyle name="Salida 3 8" xfId="1988" xr:uid="{00000000-0005-0000-0000-0000525B0000}"/>
    <cellStyle name="Salida 3 8 2" xfId="4004" xr:uid="{00000000-0005-0000-0000-0000535B0000}"/>
    <cellStyle name="Salida 3 8 2 2" xfId="6746" xr:uid="{00000000-0005-0000-0000-0000545B0000}"/>
    <cellStyle name="Salida 3 8 2 2 2" xfId="11042" xr:uid="{00000000-0005-0000-0000-0000555B0000}"/>
    <cellStyle name="Salida 3 8 2 2 2 2" xfId="19671" xr:uid="{00000000-0005-0000-0000-0000565B0000}"/>
    <cellStyle name="Salida 3 8 2 2 3" xfId="15381" xr:uid="{00000000-0005-0000-0000-0000575B0000}"/>
    <cellStyle name="Salida 3 8 2 3" xfId="8897" xr:uid="{00000000-0005-0000-0000-0000585B0000}"/>
    <cellStyle name="Salida 3 8 2 3 2" xfId="17526" xr:uid="{00000000-0005-0000-0000-0000595B0000}"/>
    <cellStyle name="Salida 3 8 2 4" xfId="13228" xr:uid="{00000000-0005-0000-0000-00005A5B0000}"/>
    <cellStyle name="Salida 3 8 3" xfId="5691" xr:uid="{00000000-0005-0000-0000-00005B5B0000}"/>
    <cellStyle name="Salida 3 8 3 2" xfId="9987" xr:uid="{00000000-0005-0000-0000-00005C5B0000}"/>
    <cellStyle name="Salida 3 8 3 2 2" xfId="18616" xr:uid="{00000000-0005-0000-0000-00005D5B0000}"/>
    <cellStyle name="Salida 3 8 3 3" xfId="14326" xr:uid="{00000000-0005-0000-0000-00005E5B0000}"/>
    <cellStyle name="Salida 3 8 4" xfId="8205" xr:uid="{00000000-0005-0000-0000-00005F5B0000}"/>
    <cellStyle name="Salida 3 8 4 2" xfId="16834" xr:uid="{00000000-0005-0000-0000-0000605B0000}"/>
    <cellStyle name="Salida 3 8 5" xfId="12149" xr:uid="{00000000-0005-0000-0000-0000615B0000}"/>
    <cellStyle name="Salida 3 9" xfId="3073" xr:uid="{00000000-0005-0000-0000-0000625B0000}"/>
    <cellStyle name="Salida 3 9 2" xfId="3756" xr:uid="{00000000-0005-0000-0000-0000635B0000}"/>
    <cellStyle name="Salida 3 9 2 2" xfId="4830" xr:uid="{00000000-0005-0000-0000-0000645B0000}"/>
    <cellStyle name="Salida 3 9 2 2 2" xfId="7565" xr:uid="{00000000-0005-0000-0000-0000655B0000}"/>
    <cellStyle name="Salida 3 9 2 2 2 2" xfId="11861" xr:uid="{00000000-0005-0000-0000-0000665B0000}"/>
    <cellStyle name="Salida 3 9 2 2 2 2 2" xfId="20490" xr:uid="{00000000-0005-0000-0000-0000675B0000}"/>
    <cellStyle name="Salida 3 9 2 2 2 3" xfId="16200" xr:uid="{00000000-0005-0000-0000-0000685B0000}"/>
    <cellStyle name="Salida 3 9 2 2 3" xfId="9716" xr:uid="{00000000-0005-0000-0000-0000695B0000}"/>
    <cellStyle name="Salida 3 9 2 2 3 2" xfId="18345" xr:uid="{00000000-0005-0000-0000-00006A5B0000}"/>
    <cellStyle name="Salida 3 9 2 2 4" xfId="14054" xr:uid="{00000000-0005-0000-0000-00006B5B0000}"/>
    <cellStyle name="Salida 3 9 2 3" xfId="6513" xr:uid="{00000000-0005-0000-0000-00006C5B0000}"/>
    <cellStyle name="Salida 3 9 2 3 2" xfId="10809" xr:uid="{00000000-0005-0000-0000-00006D5B0000}"/>
    <cellStyle name="Salida 3 9 2 3 2 2" xfId="19438" xr:uid="{00000000-0005-0000-0000-00006E5B0000}"/>
    <cellStyle name="Salida 3 9 2 3 3" xfId="15148" xr:uid="{00000000-0005-0000-0000-00006F5B0000}"/>
    <cellStyle name="Salida 3 9 2 4" xfId="8664" xr:uid="{00000000-0005-0000-0000-0000705B0000}"/>
    <cellStyle name="Salida 3 9 2 4 2" xfId="17293" xr:uid="{00000000-0005-0000-0000-0000715B0000}"/>
    <cellStyle name="Salida 3 9 2 5" xfId="12982" xr:uid="{00000000-0005-0000-0000-0000725B0000}"/>
    <cellStyle name="Salida 3 9 3" xfId="4247" xr:uid="{00000000-0005-0000-0000-0000735B0000}"/>
    <cellStyle name="Salida 3 9 3 2" xfId="6982" xr:uid="{00000000-0005-0000-0000-0000745B0000}"/>
    <cellStyle name="Salida 3 9 3 2 2" xfId="11278" xr:uid="{00000000-0005-0000-0000-0000755B0000}"/>
    <cellStyle name="Salida 3 9 3 2 2 2" xfId="19907" xr:uid="{00000000-0005-0000-0000-0000765B0000}"/>
    <cellStyle name="Salida 3 9 3 2 3" xfId="15617" xr:uid="{00000000-0005-0000-0000-0000775B0000}"/>
    <cellStyle name="Salida 3 9 3 3" xfId="9133" xr:uid="{00000000-0005-0000-0000-0000785B0000}"/>
    <cellStyle name="Salida 3 9 3 3 2" xfId="17762" xr:uid="{00000000-0005-0000-0000-0000795B0000}"/>
    <cellStyle name="Salida 3 9 3 4" xfId="13471" xr:uid="{00000000-0005-0000-0000-00007A5B0000}"/>
    <cellStyle name="Salida 3 9 4" xfId="5929" xr:uid="{00000000-0005-0000-0000-00007B5B0000}"/>
    <cellStyle name="Salida 3 9 4 2" xfId="10225" xr:uid="{00000000-0005-0000-0000-00007C5B0000}"/>
    <cellStyle name="Salida 3 9 4 2 2" xfId="18854" xr:uid="{00000000-0005-0000-0000-00007D5B0000}"/>
    <cellStyle name="Salida 3 9 4 3" xfId="14564" xr:uid="{00000000-0005-0000-0000-00007E5B0000}"/>
    <cellStyle name="Salida 3 9 5" xfId="7720" xr:uid="{00000000-0005-0000-0000-00007F5B0000}"/>
    <cellStyle name="Salida 3 9 5 2" xfId="16354" xr:uid="{00000000-0005-0000-0000-0000805B0000}"/>
    <cellStyle name="Salida 3 9 6" xfId="12395" xr:uid="{00000000-0005-0000-0000-0000815B0000}"/>
    <cellStyle name="Salida 4" xfId="598" xr:uid="{00000000-0005-0000-0000-0000825B0000}"/>
    <cellStyle name="Salida 4 2" xfId="1911" xr:uid="{00000000-0005-0000-0000-0000835B0000}"/>
    <cellStyle name="Salida 4 2 2" xfId="3995" xr:uid="{00000000-0005-0000-0000-0000845B0000}"/>
    <cellStyle name="Salida 4 2 2 2" xfId="6738" xr:uid="{00000000-0005-0000-0000-0000855B0000}"/>
    <cellStyle name="Salida 4 2 2 2 2" xfId="11034" xr:uid="{00000000-0005-0000-0000-0000865B0000}"/>
    <cellStyle name="Salida 4 2 2 2 2 2" xfId="19663" xr:uid="{00000000-0005-0000-0000-0000875B0000}"/>
    <cellStyle name="Salida 4 2 2 2 3" xfId="15373" xr:uid="{00000000-0005-0000-0000-0000885B0000}"/>
    <cellStyle name="Salida 4 2 2 3" xfId="8889" xr:uid="{00000000-0005-0000-0000-0000895B0000}"/>
    <cellStyle name="Salida 4 2 2 3 2" xfId="17518" xr:uid="{00000000-0005-0000-0000-00008A5B0000}"/>
    <cellStyle name="Salida 4 2 2 4" xfId="13219" xr:uid="{00000000-0005-0000-0000-00008B5B0000}"/>
    <cellStyle name="Salida 4 2 3" xfId="5683" xr:uid="{00000000-0005-0000-0000-00008C5B0000}"/>
    <cellStyle name="Salida 4 2 3 2" xfId="9979" xr:uid="{00000000-0005-0000-0000-00008D5B0000}"/>
    <cellStyle name="Salida 4 2 3 2 2" xfId="18608" xr:uid="{00000000-0005-0000-0000-00008E5B0000}"/>
    <cellStyle name="Salida 4 2 3 3" xfId="14318" xr:uid="{00000000-0005-0000-0000-00008F5B0000}"/>
    <cellStyle name="Salida 4 2 4" xfId="7899" xr:uid="{00000000-0005-0000-0000-0000905B0000}"/>
    <cellStyle name="Salida 4 2 4 2" xfId="16532" xr:uid="{00000000-0005-0000-0000-0000915B0000}"/>
    <cellStyle name="Salida 4 2 5" xfId="12140" xr:uid="{00000000-0005-0000-0000-0000925B0000}"/>
    <cellStyle name="Salida 5" xfId="820" xr:uid="{00000000-0005-0000-0000-0000935B0000}"/>
    <cellStyle name="Salida 5 2" xfId="2256" xr:uid="{00000000-0005-0000-0000-0000945B0000}"/>
    <cellStyle name="Salida 5 2 2" xfId="4050" xr:uid="{00000000-0005-0000-0000-0000955B0000}"/>
    <cellStyle name="Salida 5 2 2 2" xfId="6792" xr:uid="{00000000-0005-0000-0000-0000965B0000}"/>
    <cellStyle name="Salida 5 2 2 2 2" xfId="11088" xr:uid="{00000000-0005-0000-0000-0000975B0000}"/>
    <cellStyle name="Salida 5 2 2 2 2 2" xfId="19717" xr:uid="{00000000-0005-0000-0000-0000985B0000}"/>
    <cellStyle name="Salida 5 2 2 2 3" xfId="15427" xr:uid="{00000000-0005-0000-0000-0000995B0000}"/>
    <cellStyle name="Salida 5 2 2 3" xfId="8943" xr:uid="{00000000-0005-0000-0000-00009A5B0000}"/>
    <cellStyle name="Salida 5 2 2 3 2" xfId="17572" xr:uid="{00000000-0005-0000-0000-00009B5B0000}"/>
    <cellStyle name="Salida 5 2 2 4" xfId="13274" xr:uid="{00000000-0005-0000-0000-00009C5B0000}"/>
    <cellStyle name="Salida 5 2 3" xfId="5737" xr:uid="{00000000-0005-0000-0000-00009D5B0000}"/>
    <cellStyle name="Salida 5 2 3 2" xfId="10033" xr:uid="{00000000-0005-0000-0000-00009E5B0000}"/>
    <cellStyle name="Salida 5 2 3 2 2" xfId="18662" xr:uid="{00000000-0005-0000-0000-00009F5B0000}"/>
    <cellStyle name="Salida 5 2 3 3" xfId="14372" xr:uid="{00000000-0005-0000-0000-0000A05B0000}"/>
    <cellStyle name="Salida 5 2 4" xfId="8260" xr:uid="{00000000-0005-0000-0000-0000A15B0000}"/>
    <cellStyle name="Salida 5 2 4 2" xfId="16889" xr:uid="{00000000-0005-0000-0000-0000A25B0000}"/>
    <cellStyle name="Salida 5 2 5" xfId="12196" xr:uid="{00000000-0005-0000-0000-0000A35B0000}"/>
    <cellStyle name="Salida 5 3" xfId="24137" xr:uid="{00000000-0005-0000-0000-0000A45B0000}"/>
    <cellStyle name="Salida 6" xfId="1023" xr:uid="{00000000-0005-0000-0000-0000A55B0000}"/>
    <cellStyle name="Salida 6 2" xfId="2312" xr:uid="{00000000-0005-0000-0000-0000A65B0000}"/>
    <cellStyle name="Salida 6 2 2" xfId="4076" xr:uid="{00000000-0005-0000-0000-0000A75B0000}"/>
    <cellStyle name="Salida 6 2 2 2" xfId="6818" xr:uid="{00000000-0005-0000-0000-0000A85B0000}"/>
    <cellStyle name="Salida 6 2 2 2 2" xfId="11114" xr:uid="{00000000-0005-0000-0000-0000A95B0000}"/>
    <cellStyle name="Salida 6 2 2 2 2 2" xfId="19743" xr:uid="{00000000-0005-0000-0000-0000AA5B0000}"/>
    <cellStyle name="Salida 6 2 2 2 3" xfId="15453" xr:uid="{00000000-0005-0000-0000-0000AB5B0000}"/>
    <cellStyle name="Salida 6 2 2 3" xfId="8969" xr:uid="{00000000-0005-0000-0000-0000AC5B0000}"/>
    <cellStyle name="Salida 6 2 2 3 2" xfId="17598" xr:uid="{00000000-0005-0000-0000-0000AD5B0000}"/>
    <cellStyle name="Salida 6 2 2 4" xfId="13300" xr:uid="{00000000-0005-0000-0000-0000AE5B0000}"/>
    <cellStyle name="Salida 6 2 3" xfId="5763" xr:uid="{00000000-0005-0000-0000-0000AF5B0000}"/>
    <cellStyle name="Salida 6 2 3 2" xfId="10059" xr:uid="{00000000-0005-0000-0000-0000B05B0000}"/>
    <cellStyle name="Salida 6 2 3 2 2" xfId="18688" xr:uid="{00000000-0005-0000-0000-0000B15B0000}"/>
    <cellStyle name="Salida 6 2 3 3" xfId="14398" xr:uid="{00000000-0005-0000-0000-0000B25B0000}"/>
    <cellStyle name="Salida 6 2 4" xfId="8039" xr:uid="{00000000-0005-0000-0000-0000B35B0000}"/>
    <cellStyle name="Salida 6 2 4 2" xfId="16672" xr:uid="{00000000-0005-0000-0000-0000B45B0000}"/>
    <cellStyle name="Salida 6 2 5" xfId="12222" xr:uid="{00000000-0005-0000-0000-0000B55B0000}"/>
    <cellStyle name="Salida 7" xfId="1182" xr:uid="{00000000-0005-0000-0000-0000B65B0000}"/>
    <cellStyle name="Salida 7 2" xfId="2460" xr:uid="{00000000-0005-0000-0000-0000B75B0000}"/>
    <cellStyle name="Salida 7 2 2" xfId="4099" xr:uid="{00000000-0005-0000-0000-0000B85B0000}"/>
    <cellStyle name="Salida 7 2 2 2" xfId="6841" xr:uid="{00000000-0005-0000-0000-0000B95B0000}"/>
    <cellStyle name="Salida 7 2 2 2 2" xfId="11137" xr:uid="{00000000-0005-0000-0000-0000BA5B0000}"/>
    <cellStyle name="Salida 7 2 2 2 2 2" xfId="19766" xr:uid="{00000000-0005-0000-0000-0000BB5B0000}"/>
    <cellStyle name="Salida 7 2 2 2 3" xfId="15476" xr:uid="{00000000-0005-0000-0000-0000BC5B0000}"/>
    <cellStyle name="Salida 7 2 2 3" xfId="8992" xr:uid="{00000000-0005-0000-0000-0000BD5B0000}"/>
    <cellStyle name="Salida 7 2 2 3 2" xfId="17621" xr:uid="{00000000-0005-0000-0000-0000BE5B0000}"/>
    <cellStyle name="Salida 7 2 2 4" xfId="13323" xr:uid="{00000000-0005-0000-0000-0000BF5B0000}"/>
    <cellStyle name="Salida 7 2 3" xfId="5786" xr:uid="{00000000-0005-0000-0000-0000C05B0000}"/>
    <cellStyle name="Salida 7 2 3 2" xfId="10082" xr:uid="{00000000-0005-0000-0000-0000C15B0000}"/>
    <cellStyle name="Salida 7 2 3 2 2" xfId="18711" xr:uid="{00000000-0005-0000-0000-0000C25B0000}"/>
    <cellStyle name="Salida 7 2 3 3" xfId="14421" xr:uid="{00000000-0005-0000-0000-0000C35B0000}"/>
    <cellStyle name="Salida 7 2 4" xfId="7938" xr:uid="{00000000-0005-0000-0000-0000C45B0000}"/>
    <cellStyle name="Salida 7 2 4 2" xfId="16571" xr:uid="{00000000-0005-0000-0000-0000C55B0000}"/>
    <cellStyle name="Salida 7 2 5" xfId="12245" xr:uid="{00000000-0005-0000-0000-0000C65B0000}"/>
    <cellStyle name="Salida 7 3" xfId="3874" xr:uid="{00000000-0005-0000-0000-0000C75B0000}"/>
    <cellStyle name="Salida 7 3 2" xfId="6629" xr:uid="{00000000-0005-0000-0000-0000C85B0000}"/>
    <cellStyle name="Salida 7 3 2 2" xfId="10925" xr:uid="{00000000-0005-0000-0000-0000C95B0000}"/>
    <cellStyle name="Salida 7 3 2 2 2" xfId="19554" xr:uid="{00000000-0005-0000-0000-0000CA5B0000}"/>
    <cellStyle name="Salida 7 3 2 3" xfId="15264" xr:uid="{00000000-0005-0000-0000-0000CB5B0000}"/>
    <cellStyle name="Salida 7 3 3" xfId="8780" xr:uid="{00000000-0005-0000-0000-0000CC5B0000}"/>
    <cellStyle name="Salida 7 3 3 2" xfId="17409" xr:uid="{00000000-0005-0000-0000-0000CD5B0000}"/>
    <cellStyle name="Salida 7 3 4" xfId="13098" xr:uid="{00000000-0005-0000-0000-0000CE5B0000}"/>
    <cellStyle name="Salida 7 4" xfId="5574" xr:uid="{00000000-0005-0000-0000-0000CF5B0000}"/>
    <cellStyle name="Salida 7 4 2" xfId="9870" xr:uid="{00000000-0005-0000-0000-0000D05B0000}"/>
    <cellStyle name="Salida 7 4 2 2" xfId="18499" xr:uid="{00000000-0005-0000-0000-0000D15B0000}"/>
    <cellStyle name="Salida 7 4 3" xfId="14209" xr:uid="{00000000-0005-0000-0000-0000D25B0000}"/>
    <cellStyle name="Salida 7 5" xfId="8229" xr:uid="{00000000-0005-0000-0000-0000D35B0000}"/>
    <cellStyle name="Salida 7 5 2" xfId="16858" xr:uid="{00000000-0005-0000-0000-0000D45B0000}"/>
    <cellStyle name="Salida 7 6" xfId="12018" xr:uid="{00000000-0005-0000-0000-0000D55B0000}"/>
    <cellStyle name="Salida 8" xfId="1408" xr:uid="{00000000-0005-0000-0000-0000D65B0000}"/>
    <cellStyle name="Salida 8 2" xfId="3909" xr:uid="{00000000-0005-0000-0000-0000D75B0000}"/>
    <cellStyle name="Salida 8 2 2" xfId="6664" xr:uid="{00000000-0005-0000-0000-0000D85B0000}"/>
    <cellStyle name="Salida 8 2 2 2" xfId="10960" xr:uid="{00000000-0005-0000-0000-0000D95B0000}"/>
    <cellStyle name="Salida 8 2 2 2 2" xfId="19589" xr:uid="{00000000-0005-0000-0000-0000DA5B0000}"/>
    <cellStyle name="Salida 8 2 2 3" xfId="15299" xr:uid="{00000000-0005-0000-0000-0000DB5B0000}"/>
    <cellStyle name="Salida 8 2 3" xfId="8815" xr:uid="{00000000-0005-0000-0000-0000DC5B0000}"/>
    <cellStyle name="Salida 8 2 3 2" xfId="17444" xr:uid="{00000000-0005-0000-0000-0000DD5B0000}"/>
    <cellStyle name="Salida 8 2 4" xfId="13133" xr:uid="{00000000-0005-0000-0000-0000DE5B0000}"/>
    <cellStyle name="Salida 8 3" xfId="5609" xr:uid="{00000000-0005-0000-0000-0000DF5B0000}"/>
    <cellStyle name="Salida 8 3 2" xfId="9905" xr:uid="{00000000-0005-0000-0000-0000E05B0000}"/>
    <cellStyle name="Salida 8 3 2 2" xfId="18534" xr:uid="{00000000-0005-0000-0000-0000E15B0000}"/>
    <cellStyle name="Salida 8 3 3" xfId="14244" xr:uid="{00000000-0005-0000-0000-0000E25B0000}"/>
    <cellStyle name="Salida 8 4" xfId="7638" xr:uid="{00000000-0005-0000-0000-0000E35B0000}"/>
    <cellStyle name="Salida 8 4 2" xfId="16272" xr:uid="{00000000-0005-0000-0000-0000E45B0000}"/>
    <cellStyle name="Salida 8 5" xfId="12054" xr:uid="{00000000-0005-0000-0000-0000E55B0000}"/>
    <cellStyle name="Salida 9" xfId="24031" xr:uid="{00000000-0005-0000-0000-0000E65B0000}"/>
    <cellStyle name="Standard_CEE (2)" xfId="198" xr:uid="{00000000-0005-0000-0000-0000E75B0000}"/>
    <cellStyle name="Subtotal" xfId="199" xr:uid="{00000000-0005-0000-0000-0000E85B0000}"/>
    <cellStyle name="Texto de advertencia 2" xfId="201" xr:uid="{00000000-0005-0000-0000-0000E95B0000}"/>
    <cellStyle name="Texto de advertencia 3" xfId="200" xr:uid="{00000000-0005-0000-0000-0000EA5B0000}"/>
    <cellStyle name="Texto de advertencia 4" xfId="1910" xr:uid="{00000000-0005-0000-0000-0000EB5B0000}"/>
    <cellStyle name="Texto de advertencia 5" xfId="24138" xr:uid="{00000000-0005-0000-0000-0000EC5B0000}"/>
    <cellStyle name="Texto explicativo 2" xfId="203" xr:uid="{00000000-0005-0000-0000-0000ED5B0000}"/>
    <cellStyle name="Texto explicativo 3" xfId="202" xr:uid="{00000000-0005-0000-0000-0000EE5B0000}"/>
    <cellStyle name="Texto explicativo 4" xfId="1909" xr:uid="{00000000-0005-0000-0000-0000EF5B0000}"/>
    <cellStyle name="Texto explicativo 5" xfId="24139" xr:uid="{00000000-0005-0000-0000-0000F05B0000}"/>
    <cellStyle name="Tickmark" xfId="204" xr:uid="{00000000-0005-0000-0000-0000F15B0000}"/>
    <cellStyle name="Title" xfId="601" xr:uid="{00000000-0005-0000-0000-0000F25B0000}"/>
    <cellStyle name="Título 1" xfId="1242" xr:uid="{00000000-0005-0000-0000-0000F35B0000}"/>
    <cellStyle name="Título 1 2" xfId="207" xr:uid="{00000000-0005-0000-0000-0000F45B0000}"/>
    <cellStyle name="Título 1 3" xfId="206" xr:uid="{00000000-0005-0000-0000-0000F55B0000}"/>
    <cellStyle name="Título 1 3 2" xfId="602" xr:uid="{00000000-0005-0000-0000-0000F65B0000}"/>
    <cellStyle name="Título 1 3 3" xfId="1990" xr:uid="{00000000-0005-0000-0000-0000F75B0000}"/>
    <cellStyle name="Título 1 3 4" xfId="3075" xr:uid="{00000000-0005-0000-0000-0000F85B0000}"/>
    <cellStyle name="Título 1 3 5" xfId="5043" xr:uid="{00000000-0005-0000-0000-0000F95B0000}"/>
    <cellStyle name="Título 1 3 6" xfId="20942" xr:uid="{00000000-0005-0000-0000-0000FA5B0000}"/>
    <cellStyle name="Título 1 3 7" xfId="22131" xr:uid="{00000000-0005-0000-0000-0000FB5B0000}"/>
    <cellStyle name="Título 1 4" xfId="24141" xr:uid="{00000000-0005-0000-0000-0000FC5B0000}"/>
    <cellStyle name="Título 1 5" xfId="24142" xr:uid="{00000000-0005-0000-0000-0000FD5B0000}"/>
    <cellStyle name="Título 1_~7009340" xfId="1244" xr:uid="{00000000-0005-0000-0000-0000FE5B0000}"/>
    <cellStyle name="Título 10" xfId="1250" xr:uid="{00000000-0005-0000-0000-0000FF5B0000}"/>
    <cellStyle name="Título 100" xfId="1689" xr:uid="{00000000-0005-0000-0000-0000005C0000}"/>
    <cellStyle name="Título 101" xfId="1691" xr:uid="{00000000-0005-0000-0000-0000015C0000}"/>
    <cellStyle name="Título 102" xfId="1693" xr:uid="{00000000-0005-0000-0000-0000025C0000}"/>
    <cellStyle name="Título 103" xfId="1709" xr:uid="{00000000-0005-0000-0000-0000035C0000}"/>
    <cellStyle name="Título 104" xfId="1740" xr:uid="{00000000-0005-0000-0000-0000045C0000}"/>
    <cellStyle name="Título 105" xfId="1747" xr:uid="{00000000-0005-0000-0000-0000055C0000}"/>
    <cellStyle name="Título 106" xfId="1741" xr:uid="{00000000-0005-0000-0000-0000065C0000}"/>
    <cellStyle name="Título 107" xfId="1748" xr:uid="{00000000-0005-0000-0000-0000075C0000}"/>
    <cellStyle name="Título 108" xfId="1742" xr:uid="{00000000-0005-0000-0000-0000085C0000}"/>
    <cellStyle name="Título 109" xfId="1749" xr:uid="{00000000-0005-0000-0000-0000095C0000}"/>
    <cellStyle name="Título 11" xfId="1245" xr:uid="{00000000-0005-0000-0000-00000A5C0000}"/>
    <cellStyle name="Título 110" xfId="1743" xr:uid="{00000000-0005-0000-0000-00000B5C0000}"/>
    <cellStyle name="Título 111" xfId="1750" xr:uid="{00000000-0005-0000-0000-00000C5C0000}"/>
    <cellStyle name="Título 112" xfId="1744" xr:uid="{00000000-0005-0000-0000-00000D5C0000}"/>
    <cellStyle name="Título 113" xfId="1751" xr:uid="{00000000-0005-0000-0000-00000E5C0000}"/>
    <cellStyle name="Título 114" xfId="1745" xr:uid="{00000000-0005-0000-0000-00000F5C0000}"/>
    <cellStyle name="Título 115" xfId="1752" xr:uid="{00000000-0005-0000-0000-0000105C0000}"/>
    <cellStyle name="Título 116" xfId="1754" xr:uid="{00000000-0005-0000-0000-0000115C0000}"/>
    <cellStyle name="Título 117" xfId="1756" xr:uid="{00000000-0005-0000-0000-0000125C0000}"/>
    <cellStyle name="Título 118" xfId="1777" xr:uid="{00000000-0005-0000-0000-0000135C0000}"/>
    <cellStyle name="Título 119" xfId="1780" xr:uid="{00000000-0005-0000-0000-0000145C0000}"/>
    <cellStyle name="Título 12" xfId="1253" xr:uid="{00000000-0005-0000-0000-0000155C0000}"/>
    <cellStyle name="Título 120" xfId="1778" xr:uid="{00000000-0005-0000-0000-0000165C0000}"/>
    <cellStyle name="Título 121" xfId="1781" xr:uid="{00000000-0005-0000-0000-0000175C0000}"/>
    <cellStyle name="Título 122" xfId="1792" xr:uid="{00000000-0005-0000-0000-0000185C0000}"/>
    <cellStyle name="Título 123" xfId="1795" xr:uid="{00000000-0005-0000-0000-0000195C0000}"/>
    <cellStyle name="Título 124" xfId="1793" xr:uid="{00000000-0005-0000-0000-00001A5C0000}"/>
    <cellStyle name="Título 125" xfId="1805" xr:uid="{00000000-0005-0000-0000-00001B5C0000}"/>
    <cellStyle name="Título 126" xfId="1808" xr:uid="{00000000-0005-0000-0000-00001C5C0000}"/>
    <cellStyle name="Título 127" xfId="1806" xr:uid="{00000000-0005-0000-0000-00001D5C0000}"/>
    <cellStyle name="Título 128" xfId="1851" xr:uid="{00000000-0005-0000-0000-00001E5C0000}"/>
    <cellStyle name="Título 129" xfId="1859" xr:uid="{00000000-0005-0000-0000-00001F5C0000}"/>
    <cellStyle name="Título 13" xfId="1258" xr:uid="{00000000-0005-0000-0000-0000205C0000}"/>
    <cellStyle name="Título 130" xfId="1853" xr:uid="{00000000-0005-0000-0000-0000215C0000}"/>
    <cellStyle name="Título 131" xfId="1860" xr:uid="{00000000-0005-0000-0000-0000225C0000}"/>
    <cellStyle name="Título 132" xfId="1850" xr:uid="{00000000-0005-0000-0000-0000235C0000}"/>
    <cellStyle name="Título 133" xfId="1861" xr:uid="{00000000-0005-0000-0000-0000245C0000}"/>
    <cellStyle name="Título 134" xfId="1852" xr:uid="{00000000-0005-0000-0000-0000255C0000}"/>
    <cellStyle name="Título 135" xfId="1862" xr:uid="{00000000-0005-0000-0000-0000265C0000}"/>
    <cellStyle name="Título 136" xfId="1854" xr:uid="{00000000-0005-0000-0000-0000275C0000}"/>
    <cellStyle name="Título 137" xfId="1864" xr:uid="{00000000-0005-0000-0000-0000285C0000}"/>
    <cellStyle name="Título 138" xfId="1855" xr:uid="{00000000-0005-0000-0000-0000295C0000}"/>
    <cellStyle name="Título 139" xfId="1865" xr:uid="{00000000-0005-0000-0000-00002A5C0000}"/>
    <cellStyle name="Título 14" xfId="1265" xr:uid="{00000000-0005-0000-0000-00002B5C0000}"/>
    <cellStyle name="Título 140" xfId="1856" xr:uid="{00000000-0005-0000-0000-00002C5C0000}"/>
    <cellStyle name="Título 141" xfId="1866" xr:uid="{00000000-0005-0000-0000-00002D5C0000}"/>
    <cellStyle name="Título 142" xfId="1868" xr:uid="{00000000-0005-0000-0000-00002E5C0000}"/>
    <cellStyle name="Título 143" xfId="1870" xr:uid="{00000000-0005-0000-0000-00002F5C0000}"/>
    <cellStyle name="Título 144" xfId="1872" xr:uid="{00000000-0005-0000-0000-0000305C0000}"/>
    <cellStyle name="Título 145" xfId="1874" xr:uid="{00000000-0005-0000-0000-0000315C0000}"/>
    <cellStyle name="Título 146" xfId="1876" xr:uid="{00000000-0005-0000-0000-0000325C0000}"/>
    <cellStyle name="Título 147" xfId="1896" xr:uid="{00000000-0005-0000-0000-0000335C0000}"/>
    <cellStyle name="Título 148" xfId="1898" xr:uid="{00000000-0005-0000-0000-0000345C0000}"/>
    <cellStyle name="Título 149" xfId="1899" xr:uid="{00000000-0005-0000-0000-0000355C0000}"/>
    <cellStyle name="Título 15" xfId="1267" xr:uid="{00000000-0005-0000-0000-0000365C0000}"/>
    <cellStyle name="Título 150" xfId="1904" xr:uid="{00000000-0005-0000-0000-0000375C0000}"/>
    <cellStyle name="Título 151" xfId="1957" xr:uid="{00000000-0005-0000-0000-0000385C0000}"/>
    <cellStyle name="Título 152" xfId="2497" xr:uid="{00000000-0005-0000-0000-0000395C0000}"/>
    <cellStyle name="Título 153" xfId="2692" xr:uid="{00000000-0005-0000-0000-00003A5C0000}"/>
    <cellStyle name="Título 154" xfId="1921" xr:uid="{00000000-0005-0000-0000-00003B5C0000}"/>
    <cellStyle name="Título 155" xfId="2694" xr:uid="{00000000-0005-0000-0000-00003C5C0000}"/>
    <cellStyle name="Título 156" xfId="2768" xr:uid="{00000000-0005-0000-0000-00003D5C0000}"/>
    <cellStyle name="Título 157" xfId="2809" xr:uid="{00000000-0005-0000-0000-00003E5C0000}"/>
    <cellStyle name="Título 158" xfId="2816" xr:uid="{00000000-0005-0000-0000-00003F5C0000}"/>
    <cellStyle name="Título 159" xfId="2810" xr:uid="{00000000-0005-0000-0000-0000405C0000}"/>
    <cellStyle name="Título 16" xfId="1280" xr:uid="{00000000-0005-0000-0000-0000415C0000}"/>
    <cellStyle name="Título 160" xfId="2817" xr:uid="{00000000-0005-0000-0000-0000425C0000}"/>
    <cellStyle name="Título 161" xfId="2811" xr:uid="{00000000-0005-0000-0000-0000435C0000}"/>
    <cellStyle name="Título 162" xfId="2818" xr:uid="{00000000-0005-0000-0000-0000445C0000}"/>
    <cellStyle name="Título 163" xfId="2812" xr:uid="{00000000-0005-0000-0000-0000455C0000}"/>
    <cellStyle name="Título 164" xfId="2819" xr:uid="{00000000-0005-0000-0000-0000465C0000}"/>
    <cellStyle name="Título 165" xfId="2813" xr:uid="{00000000-0005-0000-0000-0000475C0000}"/>
    <cellStyle name="Título 166" xfId="2820" xr:uid="{00000000-0005-0000-0000-0000485C0000}"/>
    <cellStyle name="Título 167" xfId="2814" xr:uid="{00000000-0005-0000-0000-0000495C0000}"/>
    <cellStyle name="Título 168" xfId="2821" xr:uid="{00000000-0005-0000-0000-00004A5C0000}"/>
    <cellStyle name="Título 169" xfId="2823" xr:uid="{00000000-0005-0000-0000-00004B5C0000}"/>
    <cellStyle name="Título 17" xfId="1284" xr:uid="{00000000-0005-0000-0000-00004C5C0000}"/>
    <cellStyle name="Título 170" xfId="2825" xr:uid="{00000000-0005-0000-0000-00004D5C0000}"/>
    <cellStyle name="Título 171" xfId="2827" xr:uid="{00000000-0005-0000-0000-00004E5C0000}"/>
    <cellStyle name="Título 172" xfId="2829" xr:uid="{00000000-0005-0000-0000-00004F5C0000}"/>
    <cellStyle name="Título 173" xfId="2831" xr:uid="{00000000-0005-0000-0000-0000505C0000}"/>
    <cellStyle name="Título 174" xfId="2833" xr:uid="{00000000-0005-0000-0000-0000515C0000}"/>
    <cellStyle name="Título 175" xfId="2835" xr:uid="{00000000-0005-0000-0000-0000525C0000}"/>
    <cellStyle name="Título 176" xfId="2860" xr:uid="{00000000-0005-0000-0000-0000535C0000}"/>
    <cellStyle name="Título 177" xfId="2864" xr:uid="{00000000-0005-0000-0000-0000545C0000}"/>
    <cellStyle name="Título 178" xfId="2861" xr:uid="{00000000-0005-0000-0000-0000555C0000}"/>
    <cellStyle name="Título 179" xfId="2865" xr:uid="{00000000-0005-0000-0000-0000565C0000}"/>
    <cellStyle name="Título 18" xfId="1281" xr:uid="{00000000-0005-0000-0000-0000575C0000}"/>
    <cellStyle name="Título 180" xfId="2862" xr:uid="{00000000-0005-0000-0000-0000585C0000}"/>
    <cellStyle name="Título 181" xfId="2866" xr:uid="{00000000-0005-0000-0000-0000595C0000}"/>
    <cellStyle name="Título 182" xfId="2911" xr:uid="{00000000-0005-0000-0000-00005A5C0000}"/>
    <cellStyle name="Título 183" xfId="2918" xr:uid="{00000000-0005-0000-0000-00005B5C0000}"/>
    <cellStyle name="Título 184" xfId="2912" xr:uid="{00000000-0005-0000-0000-00005C5C0000}"/>
    <cellStyle name="Título 185" xfId="2919" xr:uid="{00000000-0005-0000-0000-00005D5C0000}"/>
    <cellStyle name="Título 186" xfId="2913" xr:uid="{00000000-0005-0000-0000-00005E5C0000}"/>
    <cellStyle name="Título 187" xfId="2920" xr:uid="{00000000-0005-0000-0000-00005F5C0000}"/>
    <cellStyle name="Título 188" xfId="2914" xr:uid="{00000000-0005-0000-0000-0000605C0000}"/>
    <cellStyle name="Título 189" xfId="2921" xr:uid="{00000000-0005-0000-0000-0000615C0000}"/>
    <cellStyle name="Título 19" xfId="1285" xr:uid="{00000000-0005-0000-0000-0000625C0000}"/>
    <cellStyle name="Título 190" xfId="2915" xr:uid="{00000000-0005-0000-0000-0000635C0000}"/>
    <cellStyle name="Título 191" xfId="2922" xr:uid="{00000000-0005-0000-0000-0000645C0000}"/>
    <cellStyle name="Título 192" xfId="2916" xr:uid="{00000000-0005-0000-0000-0000655C0000}"/>
    <cellStyle name="Título 193" xfId="2923" xr:uid="{00000000-0005-0000-0000-0000665C0000}"/>
    <cellStyle name="Título 194" xfId="2925" xr:uid="{00000000-0005-0000-0000-0000675C0000}"/>
    <cellStyle name="Título 195" xfId="2927" xr:uid="{00000000-0005-0000-0000-0000685C0000}"/>
    <cellStyle name="Título 196" xfId="2932" xr:uid="{00000000-0005-0000-0000-0000695C0000}"/>
    <cellStyle name="Título 197" xfId="2930" xr:uid="{00000000-0005-0000-0000-00006A5C0000}"/>
    <cellStyle name="Título 198" xfId="2936" xr:uid="{00000000-0005-0000-0000-00006B5C0000}"/>
    <cellStyle name="Título 199" xfId="2934" xr:uid="{00000000-0005-0000-0000-00006C5C0000}"/>
    <cellStyle name="Título 2 2" xfId="209" xr:uid="{00000000-0005-0000-0000-00006D5C0000}"/>
    <cellStyle name="Título 2 3" xfId="208" xr:uid="{00000000-0005-0000-0000-00006E5C0000}"/>
    <cellStyle name="Título 2 3 2" xfId="603" xr:uid="{00000000-0005-0000-0000-00006F5C0000}"/>
    <cellStyle name="Título 2 3 3" xfId="1991" xr:uid="{00000000-0005-0000-0000-0000705C0000}"/>
    <cellStyle name="Título 2 3 4" xfId="3076" xr:uid="{00000000-0005-0000-0000-0000715C0000}"/>
    <cellStyle name="Título 2 3 5" xfId="5042" xr:uid="{00000000-0005-0000-0000-0000725C0000}"/>
    <cellStyle name="Título 2 3 6" xfId="20943" xr:uid="{00000000-0005-0000-0000-0000735C0000}"/>
    <cellStyle name="Título 2 3 7" xfId="22130" xr:uid="{00000000-0005-0000-0000-0000745C0000}"/>
    <cellStyle name="Título 2 4" xfId="1908" xr:uid="{00000000-0005-0000-0000-0000755C0000}"/>
    <cellStyle name="Título 2 5" xfId="24143" xr:uid="{00000000-0005-0000-0000-0000765C0000}"/>
    <cellStyle name="Título 20" xfId="1282" xr:uid="{00000000-0005-0000-0000-0000775C0000}"/>
    <cellStyle name="Título 200" xfId="2939" xr:uid="{00000000-0005-0000-0000-0000785C0000}"/>
    <cellStyle name="Título 201" xfId="2956" xr:uid="{00000000-0005-0000-0000-0000795C0000}"/>
    <cellStyle name="Título 202" xfId="2959" xr:uid="{00000000-0005-0000-0000-00007A5C0000}"/>
    <cellStyle name="Título 203" xfId="2957" xr:uid="{00000000-0005-0000-0000-00007B5C0000}"/>
    <cellStyle name="Título 204" xfId="2999" xr:uid="{00000000-0005-0000-0000-00007C5C0000}"/>
    <cellStyle name="Título 205" xfId="3006" xr:uid="{00000000-0005-0000-0000-00007D5C0000}"/>
    <cellStyle name="Título 206" xfId="3000" xr:uid="{00000000-0005-0000-0000-00007E5C0000}"/>
    <cellStyle name="Título 207" xfId="3007" xr:uid="{00000000-0005-0000-0000-00007F5C0000}"/>
    <cellStyle name="Título 208" xfId="3001" xr:uid="{00000000-0005-0000-0000-0000805C0000}"/>
    <cellStyle name="Título 209" xfId="3008" xr:uid="{00000000-0005-0000-0000-0000815C0000}"/>
    <cellStyle name="Título 21" xfId="1318" xr:uid="{00000000-0005-0000-0000-0000825C0000}"/>
    <cellStyle name="Título 210" xfId="3002" xr:uid="{00000000-0005-0000-0000-0000835C0000}"/>
    <cellStyle name="Título 211" xfId="3009" xr:uid="{00000000-0005-0000-0000-0000845C0000}"/>
    <cellStyle name="Título 212" xfId="3003" xr:uid="{00000000-0005-0000-0000-0000855C0000}"/>
    <cellStyle name="Título 213" xfId="3010" xr:uid="{00000000-0005-0000-0000-0000865C0000}"/>
    <cellStyle name="Título 214" xfId="3004" xr:uid="{00000000-0005-0000-0000-0000875C0000}"/>
    <cellStyle name="Título 215" xfId="3011" xr:uid="{00000000-0005-0000-0000-0000885C0000}"/>
    <cellStyle name="Título 216" xfId="3013" xr:uid="{00000000-0005-0000-0000-0000895C0000}"/>
    <cellStyle name="Título 217" xfId="3015" xr:uid="{00000000-0005-0000-0000-00008A5C0000}"/>
    <cellStyle name="Título 218" xfId="3017" xr:uid="{00000000-0005-0000-0000-00008B5C0000}"/>
    <cellStyle name="Título 219" xfId="3019" xr:uid="{00000000-0005-0000-0000-00008C5C0000}"/>
    <cellStyle name="Título 22" xfId="1321" xr:uid="{00000000-0005-0000-0000-00008D5C0000}"/>
    <cellStyle name="Título 220" xfId="3021" xr:uid="{00000000-0005-0000-0000-00008E5C0000}"/>
    <cellStyle name="Título 221" xfId="3023" xr:uid="{00000000-0005-0000-0000-00008F5C0000}"/>
    <cellStyle name="Título 222" xfId="3753" xr:uid="{00000000-0005-0000-0000-0000905C0000}"/>
    <cellStyle name="Título 223" xfId="3035" xr:uid="{00000000-0005-0000-0000-0000915C0000}"/>
    <cellStyle name="Título 224" xfId="4928" xr:uid="{00000000-0005-0000-0000-0000925C0000}"/>
    <cellStyle name="Título 225" xfId="4938" xr:uid="{00000000-0005-0000-0000-0000935C0000}"/>
    <cellStyle name="Título 226" xfId="4931" xr:uid="{00000000-0005-0000-0000-0000945C0000}"/>
    <cellStyle name="Título 227" xfId="4939" xr:uid="{00000000-0005-0000-0000-0000955C0000}"/>
    <cellStyle name="Título 228" xfId="4932" xr:uid="{00000000-0005-0000-0000-0000965C0000}"/>
    <cellStyle name="Título 229" xfId="4940" xr:uid="{00000000-0005-0000-0000-0000975C0000}"/>
    <cellStyle name="Título 23" xfId="1315" xr:uid="{00000000-0005-0000-0000-0000985C0000}"/>
    <cellStyle name="Título 230" xfId="4934" xr:uid="{00000000-0005-0000-0000-0000995C0000}"/>
    <cellStyle name="Título 231" xfId="4941" xr:uid="{00000000-0005-0000-0000-00009A5C0000}"/>
    <cellStyle name="Título 232" xfId="4935" xr:uid="{00000000-0005-0000-0000-00009B5C0000}"/>
    <cellStyle name="Título 233" xfId="4942" xr:uid="{00000000-0005-0000-0000-00009C5C0000}"/>
    <cellStyle name="Título 234" xfId="4945" xr:uid="{00000000-0005-0000-0000-00009D5C0000}"/>
    <cellStyle name="Título 235" xfId="4950" xr:uid="{00000000-0005-0000-0000-00009E5C0000}"/>
    <cellStyle name="Título 236" xfId="4933" xr:uid="{00000000-0005-0000-0000-00009F5C0000}"/>
    <cellStyle name="Título 237" xfId="4953" xr:uid="{00000000-0005-0000-0000-0000A05C0000}"/>
    <cellStyle name="Título 238" xfId="4944" xr:uid="{00000000-0005-0000-0000-0000A15C0000}"/>
    <cellStyle name="Título 239" xfId="4957" xr:uid="{00000000-0005-0000-0000-0000A25C0000}"/>
    <cellStyle name="Título 24" xfId="1322" xr:uid="{00000000-0005-0000-0000-0000A35C0000}"/>
    <cellStyle name="Título 240" xfId="4948" xr:uid="{00000000-0005-0000-0000-0000A45C0000}"/>
    <cellStyle name="Título 241" xfId="5456" xr:uid="{00000000-0005-0000-0000-0000A55C0000}"/>
    <cellStyle name="Título 242" xfId="5232" xr:uid="{00000000-0005-0000-0000-0000A65C0000}"/>
    <cellStyle name="Título 243" xfId="5460" xr:uid="{00000000-0005-0000-0000-0000A75C0000}"/>
    <cellStyle name="Título 244" xfId="8044" xr:uid="{00000000-0005-0000-0000-0000A85C0000}"/>
    <cellStyle name="Título 245" xfId="5458" xr:uid="{00000000-0005-0000-0000-0000A95C0000}"/>
    <cellStyle name="Título 246" xfId="11904" xr:uid="{00000000-0005-0000-0000-0000AA5C0000}"/>
    <cellStyle name="Título 247" xfId="11902" xr:uid="{00000000-0005-0000-0000-0000AB5C0000}"/>
    <cellStyle name="Título 248" xfId="21724" xr:uid="{00000000-0005-0000-0000-0000AC5C0000}"/>
    <cellStyle name="Título 249" xfId="21796" xr:uid="{00000000-0005-0000-0000-0000AD5C0000}"/>
    <cellStyle name="Título 25" xfId="1316" xr:uid="{00000000-0005-0000-0000-0000AE5C0000}"/>
    <cellStyle name="Título 250" xfId="21906" xr:uid="{00000000-0005-0000-0000-0000AF5C0000}"/>
    <cellStyle name="Título 251" xfId="24034" xr:uid="{00000000-0005-0000-0000-0000B05C0000}"/>
    <cellStyle name="Título 252" xfId="24140" xr:uid="{00000000-0005-0000-0000-0000B15C0000}"/>
    <cellStyle name="Título 253" xfId="24225" xr:uid="{00000000-0005-0000-0000-0000B25C0000}"/>
    <cellStyle name="Título 254" xfId="24227" xr:uid="{00000000-0005-0000-0000-0000B35C0000}"/>
    <cellStyle name="Título 255" xfId="24289" xr:uid="{00000000-0005-0000-0000-00002D5F0000}"/>
    <cellStyle name="Título 256" xfId="24351" xr:uid="{00000000-0005-0000-0000-00006B5F0000}"/>
    <cellStyle name="Título 257" xfId="24402" xr:uid="{00000000-0005-0000-0000-0000A05F0000}"/>
    <cellStyle name="Título 26" xfId="1323" xr:uid="{00000000-0005-0000-0000-0000B45C0000}"/>
    <cellStyle name="Título 27" xfId="1317" xr:uid="{00000000-0005-0000-0000-0000B55C0000}"/>
    <cellStyle name="Título 28" xfId="1325" xr:uid="{00000000-0005-0000-0000-0000B65C0000}"/>
    <cellStyle name="Título 29" xfId="1319" xr:uid="{00000000-0005-0000-0000-0000B75C0000}"/>
    <cellStyle name="Título 3 2" xfId="211" xr:uid="{00000000-0005-0000-0000-0000B85C0000}"/>
    <cellStyle name="Título 3 3" xfId="210" xr:uid="{00000000-0005-0000-0000-0000B95C0000}"/>
    <cellStyle name="Título 3 3 2" xfId="604" xr:uid="{00000000-0005-0000-0000-0000BA5C0000}"/>
    <cellStyle name="Título 3 3 3" xfId="1992" xr:uid="{00000000-0005-0000-0000-0000BB5C0000}"/>
    <cellStyle name="Título 3 3 4" xfId="3077" xr:uid="{00000000-0005-0000-0000-0000BC5C0000}"/>
    <cellStyle name="Título 3 3 5" xfId="5041" xr:uid="{00000000-0005-0000-0000-0000BD5C0000}"/>
    <cellStyle name="Título 3 3 6" xfId="20944" xr:uid="{00000000-0005-0000-0000-0000BE5C0000}"/>
    <cellStyle name="Título 3 3 7" xfId="22129" xr:uid="{00000000-0005-0000-0000-0000BF5C0000}"/>
    <cellStyle name="Título 3 4" xfId="1907" xr:uid="{00000000-0005-0000-0000-0000C05C0000}"/>
    <cellStyle name="Título 3 5" xfId="24144" xr:uid="{00000000-0005-0000-0000-0000C15C0000}"/>
    <cellStyle name="Título 30" xfId="1326" xr:uid="{00000000-0005-0000-0000-0000C25C0000}"/>
    <cellStyle name="Título 31" xfId="1330" xr:uid="{00000000-0005-0000-0000-0000C35C0000}"/>
    <cellStyle name="Título 32" xfId="1324" xr:uid="{00000000-0005-0000-0000-0000C45C0000}"/>
    <cellStyle name="Título 33" xfId="1402" xr:uid="{00000000-0005-0000-0000-0000C55C0000}"/>
    <cellStyle name="Título 34" xfId="1411" xr:uid="{00000000-0005-0000-0000-0000C65C0000}"/>
    <cellStyle name="Título 35" xfId="1405" xr:uid="{00000000-0005-0000-0000-0000C75C0000}"/>
    <cellStyle name="Título 36" xfId="1412" xr:uid="{00000000-0005-0000-0000-0000C85C0000}"/>
    <cellStyle name="Título 37" xfId="1403" xr:uid="{00000000-0005-0000-0000-0000C95C0000}"/>
    <cellStyle name="Título 38" xfId="1413" xr:uid="{00000000-0005-0000-0000-0000CA5C0000}"/>
    <cellStyle name="Título 39" xfId="1404" xr:uid="{00000000-0005-0000-0000-0000CB5C0000}"/>
    <cellStyle name="Título 4" xfId="205" xr:uid="{00000000-0005-0000-0000-0000CC5C0000}"/>
    <cellStyle name="Título 4 2" xfId="605" xr:uid="{00000000-0005-0000-0000-0000CD5C0000}"/>
    <cellStyle name="Título 4 3" xfId="1989" xr:uid="{00000000-0005-0000-0000-0000CE5C0000}"/>
    <cellStyle name="Título 4 4" xfId="3074" xr:uid="{00000000-0005-0000-0000-0000CF5C0000}"/>
    <cellStyle name="Título 4 5" xfId="5044" xr:uid="{00000000-0005-0000-0000-0000D05C0000}"/>
    <cellStyle name="Título 4 6" xfId="20941" xr:uid="{00000000-0005-0000-0000-0000D15C0000}"/>
    <cellStyle name="Título 4 7" xfId="22132" xr:uid="{00000000-0005-0000-0000-0000D25C0000}"/>
    <cellStyle name="Título 40" xfId="1414" xr:uid="{00000000-0005-0000-0000-0000D35C0000}"/>
    <cellStyle name="Título 41" xfId="1419" xr:uid="{00000000-0005-0000-0000-0000D45C0000}"/>
    <cellStyle name="Título 42" xfId="1423" xr:uid="{00000000-0005-0000-0000-0000D55C0000}"/>
    <cellStyle name="Título 43" xfId="1420" xr:uid="{00000000-0005-0000-0000-0000D65C0000}"/>
    <cellStyle name="Título 44" xfId="1424" xr:uid="{00000000-0005-0000-0000-0000D75C0000}"/>
    <cellStyle name="Título 45" xfId="1421" xr:uid="{00000000-0005-0000-0000-0000D85C0000}"/>
    <cellStyle name="Título 46" xfId="1425" xr:uid="{00000000-0005-0000-0000-0000D95C0000}"/>
    <cellStyle name="Título 47" xfId="1450" xr:uid="{00000000-0005-0000-0000-0000DA5C0000}"/>
    <cellStyle name="Título 48" xfId="1453" xr:uid="{00000000-0005-0000-0000-0000DB5C0000}"/>
    <cellStyle name="Título 49" xfId="1451" xr:uid="{00000000-0005-0000-0000-0000DC5C0000}"/>
    <cellStyle name="Título 5" xfId="606" xr:uid="{00000000-0005-0000-0000-0000DD5C0000}"/>
    <cellStyle name="Título 50" xfId="1454" xr:uid="{00000000-0005-0000-0000-0000DE5C0000}"/>
    <cellStyle name="Título 51" xfId="1471" xr:uid="{00000000-0005-0000-0000-0000DF5C0000}"/>
    <cellStyle name="Título 52" xfId="1474" xr:uid="{00000000-0005-0000-0000-0000E05C0000}"/>
    <cellStyle name="Título 53" xfId="1472" xr:uid="{00000000-0005-0000-0000-0000E15C0000}"/>
    <cellStyle name="Título 54" xfId="1475" xr:uid="{00000000-0005-0000-0000-0000E25C0000}"/>
    <cellStyle name="Título 55" xfId="1543" xr:uid="{00000000-0005-0000-0000-0000E35C0000}"/>
    <cellStyle name="Título 56" xfId="1549" xr:uid="{00000000-0005-0000-0000-0000E45C0000}"/>
    <cellStyle name="Título 57" xfId="1544" xr:uid="{00000000-0005-0000-0000-0000E55C0000}"/>
    <cellStyle name="Título 58" xfId="1550" xr:uid="{00000000-0005-0000-0000-0000E65C0000}"/>
    <cellStyle name="Título 59" xfId="1545" xr:uid="{00000000-0005-0000-0000-0000E75C0000}"/>
    <cellStyle name="Título 6" xfId="1247" xr:uid="{00000000-0005-0000-0000-0000E85C0000}"/>
    <cellStyle name="Título 60" xfId="1551" xr:uid="{00000000-0005-0000-0000-0000E95C0000}"/>
    <cellStyle name="Título 61" xfId="1546" xr:uid="{00000000-0005-0000-0000-0000EA5C0000}"/>
    <cellStyle name="Título 62" xfId="1552" xr:uid="{00000000-0005-0000-0000-0000EB5C0000}"/>
    <cellStyle name="Título 63" xfId="1547" xr:uid="{00000000-0005-0000-0000-0000EC5C0000}"/>
    <cellStyle name="Título 64" xfId="1553" xr:uid="{00000000-0005-0000-0000-0000ED5C0000}"/>
    <cellStyle name="Título 65" xfId="1556" xr:uid="{00000000-0005-0000-0000-0000EE5C0000}"/>
    <cellStyle name="Título 66" xfId="1554" xr:uid="{00000000-0005-0000-0000-0000EF5C0000}"/>
    <cellStyle name="Título 67" xfId="1560" xr:uid="{00000000-0005-0000-0000-0000F05C0000}"/>
    <cellStyle name="Título 68" xfId="1558" xr:uid="{00000000-0005-0000-0000-0000F15C0000}"/>
    <cellStyle name="Título 69" xfId="1561" xr:uid="{00000000-0005-0000-0000-0000F25C0000}"/>
    <cellStyle name="Título 7" xfId="1241" xr:uid="{00000000-0005-0000-0000-0000F35C0000}"/>
    <cellStyle name="Título 7 2" xfId="24145" xr:uid="{00000000-0005-0000-0000-0000F45C0000}"/>
    <cellStyle name="Título 70" xfId="1563" xr:uid="{00000000-0005-0000-0000-0000F55C0000}"/>
    <cellStyle name="Título 71" xfId="1602" xr:uid="{00000000-0005-0000-0000-0000F65C0000}"/>
    <cellStyle name="Título 72" xfId="1610" xr:uid="{00000000-0005-0000-0000-0000F75C0000}"/>
    <cellStyle name="Título 73" xfId="1603" xr:uid="{00000000-0005-0000-0000-0000F85C0000}"/>
    <cellStyle name="Título 74" xfId="1611" xr:uid="{00000000-0005-0000-0000-0000F95C0000}"/>
    <cellStyle name="Título 75" xfId="1604" xr:uid="{00000000-0005-0000-0000-0000FA5C0000}"/>
    <cellStyle name="Título 76" xfId="1612" xr:uid="{00000000-0005-0000-0000-0000FB5C0000}"/>
    <cellStyle name="Título 77" xfId="1605" xr:uid="{00000000-0005-0000-0000-0000FC5C0000}"/>
    <cellStyle name="Título 78" xfId="1613" xr:uid="{00000000-0005-0000-0000-0000FD5C0000}"/>
    <cellStyle name="Título 79" xfId="1606" xr:uid="{00000000-0005-0000-0000-0000FE5C0000}"/>
    <cellStyle name="Título 8" xfId="1248" xr:uid="{00000000-0005-0000-0000-0000FF5C0000}"/>
    <cellStyle name="Título 80" xfId="1614" xr:uid="{00000000-0005-0000-0000-0000005D0000}"/>
    <cellStyle name="Título 81" xfId="1608" xr:uid="{00000000-0005-0000-0000-0000015D0000}"/>
    <cellStyle name="Título 82" xfId="1617" xr:uid="{00000000-0005-0000-0000-0000025D0000}"/>
    <cellStyle name="Título 83" xfId="1607" xr:uid="{00000000-0005-0000-0000-0000035D0000}"/>
    <cellStyle name="Título 84" xfId="1667" xr:uid="{00000000-0005-0000-0000-0000045D0000}"/>
    <cellStyle name="Título 85" xfId="1674" xr:uid="{00000000-0005-0000-0000-0000055D0000}"/>
    <cellStyle name="Título 86" xfId="1668" xr:uid="{00000000-0005-0000-0000-0000065D0000}"/>
    <cellStyle name="Título 87" xfId="1675" xr:uid="{00000000-0005-0000-0000-0000075D0000}"/>
    <cellStyle name="Título 88" xfId="1669" xr:uid="{00000000-0005-0000-0000-0000085D0000}"/>
    <cellStyle name="Título 89" xfId="1676" xr:uid="{00000000-0005-0000-0000-0000095D0000}"/>
    <cellStyle name="Título 9" xfId="1243" xr:uid="{00000000-0005-0000-0000-00000A5D0000}"/>
    <cellStyle name="Título 90" xfId="1670" xr:uid="{00000000-0005-0000-0000-00000B5D0000}"/>
    <cellStyle name="Título 91" xfId="1677" xr:uid="{00000000-0005-0000-0000-00000C5D0000}"/>
    <cellStyle name="Título 92" xfId="1671" xr:uid="{00000000-0005-0000-0000-00000D5D0000}"/>
    <cellStyle name="Título 93" xfId="1678" xr:uid="{00000000-0005-0000-0000-00000E5D0000}"/>
    <cellStyle name="Título 94" xfId="1672" xr:uid="{00000000-0005-0000-0000-00000F5D0000}"/>
    <cellStyle name="Título 95" xfId="1682" xr:uid="{00000000-0005-0000-0000-0000105D0000}"/>
    <cellStyle name="Título 96" xfId="1680" xr:uid="{00000000-0005-0000-0000-0000115D0000}"/>
    <cellStyle name="Título 97" xfId="1683" xr:uid="{00000000-0005-0000-0000-0000125D0000}"/>
    <cellStyle name="Título 98" xfId="1685" xr:uid="{00000000-0005-0000-0000-0000135D0000}"/>
    <cellStyle name="Título 99" xfId="1687" xr:uid="{00000000-0005-0000-0000-0000145D0000}"/>
    <cellStyle name="Total 2" xfId="213" xr:uid="{00000000-0005-0000-0000-0000155D0000}"/>
    <cellStyle name="Total 2 2" xfId="230" xr:uid="{00000000-0005-0000-0000-0000165D0000}"/>
    <cellStyle name="Total 2 2 2" xfId="2007" xr:uid="{00000000-0005-0000-0000-0000175D0000}"/>
    <cellStyle name="Total 2 2 2 2" xfId="4018" xr:uid="{00000000-0005-0000-0000-0000185D0000}"/>
    <cellStyle name="Total 2 2 2 2 2" xfId="6760" xr:uid="{00000000-0005-0000-0000-0000195D0000}"/>
    <cellStyle name="Total 2 2 2 2 2 2" xfId="11056" xr:uid="{00000000-0005-0000-0000-00001A5D0000}"/>
    <cellStyle name="Total 2 2 2 2 2 2 2" xfId="19685" xr:uid="{00000000-0005-0000-0000-00001B5D0000}"/>
    <cellStyle name="Total 2 2 2 2 2 3" xfId="15395" xr:uid="{00000000-0005-0000-0000-00001C5D0000}"/>
    <cellStyle name="Total 2 2 2 2 3" xfId="8911" xr:uid="{00000000-0005-0000-0000-00001D5D0000}"/>
    <cellStyle name="Total 2 2 2 2 3 2" xfId="17540" xr:uid="{00000000-0005-0000-0000-00001E5D0000}"/>
    <cellStyle name="Total 2 2 2 2 4" xfId="13242" xr:uid="{00000000-0005-0000-0000-00001F5D0000}"/>
    <cellStyle name="Total 2 2 2 3" xfId="5705" xr:uid="{00000000-0005-0000-0000-0000205D0000}"/>
    <cellStyle name="Total 2 2 2 3 2" xfId="10001" xr:uid="{00000000-0005-0000-0000-0000215D0000}"/>
    <cellStyle name="Total 2 2 2 3 2 2" xfId="18630" xr:uid="{00000000-0005-0000-0000-0000225D0000}"/>
    <cellStyle name="Total 2 2 2 3 3" xfId="14340" xr:uid="{00000000-0005-0000-0000-0000235D0000}"/>
    <cellStyle name="Total 2 2 2 4" xfId="8286" xr:uid="{00000000-0005-0000-0000-0000245D0000}"/>
    <cellStyle name="Total 2 2 2 4 2" xfId="16915" xr:uid="{00000000-0005-0000-0000-0000255D0000}"/>
    <cellStyle name="Total 2 2 2 5" xfId="12163" xr:uid="{00000000-0005-0000-0000-0000265D0000}"/>
    <cellStyle name="Total 2 3" xfId="608" xr:uid="{00000000-0005-0000-0000-0000275D0000}"/>
    <cellStyle name="Total 2 3 2" xfId="2048" xr:uid="{00000000-0005-0000-0000-0000285D0000}"/>
    <cellStyle name="Total 2 3 2 2" xfId="4032" xr:uid="{00000000-0005-0000-0000-0000295D0000}"/>
    <cellStyle name="Total 2 3 2 2 2" xfId="6774" xr:uid="{00000000-0005-0000-0000-00002A5D0000}"/>
    <cellStyle name="Total 2 3 2 2 2 2" xfId="11070" xr:uid="{00000000-0005-0000-0000-00002B5D0000}"/>
    <cellStyle name="Total 2 3 2 2 2 2 2" xfId="19699" xr:uid="{00000000-0005-0000-0000-00002C5D0000}"/>
    <cellStyle name="Total 2 3 2 2 2 3" xfId="15409" xr:uid="{00000000-0005-0000-0000-00002D5D0000}"/>
    <cellStyle name="Total 2 3 2 2 3" xfId="8925" xr:uid="{00000000-0005-0000-0000-00002E5D0000}"/>
    <cellStyle name="Total 2 3 2 2 3 2" xfId="17554" xr:uid="{00000000-0005-0000-0000-00002F5D0000}"/>
    <cellStyle name="Total 2 3 2 2 4" xfId="13256" xr:uid="{00000000-0005-0000-0000-0000305D0000}"/>
    <cellStyle name="Total 2 3 2 3" xfId="5719" xr:uid="{00000000-0005-0000-0000-0000315D0000}"/>
    <cellStyle name="Total 2 3 2 3 2" xfId="10015" xr:uid="{00000000-0005-0000-0000-0000325D0000}"/>
    <cellStyle name="Total 2 3 2 3 2 2" xfId="18644" xr:uid="{00000000-0005-0000-0000-0000335D0000}"/>
    <cellStyle name="Total 2 3 2 3 3" xfId="14354" xr:uid="{00000000-0005-0000-0000-0000345D0000}"/>
    <cellStyle name="Total 2 3 2 4" xfId="8136" xr:uid="{00000000-0005-0000-0000-0000355D0000}"/>
    <cellStyle name="Total 2 3 2 4 2" xfId="16767" xr:uid="{00000000-0005-0000-0000-0000365D0000}"/>
    <cellStyle name="Total 2 3 2 5" xfId="12177" xr:uid="{00000000-0005-0000-0000-0000375D0000}"/>
    <cellStyle name="Total 2 4" xfId="824" xr:uid="{00000000-0005-0000-0000-0000385D0000}"/>
    <cellStyle name="Total 2 4 2" xfId="2260" xr:uid="{00000000-0005-0000-0000-0000395D0000}"/>
    <cellStyle name="Total 2 4 2 2" xfId="4054" xr:uid="{00000000-0005-0000-0000-00003A5D0000}"/>
    <cellStyle name="Total 2 4 2 2 2" xfId="6796" xr:uid="{00000000-0005-0000-0000-00003B5D0000}"/>
    <cellStyle name="Total 2 4 2 2 2 2" xfId="11092" xr:uid="{00000000-0005-0000-0000-00003C5D0000}"/>
    <cellStyle name="Total 2 4 2 2 2 2 2" xfId="19721" xr:uid="{00000000-0005-0000-0000-00003D5D0000}"/>
    <cellStyle name="Total 2 4 2 2 2 3" xfId="15431" xr:uid="{00000000-0005-0000-0000-00003E5D0000}"/>
    <cellStyle name="Total 2 4 2 2 3" xfId="8947" xr:uid="{00000000-0005-0000-0000-00003F5D0000}"/>
    <cellStyle name="Total 2 4 2 2 3 2" xfId="17576" xr:uid="{00000000-0005-0000-0000-0000405D0000}"/>
    <cellStyle name="Total 2 4 2 2 4" xfId="13278" xr:uid="{00000000-0005-0000-0000-0000415D0000}"/>
    <cellStyle name="Total 2 4 2 3" xfId="5741" xr:uid="{00000000-0005-0000-0000-0000425D0000}"/>
    <cellStyle name="Total 2 4 2 3 2" xfId="10037" xr:uid="{00000000-0005-0000-0000-0000435D0000}"/>
    <cellStyle name="Total 2 4 2 3 2 2" xfId="18666" xr:uid="{00000000-0005-0000-0000-0000445D0000}"/>
    <cellStyle name="Total 2 4 2 3 3" xfId="14376" xr:uid="{00000000-0005-0000-0000-0000455D0000}"/>
    <cellStyle name="Total 2 4 2 4" xfId="8261" xr:uid="{00000000-0005-0000-0000-0000465D0000}"/>
    <cellStyle name="Total 2 4 2 4 2" xfId="16890" xr:uid="{00000000-0005-0000-0000-0000475D0000}"/>
    <cellStyle name="Total 2 4 2 5" xfId="12200" xr:uid="{00000000-0005-0000-0000-0000485D0000}"/>
    <cellStyle name="Total 2 5" xfId="1027" xr:uid="{00000000-0005-0000-0000-0000495D0000}"/>
    <cellStyle name="Total 2 5 2" xfId="2316" xr:uid="{00000000-0005-0000-0000-00004A5D0000}"/>
    <cellStyle name="Total 2 5 2 2" xfId="4080" xr:uid="{00000000-0005-0000-0000-00004B5D0000}"/>
    <cellStyle name="Total 2 5 2 2 2" xfId="6822" xr:uid="{00000000-0005-0000-0000-00004C5D0000}"/>
    <cellStyle name="Total 2 5 2 2 2 2" xfId="11118" xr:uid="{00000000-0005-0000-0000-00004D5D0000}"/>
    <cellStyle name="Total 2 5 2 2 2 2 2" xfId="19747" xr:uid="{00000000-0005-0000-0000-00004E5D0000}"/>
    <cellStyle name="Total 2 5 2 2 2 3" xfId="15457" xr:uid="{00000000-0005-0000-0000-00004F5D0000}"/>
    <cellStyle name="Total 2 5 2 2 3" xfId="8973" xr:uid="{00000000-0005-0000-0000-0000505D0000}"/>
    <cellStyle name="Total 2 5 2 2 3 2" xfId="17602" xr:uid="{00000000-0005-0000-0000-0000515D0000}"/>
    <cellStyle name="Total 2 5 2 2 4" xfId="13304" xr:uid="{00000000-0005-0000-0000-0000525D0000}"/>
    <cellStyle name="Total 2 5 2 3" xfId="5767" xr:uid="{00000000-0005-0000-0000-0000535D0000}"/>
    <cellStyle name="Total 2 5 2 3 2" xfId="10063" xr:uid="{00000000-0005-0000-0000-0000545D0000}"/>
    <cellStyle name="Total 2 5 2 3 2 2" xfId="18692" xr:uid="{00000000-0005-0000-0000-0000555D0000}"/>
    <cellStyle name="Total 2 5 2 3 3" xfId="14402" xr:uid="{00000000-0005-0000-0000-0000565D0000}"/>
    <cellStyle name="Total 2 5 2 4" xfId="8257" xr:uid="{00000000-0005-0000-0000-0000575D0000}"/>
    <cellStyle name="Total 2 5 2 4 2" xfId="16886" xr:uid="{00000000-0005-0000-0000-0000585D0000}"/>
    <cellStyle name="Total 2 5 2 5" xfId="12226" xr:uid="{00000000-0005-0000-0000-0000595D0000}"/>
    <cellStyle name="Total 2 6" xfId="1186" xr:uid="{00000000-0005-0000-0000-00005A5D0000}"/>
    <cellStyle name="Total 2 6 2" xfId="2464" xr:uid="{00000000-0005-0000-0000-00005B5D0000}"/>
    <cellStyle name="Total 2 6 2 2" xfId="4103" xr:uid="{00000000-0005-0000-0000-00005C5D0000}"/>
    <cellStyle name="Total 2 6 2 2 2" xfId="6845" xr:uid="{00000000-0005-0000-0000-00005D5D0000}"/>
    <cellStyle name="Total 2 6 2 2 2 2" xfId="11141" xr:uid="{00000000-0005-0000-0000-00005E5D0000}"/>
    <cellStyle name="Total 2 6 2 2 2 2 2" xfId="19770" xr:uid="{00000000-0005-0000-0000-00005F5D0000}"/>
    <cellStyle name="Total 2 6 2 2 2 3" xfId="15480" xr:uid="{00000000-0005-0000-0000-0000605D0000}"/>
    <cellStyle name="Total 2 6 2 2 3" xfId="8996" xr:uid="{00000000-0005-0000-0000-0000615D0000}"/>
    <cellStyle name="Total 2 6 2 2 3 2" xfId="17625" xr:uid="{00000000-0005-0000-0000-0000625D0000}"/>
    <cellStyle name="Total 2 6 2 2 4" xfId="13327" xr:uid="{00000000-0005-0000-0000-0000635D0000}"/>
    <cellStyle name="Total 2 6 2 3" xfId="5790" xr:uid="{00000000-0005-0000-0000-0000645D0000}"/>
    <cellStyle name="Total 2 6 2 3 2" xfId="10086" xr:uid="{00000000-0005-0000-0000-0000655D0000}"/>
    <cellStyle name="Total 2 6 2 3 2 2" xfId="18715" xr:uid="{00000000-0005-0000-0000-0000665D0000}"/>
    <cellStyle name="Total 2 6 2 3 3" xfId="14425" xr:uid="{00000000-0005-0000-0000-0000675D0000}"/>
    <cellStyle name="Total 2 6 2 4" xfId="7909" xr:uid="{00000000-0005-0000-0000-0000685D0000}"/>
    <cellStyle name="Total 2 6 2 4 2" xfId="16542" xr:uid="{00000000-0005-0000-0000-0000695D0000}"/>
    <cellStyle name="Total 2 6 2 5" xfId="12249" xr:uid="{00000000-0005-0000-0000-00006A5D0000}"/>
    <cellStyle name="Total 2 6 3" xfId="3878" xr:uid="{00000000-0005-0000-0000-00006B5D0000}"/>
    <cellStyle name="Total 2 6 3 2" xfId="6633" xr:uid="{00000000-0005-0000-0000-00006C5D0000}"/>
    <cellStyle name="Total 2 6 3 2 2" xfId="10929" xr:uid="{00000000-0005-0000-0000-00006D5D0000}"/>
    <cellStyle name="Total 2 6 3 2 2 2" xfId="19558" xr:uid="{00000000-0005-0000-0000-00006E5D0000}"/>
    <cellStyle name="Total 2 6 3 2 3" xfId="15268" xr:uid="{00000000-0005-0000-0000-00006F5D0000}"/>
    <cellStyle name="Total 2 6 3 3" xfId="8784" xr:uid="{00000000-0005-0000-0000-0000705D0000}"/>
    <cellStyle name="Total 2 6 3 3 2" xfId="17413" xr:uid="{00000000-0005-0000-0000-0000715D0000}"/>
    <cellStyle name="Total 2 6 3 4" xfId="13102" xr:uid="{00000000-0005-0000-0000-0000725D0000}"/>
    <cellStyle name="Total 2 6 4" xfId="5578" xr:uid="{00000000-0005-0000-0000-0000735D0000}"/>
    <cellStyle name="Total 2 6 4 2" xfId="9874" xr:uid="{00000000-0005-0000-0000-0000745D0000}"/>
    <cellStyle name="Total 2 6 4 2 2" xfId="18503" xr:uid="{00000000-0005-0000-0000-0000755D0000}"/>
    <cellStyle name="Total 2 6 4 3" xfId="14213" xr:uid="{00000000-0005-0000-0000-0000765D0000}"/>
    <cellStyle name="Total 2 6 5" xfId="7631" xr:uid="{00000000-0005-0000-0000-0000775D0000}"/>
    <cellStyle name="Total 2 6 5 2" xfId="16265" xr:uid="{00000000-0005-0000-0000-0000785D0000}"/>
    <cellStyle name="Total 2 6 6" xfId="12022" xr:uid="{00000000-0005-0000-0000-0000795D0000}"/>
    <cellStyle name="Total 2 7" xfId="1416" xr:uid="{00000000-0005-0000-0000-00007A5D0000}"/>
    <cellStyle name="Total 2 7 2" xfId="3913" xr:uid="{00000000-0005-0000-0000-00007B5D0000}"/>
    <cellStyle name="Total 2 7 2 2" xfId="6668" xr:uid="{00000000-0005-0000-0000-00007C5D0000}"/>
    <cellStyle name="Total 2 7 2 2 2" xfId="10964" xr:uid="{00000000-0005-0000-0000-00007D5D0000}"/>
    <cellStyle name="Total 2 7 2 2 2 2" xfId="19593" xr:uid="{00000000-0005-0000-0000-00007E5D0000}"/>
    <cellStyle name="Total 2 7 2 2 3" xfId="15303" xr:uid="{00000000-0005-0000-0000-00007F5D0000}"/>
    <cellStyle name="Total 2 7 2 3" xfId="8819" xr:uid="{00000000-0005-0000-0000-0000805D0000}"/>
    <cellStyle name="Total 2 7 2 3 2" xfId="17448" xr:uid="{00000000-0005-0000-0000-0000815D0000}"/>
    <cellStyle name="Total 2 7 2 4" xfId="13137" xr:uid="{00000000-0005-0000-0000-0000825D0000}"/>
    <cellStyle name="Total 2 7 3" xfId="5613" xr:uid="{00000000-0005-0000-0000-0000835D0000}"/>
    <cellStyle name="Total 2 7 3 2" xfId="9909" xr:uid="{00000000-0005-0000-0000-0000845D0000}"/>
    <cellStyle name="Total 2 7 3 2 2" xfId="18538" xr:uid="{00000000-0005-0000-0000-0000855D0000}"/>
    <cellStyle name="Total 2 7 3 3" xfId="14248" xr:uid="{00000000-0005-0000-0000-0000865D0000}"/>
    <cellStyle name="Total 2 7 4" xfId="7640" xr:uid="{00000000-0005-0000-0000-0000875D0000}"/>
    <cellStyle name="Total 2 7 4 2" xfId="16274" xr:uid="{00000000-0005-0000-0000-0000885D0000}"/>
    <cellStyle name="Total 2 7 5" xfId="12058" xr:uid="{00000000-0005-0000-0000-0000895D0000}"/>
    <cellStyle name="Total 2 8" xfId="24036" xr:uid="{00000000-0005-0000-0000-00008A5D0000}"/>
    <cellStyle name="Total 3" xfId="212" xr:uid="{00000000-0005-0000-0000-00008B5D0000}"/>
    <cellStyle name="Total 3 10" xfId="5040" xr:uid="{00000000-0005-0000-0000-00008C5D0000}"/>
    <cellStyle name="Total 3 10 2" xfId="7602" xr:uid="{00000000-0005-0000-0000-00008D5D0000}"/>
    <cellStyle name="Total 3 10 2 2" xfId="11898" xr:uid="{00000000-0005-0000-0000-00008E5D0000}"/>
    <cellStyle name="Total 3 10 2 2 2" xfId="20527" xr:uid="{00000000-0005-0000-0000-00008F5D0000}"/>
    <cellStyle name="Total 3 10 2 3" xfId="16237" xr:uid="{00000000-0005-0000-0000-0000905D0000}"/>
    <cellStyle name="Total 3 10 3" xfId="9753" xr:uid="{00000000-0005-0000-0000-0000915D0000}"/>
    <cellStyle name="Total 3 10 3 2" xfId="18382" xr:uid="{00000000-0005-0000-0000-0000925D0000}"/>
    <cellStyle name="Total 3 10 4" xfId="14092" xr:uid="{00000000-0005-0000-0000-0000935D0000}"/>
    <cellStyle name="Total 3 11" xfId="20945" xr:uid="{00000000-0005-0000-0000-0000945D0000}"/>
    <cellStyle name="Total 3 11 2" xfId="21728" xr:uid="{00000000-0005-0000-0000-0000955D0000}"/>
    <cellStyle name="Total 3 12" xfId="22128" xr:uid="{00000000-0005-0000-0000-0000965D0000}"/>
    <cellStyle name="Total 3 13" xfId="24037" xr:uid="{00000000-0005-0000-0000-0000975D0000}"/>
    <cellStyle name="Total 3 2" xfId="229" xr:uid="{00000000-0005-0000-0000-0000985D0000}"/>
    <cellStyle name="Total 3 2 2" xfId="2006" xr:uid="{00000000-0005-0000-0000-0000995D0000}"/>
    <cellStyle name="Total 3 2 2 2" xfId="4017" xr:uid="{00000000-0005-0000-0000-00009A5D0000}"/>
    <cellStyle name="Total 3 2 2 2 2" xfId="6759" xr:uid="{00000000-0005-0000-0000-00009B5D0000}"/>
    <cellStyle name="Total 3 2 2 2 2 2" xfId="11055" xr:uid="{00000000-0005-0000-0000-00009C5D0000}"/>
    <cellStyle name="Total 3 2 2 2 2 2 2" xfId="19684" xr:uid="{00000000-0005-0000-0000-00009D5D0000}"/>
    <cellStyle name="Total 3 2 2 2 2 3" xfId="15394" xr:uid="{00000000-0005-0000-0000-00009E5D0000}"/>
    <cellStyle name="Total 3 2 2 2 3" xfId="8910" xr:uid="{00000000-0005-0000-0000-00009F5D0000}"/>
    <cellStyle name="Total 3 2 2 2 3 2" xfId="17539" xr:uid="{00000000-0005-0000-0000-0000A05D0000}"/>
    <cellStyle name="Total 3 2 2 2 4" xfId="13241" xr:uid="{00000000-0005-0000-0000-0000A15D0000}"/>
    <cellStyle name="Total 3 2 2 3" xfId="5704" xr:uid="{00000000-0005-0000-0000-0000A25D0000}"/>
    <cellStyle name="Total 3 2 2 3 2" xfId="10000" xr:uid="{00000000-0005-0000-0000-0000A35D0000}"/>
    <cellStyle name="Total 3 2 2 3 2 2" xfId="18629" xr:uid="{00000000-0005-0000-0000-0000A45D0000}"/>
    <cellStyle name="Total 3 2 2 3 3" xfId="14339" xr:uid="{00000000-0005-0000-0000-0000A55D0000}"/>
    <cellStyle name="Total 3 2 2 4" xfId="8138" xr:uid="{00000000-0005-0000-0000-0000A65D0000}"/>
    <cellStyle name="Total 3 2 2 4 2" xfId="16769" xr:uid="{00000000-0005-0000-0000-0000A75D0000}"/>
    <cellStyle name="Total 3 2 2 5" xfId="12162" xr:uid="{00000000-0005-0000-0000-0000A85D0000}"/>
    <cellStyle name="Total 3 3" xfId="609" xr:uid="{00000000-0005-0000-0000-0000A95D0000}"/>
    <cellStyle name="Total 3 3 2" xfId="2049" xr:uid="{00000000-0005-0000-0000-0000AA5D0000}"/>
    <cellStyle name="Total 3 3 2 2" xfId="4033" xr:uid="{00000000-0005-0000-0000-0000AB5D0000}"/>
    <cellStyle name="Total 3 3 2 2 2" xfId="6775" xr:uid="{00000000-0005-0000-0000-0000AC5D0000}"/>
    <cellStyle name="Total 3 3 2 2 2 2" xfId="11071" xr:uid="{00000000-0005-0000-0000-0000AD5D0000}"/>
    <cellStyle name="Total 3 3 2 2 2 2 2" xfId="19700" xr:uid="{00000000-0005-0000-0000-0000AE5D0000}"/>
    <cellStyle name="Total 3 3 2 2 2 3" xfId="15410" xr:uid="{00000000-0005-0000-0000-0000AF5D0000}"/>
    <cellStyle name="Total 3 3 2 2 3" xfId="8926" xr:uid="{00000000-0005-0000-0000-0000B05D0000}"/>
    <cellStyle name="Total 3 3 2 2 3 2" xfId="17555" xr:uid="{00000000-0005-0000-0000-0000B15D0000}"/>
    <cellStyle name="Total 3 3 2 2 4" xfId="13257" xr:uid="{00000000-0005-0000-0000-0000B25D0000}"/>
    <cellStyle name="Total 3 3 2 3" xfId="5720" xr:uid="{00000000-0005-0000-0000-0000B35D0000}"/>
    <cellStyle name="Total 3 3 2 3 2" xfId="10016" xr:uid="{00000000-0005-0000-0000-0000B45D0000}"/>
    <cellStyle name="Total 3 3 2 3 2 2" xfId="18645" xr:uid="{00000000-0005-0000-0000-0000B55D0000}"/>
    <cellStyle name="Total 3 3 2 3 3" xfId="14355" xr:uid="{00000000-0005-0000-0000-0000B65D0000}"/>
    <cellStyle name="Total 3 3 2 4" xfId="8279" xr:uid="{00000000-0005-0000-0000-0000B75D0000}"/>
    <cellStyle name="Total 3 3 2 4 2" xfId="16908" xr:uid="{00000000-0005-0000-0000-0000B85D0000}"/>
    <cellStyle name="Total 3 3 2 5" xfId="12178" xr:uid="{00000000-0005-0000-0000-0000B95D0000}"/>
    <cellStyle name="Total 3 4" xfId="825" xr:uid="{00000000-0005-0000-0000-0000BA5D0000}"/>
    <cellStyle name="Total 3 4 2" xfId="2261" xr:uid="{00000000-0005-0000-0000-0000BB5D0000}"/>
    <cellStyle name="Total 3 4 2 2" xfId="4055" xr:uid="{00000000-0005-0000-0000-0000BC5D0000}"/>
    <cellStyle name="Total 3 4 2 2 2" xfId="6797" xr:uid="{00000000-0005-0000-0000-0000BD5D0000}"/>
    <cellStyle name="Total 3 4 2 2 2 2" xfId="11093" xr:uid="{00000000-0005-0000-0000-0000BE5D0000}"/>
    <cellStyle name="Total 3 4 2 2 2 2 2" xfId="19722" xr:uid="{00000000-0005-0000-0000-0000BF5D0000}"/>
    <cellStyle name="Total 3 4 2 2 2 3" xfId="15432" xr:uid="{00000000-0005-0000-0000-0000C05D0000}"/>
    <cellStyle name="Total 3 4 2 2 3" xfId="8948" xr:uid="{00000000-0005-0000-0000-0000C15D0000}"/>
    <cellStyle name="Total 3 4 2 2 3 2" xfId="17577" xr:uid="{00000000-0005-0000-0000-0000C25D0000}"/>
    <cellStyle name="Total 3 4 2 2 4" xfId="13279" xr:uid="{00000000-0005-0000-0000-0000C35D0000}"/>
    <cellStyle name="Total 3 4 2 3" xfId="5742" xr:uid="{00000000-0005-0000-0000-0000C45D0000}"/>
    <cellStyle name="Total 3 4 2 3 2" xfId="10038" xr:uid="{00000000-0005-0000-0000-0000C55D0000}"/>
    <cellStyle name="Total 3 4 2 3 2 2" xfId="18667" xr:uid="{00000000-0005-0000-0000-0000C65D0000}"/>
    <cellStyle name="Total 3 4 2 3 3" xfId="14377" xr:uid="{00000000-0005-0000-0000-0000C75D0000}"/>
    <cellStyle name="Total 3 4 2 4" xfId="7996" xr:uid="{00000000-0005-0000-0000-0000C85D0000}"/>
    <cellStyle name="Total 3 4 2 4 2" xfId="16629" xr:uid="{00000000-0005-0000-0000-0000C95D0000}"/>
    <cellStyle name="Total 3 4 2 5" xfId="12201" xr:uid="{00000000-0005-0000-0000-0000CA5D0000}"/>
    <cellStyle name="Total 3 5" xfId="1028" xr:uid="{00000000-0005-0000-0000-0000CB5D0000}"/>
    <cellStyle name="Total 3 5 2" xfId="2317" xr:uid="{00000000-0005-0000-0000-0000CC5D0000}"/>
    <cellStyle name="Total 3 5 2 2" xfId="4081" xr:uid="{00000000-0005-0000-0000-0000CD5D0000}"/>
    <cellStyle name="Total 3 5 2 2 2" xfId="6823" xr:uid="{00000000-0005-0000-0000-0000CE5D0000}"/>
    <cellStyle name="Total 3 5 2 2 2 2" xfId="11119" xr:uid="{00000000-0005-0000-0000-0000CF5D0000}"/>
    <cellStyle name="Total 3 5 2 2 2 2 2" xfId="19748" xr:uid="{00000000-0005-0000-0000-0000D05D0000}"/>
    <cellStyle name="Total 3 5 2 2 2 3" xfId="15458" xr:uid="{00000000-0005-0000-0000-0000D15D0000}"/>
    <cellStyle name="Total 3 5 2 2 3" xfId="8974" xr:uid="{00000000-0005-0000-0000-0000D25D0000}"/>
    <cellStyle name="Total 3 5 2 2 3 2" xfId="17603" xr:uid="{00000000-0005-0000-0000-0000D35D0000}"/>
    <cellStyle name="Total 3 5 2 2 4" xfId="13305" xr:uid="{00000000-0005-0000-0000-0000D45D0000}"/>
    <cellStyle name="Total 3 5 2 3" xfId="5768" xr:uid="{00000000-0005-0000-0000-0000D55D0000}"/>
    <cellStyle name="Total 3 5 2 3 2" xfId="10064" xr:uid="{00000000-0005-0000-0000-0000D65D0000}"/>
    <cellStyle name="Total 3 5 2 3 2 2" xfId="18693" xr:uid="{00000000-0005-0000-0000-0000D75D0000}"/>
    <cellStyle name="Total 3 5 2 3 3" xfId="14403" xr:uid="{00000000-0005-0000-0000-0000D85D0000}"/>
    <cellStyle name="Total 3 5 2 4" xfId="7991" xr:uid="{00000000-0005-0000-0000-0000D95D0000}"/>
    <cellStyle name="Total 3 5 2 4 2" xfId="16624" xr:uid="{00000000-0005-0000-0000-0000DA5D0000}"/>
    <cellStyle name="Total 3 5 2 5" xfId="12227" xr:uid="{00000000-0005-0000-0000-0000DB5D0000}"/>
    <cellStyle name="Total 3 6" xfId="1187" xr:uid="{00000000-0005-0000-0000-0000DC5D0000}"/>
    <cellStyle name="Total 3 6 2" xfId="2465" xr:uid="{00000000-0005-0000-0000-0000DD5D0000}"/>
    <cellStyle name="Total 3 6 2 2" xfId="4104" xr:uid="{00000000-0005-0000-0000-0000DE5D0000}"/>
    <cellStyle name="Total 3 6 2 2 2" xfId="6846" xr:uid="{00000000-0005-0000-0000-0000DF5D0000}"/>
    <cellStyle name="Total 3 6 2 2 2 2" xfId="11142" xr:uid="{00000000-0005-0000-0000-0000E05D0000}"/>
    <cellStyle name="Total 3 6 2 2 2 2 2" xfId="19771" xr:uid="{00000000-0005-0000-0000-0000E15D0000}"/>
    <cellStyle name="Total 3 6 2 2 2 3" xfId="15481" xr:uid="{00000000-0005-0000-0000-0000E25D0000}"/>
    <cellStyle name="Total 3 6 2 2 3" xfId="8997" xr:uid="{00000000-0005-0000-0000-0000E35D0000}"/>
    <cellStyle name="Total 3 6 2 2 3 2" xfId="17626" xr:uid="{00000000-0005-0000-0000-0000E45D0000}"/>
    <cellStyle name="Total 3 6 2 2 4" xfId="13328" xr:uid="{00000000-0005-0000-0000-0000E55D0000}"/>
    <cellStyle name="Total 3 6 2 3" xfId="5791" xr:uid="{00000000-0005-0000-0000-0000E65D0000}"/>
    <cellStyle name="Total 3 6 2 3 2" xfId="10087" xr:uid="{00000000-0005-0000-0000-0000E75D0000}"/>
    <cellStyle name="Total 3 6 2 3 2 2" xfId="18716" xr:uid="{00000000-0005-0000-0000-0000E85D0000}"/>
    <cellStyle name="Total 3 6 2 3 3" xfId="14426" xr:uid="{00000000-0005-0000-0000-0000E95D0000}"/>
    <cellStyle name="Total 3 6 2 4" xfId="8161" xr:uid="{00000000-0005-0000-0000-0000EA5D0000}"/>
    <cellStyle name="Total 3 6 2 4 2" xfId="16791" xr:uid="{00000000-0005-0000-0000-0000EB5D0000}"/>
    <cellStyle name="Total 3 6 2 5" xfId="12250" xr:uid="{00000000-0005-0000-0000-0000EC5D0000}"/>
    <cellStyle name="Total 3 6 3" xfId="3879" xr:uid="{00000000-0005-0000-0000-0000ED5D0000}"/>
    <cellStyle name="Total 3 6 3 2" xfId="6634" xr:uid="{00000000-0005-0000-0000-0000EE5D0000}"/>
    <cellStyle name="Total 3 6 3 2 2" xfId="10930" xr:uid="{00000000-0005-0000-0000-0000EF5D0000}"/>
    <cellStyle name="Total 3 6 3 2 2 2" xfId="19559" xr:uid="{00000000-0005-0000-0000-0000F05D0000}"/>
    <cellStyle name="Total 3 6 3 2 3" xfId="15269" xr:uid="{00000000-0005-0000-0000-0000F15D0000}"/>
    <cellStyle name="Total 3 6 3 3" xfId="8785" xr:uid="{00000000-0005-0000-0000-0000F25D0000}"/>
    <cellStyle name="Total 3 6 3 3 2" xfId="17414" xr:uid="{00000000-0005-0000-0000-0000F35D0000}"/>
    <cellStyle name="Total 3 6 3 4" xfId="13103" xr:uid="{00000000-0005-0000-0000-0000F45D0000}"/>
    <cellStyle name="Total 3 6 4" xfId="5579" xr:uid="{00000000-0005-0000-0000-0000F55D0000}"/>
    <cellStyle name="Total 3 6 4 2" xfId="9875" xr:uid="{00000000-0005-0000-0000-0000F65D0000}"/>
    <cellStyle name="Total 3 6 4 2 2" xfId="18504" xr:uid="{00000000-0005-0000-0000-0000F75D0000}"/>
    <cellStyle name="Total 3 6 4 3" xfId="14214" xr:uid="{00000000-0005-0000-0000-0000F85D0000}"/>
    <cellStyle name="Total 3 6 5" xfId="7692" xr:uid="{00000000-0005-0000-0000-0000F95D0000}"/>
    <cellStyle name="Total 3 6 5 2" xfId="16326" xr:uid="{00000000-0005-0000-0000-0000FA5D0000}"/>
    <cellStyle name="Total 3 6 6" xfId="12023" xr:uid="{00000000-0005-0000-0000-0000FB5D0000}"/>
    <cellStyle name="Total 3 7" xfId="1417" xr:uid="{00000000-0005-0000-0000-0000FC5D0000}"/>
    <cellStyle name="Total 3 7 2" xfId="3914" xr:uid="{00000000-0005-0000-0000-0000FD5D0000}"/>
    <cellStyle name="Total 3 7 2 2" xfId="6669" xr:uid="{00000000-0005-0000-0000-0000FE5D0000}"/>
    <cellStyle name="Total 3 7 2 2 2" xfId="10965" xr:uid="{00000000-0005-0000-0000-0000FF5D0000}"/>
    <cellStyle name="Total 3 7 2 2 2 2" xfId="19594" xr:uid="{00000000-0005-0000-0000-0000005E0000}"/>
    <cellStyle name="Total 3 7 2 2 3" xfId="15304" xr:uid="{00000000-0005-0000-0000-0000015E0000}"/>
    <cellStyle name="Total 3 7 2 3" xfId="8820" xr:uid="{00000000-0005-0000-0000-0000025E0000}"/>
    <cellStyle name="Total 3 7 2 3 2" xfId="17449" xr:uid="{00000000-0005-0000-0000-0000035E0000}"/>
    <cellStyle name="Total 3 7 2 4" xfId="13138" xr:uid="{00000000-0005-0000-0000-0000045E0000}"/>
    <cellStyle name="Total 3 7 3" xfId="5614" xr:uid="{00000000-0005-0000-0000-0000055E0000}"/>
    <cellStyle name="Total 3 7 3 2" xfId="9910" xr:uid="{00000000-0005-0000-0000-0000065E0000}"/>
    <cellStyle name="Total 3 7 3 2 2" xfId="18539" xr:uid="{00000000-0005-0000-0000-0000075E0000}"/>
    <cellStyle name="Total 3 7 3 3" xfId="14249" xr:uid="{00000000-0005-0000-0000-0000085E0000}"/>
    <cellStyle name="Total 3 7 4" xfId="7641" xr:uid="{00000000-0005-0000-0000-0000095E0000}"/>
    <cellStyle name="Total 3 7 4 2" xfId="16275" xr:uid="{00000000-0005-0000-0000-00000A5E0000}"/>
    <cellStyle name="Total 3 7 5" xfId="12059" xr:uid="{00000000-0005-0000-0000-00000B5E0000}"/>
    <cellStyle name="Total 3 8" xfId="1993" xr:uid="{00000000-0005-0000-0000-00000C5E0000}"/>
    <cellStyle name="Total 3 8 2" xfId="4005" xr:uid="{00000000-0005-0000-0000-00000D5E0000}"/>
    <cellStyle name="Total 3 8 2 2" xfId="6747" xr:uid="{00000000-0005-0000-0000-00000E5E0000}"/>
    <cellStyle name="Total 3 8 2 2 2" xfId="11043" xr:uid="{00000000-0005-0000-0000-00000F5E0000}"/>
    <cellStyle name="Total 3 8 2 2 2 2" xfId="19672" xr:uid="{00000000-0005-0000-0000-0000105E0000}"/>
    <cellStyle name="Total 3 8 2 2 3" xfId="15382" xr:uid="{00000000-0005-0000-0000-0000115E0000}"/>
    <cellStyle name="Total 3 8 2 3" xfId="8898" xr:uid="{00000000-0005-0000-0000-0000125E0000}"/>
    <cellStyle name="Total 3 8 2 3 2" xfId="17527" xr:uid="{00000000-0005-0000-0000-0000135E0000}"/>
    <cellStyle name="Total 3 8 2 4" xfId="13229" xr:uid="{00000000-0005-0000-0000-0000145E0000}"/>
    <cellStyle name="Total 3 8 3" xfId="5692" xr:uid="{00000000-0005-0000-0000-0000155E0000}"/>
    <cellStyle name="Total 3 8 3 2" xfId="9988" xr:uid="{00000000-0005-0000-0000-0000165E0000}"/>
    <cellStyle name="Total 3 8 3 2 2" xfId="18617" xr:uid="{00000000-0005-0000-0000-0000175E0000}"/>
    <cellStyle name="Total 3 8 3 3" xfId="14327" xr:uid="{00000000-0005-0000-0000-0000185E0000}"/>
    <cellStyle name="Total 3 8 4" xfId="8293" xr:uid="{00000000-0005-0000-0000-0000195E0000}"/>
    <cellStyle name="Total 3 8 4 2" xfId="16922" xr:uid="{00000000-0005-0000-0000-00001A5E0000}"/>
    <cellStyle name="Total 3 8 5" xfId="12150" xr:uid="{00000000-0005-0000-0000-00001B5E0000}"/>
    <cellStyle name="Total 3 9" xfId="3078" xr:uid="{00000000-0005-0000-0000-00001C5E0000}"/>
    <cellStyle name="Total 3 9 2" xfId="3757" xr:uid="{00000000-0005-0000-0000-00001D5E0000}"/>
    <cellStyle name="Total 3 9 2 2" xfId="4831" xr:uid="{00000000-0005-0000-0000-00001E5E0000}"/>
    <cellStyle name="Total 3 9 2 2 2" xfId="7566" xr:uid="{00000000-0005-0000-0000-00001F5E0000}"/>
    <cellStyle name="Total 3 9 2 2 2 2" xfId="11862" xr:uid="{00000000-0005-0000-0000-0000205E0000}"/>
    <cellStyle name="Total 3 9 2 2 2 2 2" xfId="20491" xr:uid="{00000000-0005-0000-0000-0000215E0000}"/>
    <cellStyle name="Total 3 9 2 2 2 3" xfId="16201" xr:uid="{00000000-0005-0000-0000-0000225E0000}"/>
    <cellStyle name="Total 3 9 2 2 3" xfId="9717" xr:uid="{00000000-0005-0000-0000-0000235E0000}"/>
    <cellStyle name="Total 3 9 2 2 3 2" xfId="18346" xr:uid="{00000000-0005-0000-0000-0000245E0000}"/>
    <cellStyle name="Total 3 9 2 2 4" xfId="14055" xr:uid="{00000000-0005-0000-0000-0000255E0000}"/>
    <cellStyle name="Total 3 9 2 3" xfId="6514" xr:uid="{00000000-0005-0000-0000-0000265E0000}"/>
    <cellStyle name="Total 3 9 2 3 2" xfId="10810" xr:uid="{00000000-0005-0000-0000-0000275E0000}"/>
    <cellStyle name="Total 3 9 2 3 2 2" xfId="19439" xr:uid="{00000000-0005-0000-0000-0000285E0000}"/>
    <cellStyle name="Total 3 9 2 3 3" xfId="15149" xr:uid="{00000000-0005-0000-0000-0000295E0000}"/>
    <cellStyle name="Total 3 9 2 4" xfId="8665" xr:uid="{00000000-0005-0000-0000-00002A5E0000}"/>
    <cellStyle name="Total 3 9 2 4 2" xfId="17294" xr:uid="{00000000-0005-0000-0000-00002B5E0000}"/>
    <cellStyle name="Total 3 9 2 5" xfId="12983" xr:uid="{00000000-0005-0000-0000-00002C5E0000}"/>
    <cellStyle name="Total 3 9 3" xfId="4248" xr:uid="{00000000-0005-0000-0000-00002D5E0000}"/>
    <cellStyle name="Total 3 9 3 2" xfId="6983" xr:uid="{00000000-0005-0000-0000-00002E5E0000}"/>
    <cellStyle name="Total 3 9 3 2 2" xfId="11279" xr:uid="{00000000-0005-0000-0000-00002F5E0000}"/>
    <cellStyle name="Total 3 9 3 2 2 2" xfId="19908" xr:uid="{00000000-0005-0000-0000-0000305E0000}"/>
    <cellStyle name="Total 3 9 3 2 3" xfId="15618" xr:uid="{00000000-0005-0000-0000-0000315E0000}"/>
    <cellStyle name="Total 3 9 3 3" xfId="9134" xr:uid="{00000000-0005-0000-0000-0000325E0000}"/>
    <cellStyle name="Total 3 9 3 3 2" xfId="17763" xr:uid="{00000000-0005-0000-0000-0000335E0000}"/>
    <cellStyle name="Total 3 9 3 4" xfId="13472" xr:uid="{00000000-0005-0000-0000-0000345E0000}"/>
    <cellStyle name="Total 3 9 4" xfId="5930" xr:uid="{00000000-0005-0000-0000-0000355E0000}"/>
    <cellStyle name="Total 3 9 4 2" xfId="10226" xr:uid="{00000000-0005-0000-0000-0000365E0000}"/>
    <cellStyle name="Total 3 9 4 2 2" xfId="18855" xr:uid="{00000000-0005-0000-0000-0000375E0000}"/>
    <cellStyle name="Total 3 9 4 3" xfId="14565" xr:uid="{00000000-0005-0000-0000-0000385E0000}"/>
    <cellStyle name="Total 3 9 5" xfId="7721" xr:uid="{00000000-0005-0000-0000-0000395E0000}"/>
    <cellStyle name="Total 3 9 5 2" xfId="16355" xr:uid="{00000000-0005-0000-0000-00003A5E0000}"/>
    <cellStyle name="Total 3 9 6" xfId="12396" xr:uid="{00000000-0005-0000-0000-00003B5E0000}"/>
    <cellStyle name="Total 4" xfId="607" xr:uid="{00000000-0005-0000-0000-00003C5E0000}"/>
    <cellStyle name="Total 4 2" xfId="1906" xr:uid="{00000000-0005-0000-0000-00003D5E0000}"/>
    <cellStyle name="Total 4 2 2" xfId="3994" xr:uid="{00000000-0005-0000-0000-00003E5E0000}"/>
    <cellStyle name="Total 4 2 2 2" xfId="6737" xr:uid="{00000000-0005-0000-0000-00003F5E0000}"/>
    <cellStyle name="Total 4 2 2 2 2" xfId="11033" xr:uid="{00000000-0005-0000-0000-0000405E0000}"/>
    <cellStyle name="Total 4 2 2 2 2 2" xfId="19662" xr:uid="{00000000-0005-0000-0000-0000415E0000}"/>
    <cellStyle name="Total 4 2 2 2 3" xfId="15372" xr:uid="{00000000-0005-0000-0000-0000425E0000}"/>
    <cellStyle name="Total 4 2 2 3" xfId="8888" xr:uid="{00000000-0005-0000-0000-0000435E0000}"/>
    <cellStyle name="Total 4 2 2 3 2" xfId="17517" xr:uid="{00000000-0005-0000-0000-0000445E0000}"/>
    <cellStyle name="Total 4 2 2 4" xfId="13218" xr:uid="{00000000-0005-0000-0000-0000455E0000}"/>
    <cellStyle name="Total 4 2 3" xfId="5682" xr:uid="{00000000-0005-0000-0000-0000465E0000}"/>
    <cellStyle name="Total 4 2 3 2" xfId="9978" xr:uid="{00000000-0005-0000-0000-0000475E0000}"/>
    <cellStyle name="Total 4 2 3 2 2" xfId="18607" xr:uid="{00000000-0005-0000-0000-0000485E0000}"/>
    <cellStyle name="Total 4 2 3 3" xfId="14317" xr:uid="{00000000-0005-0000-0000-0000495E0000}"/>
    <cellStyle name="Total 4 2 4" xfId="8237" xr:uid="{00000000-0005-0000-0000-00004A5E0000}"/>
    <cellStyle name="Total 4 2 4 2" xfId="16866" xr:uid="{00000000-0005-0000-0000-00004B5E0000}"/>
    <cellStyle name="Total 4 2 5" xfId="12139" xr:uid="{00000000-0005-0000-0000-00004C5E0000}"/>
    <cellStyle name="Total 5" xfId="823" xr:uid="{00000000-0005-0000-0000-00004D5E0000}"/>
    <cellStyle name="Total 5 2" xfId="2259" xr:uid="{00000000-0005-0000-0000-00004E5E0000}"/>
    <cellStyle name="Total 5 2 2" xfId="4053" xr:uid="{00000000-0005-0000-0000-00004F5E0000}"/>
    <cellStyle name="Total 5 2 2 2" xfId="6795" xr:uid="{00000000-0005-0000-0000-0000505E0000}"/>
    <cellStyle name="Total 5 2 2 2 2" xfId="11091" xr:uid="{00000000-0005-0000-0000-0000515E0000}"/>
    <cellStyle name="Total 5 2 2 2 2 2" xfId="19720" xr:uid="{00000000-0005-0000-0000-0000525E0000}"/>
    <cellStyle name="Total 5 2 2 2 3" xfId="15430" xr:uid="{00000000-0005-0000-0000-0000535E0000}"/>
    <cellStyle name="Total 5 2 2 3" xfId="8946" xr:uid="{00000000-0005-0000-0000-0000545E0000}"/>
    <cellStyle name="Total 5 2 2 3 2" xfId="17575" xr:uid="{00000000-0005-0000-0000-0000555E0000}"/>
    <cellStyle name="Total 5 2 2 4" xfId="13277" xr:uid="{00000000-0005-0000-0000-0000565E0000}"/>
    <cellStyle name="Total 5 2 3" xfId="5740" xr:uid="{00000000-0005-0000-0000-0000575E0000}"/>
    <cellStyle name="Total 5 2 3 2" xfId="10036" xr:uid="{00000000-0005-0000-0000-0000585E0000}"/>
    <cellStyle name="Total 5 2 3 2 2" xfId="18665" xr:uid="{00000000-0005-0000-0000-0000595E0000}"/>
    <cellStyle name="Total 5 2 3 3" xfId="14375" xr:uid="{00000000-0005-0000-0000-00005A5E0000}"/>
    <cellStyle name="Total 5 2 4" xfId="8006" xr:uid="{00000000-0005-0000-0000-00005B5E0000}"/>
    <cellStyle name="Total 5 2 4 2" xfId="16639" xr:uid="{00000000-0005-0000-0000-00005C5E0000}"/>
    <cellStyle name="Total 5 2 5" xfId="12199" xr:uid="{00000000-0005-0000-0000-00005D5E0000}"/>
    <cellStyle name="Total 5 3" xfId="24146" xr:uid="{00000000-0005-0000-0000-00005E5E0000}"/>
    <cellStyle name="Total 6" xfId="1026" xr:uid="{00000000-0005-0000-0000-00005F5E0000}"/>
    <cellStyle name="Total 6 2" xfId="2315" xr:uid="{00000000-0005-0000-0000-0000605E0000}"/>
    <cellStyle name="Total 6 2 2" xfId="4079" xr:uid="{00000000-0005-0000-0000-0000615E0000}"/>
    <cellStyle name="Total 6 2 2 2" xfId="6821" xr:uid="{00000000-0005-0000-0000-0000625E0000}"/>
    <cellStyle name="Total 6 2 2 2 2" xfId="11117" xr:uid="{00000000-0005-0000-0000-0000635E0000}"/>
    <cellStyle name="Total 6 2 2 2 2 2" xfId="19746" xr:uid="{00000000-0005-0000-0000-0000645E0000}"/>
    <cellStyle name="Total 6 2 2 2 3" xfId="15456" xr:uid="{00000000-0005-0000-0000-0000655E0000}"/>
    <cellStyle name="Total 6 2 2 3" xfId="8972" xr:uid="{00000000-0005-0000-0000-0000665E0000}"/>
    <cellStyle name="Total 6 2 2 3 2" xfId="17601" xr:uid="{00000000-0005-0000-0000-0000675E0000}"/>
    <cellStyle name="Total 6 2 2 4" xfId="13303" xr:uid="{00000000-0005-0000-0000-0000685E0000}"/>
    <cellStyle name="Total 6 2 3" xfId="5766" xr:uid="{00000000-0005-0000-0000-0000695E0000}"/>
    <cellStyle name="Total 6 2 3 2" xfId="10062" xr:uid="{00000000-0005-0000-0000-00006A5E0000}"/>
    <cellStyle name="Total 6 2 3 2 2" xfId="18691" xr:uid="{00000000-0005-0000-0000-00006B5E0000}"/>
    <cellStyle name="Total 6 2 3 3" xfId="14401" xr:uid="{00000000-0005-0000-0000-00006C5E0000}"/>
    <cellStyle name="Total 6 2 4" xfId="7992" xr:uid="{00000000-0005-0000-0000-00006D5E0000}"/>
    <cellStyle name="Total 6 2 4 2" xfId="16625" xr:uid="{00000000-0005-0000-0000-00006E5E0000}"/>
    <cellStyle name="Total 6 2 5" xfId="12225" xr:uid="{00000000-0005-0000-0000-00006F5E0000}"/>
    <cellStyle name="Total 7" xfId="1185" xr:uid="{00000000-0005-0000-0000-0000705E0000}"/>
    <cellStyle name="Total 7 2" xfId="2463" xr:uid="{00000000-0005-0000-0000-0000715E0000}"/>
    <cellStyle name="Total 7 2 2" xfId="4102" xr:uid="{00000000-0005-0000-0000-0000725E0000}"/>
    <cellStyle name="Total 7 2 2 2" xfId="6844" xr:uid="{00000000-0005-0000-0000-0000735E0000}"/>
    <cellStyle name="Total 7 2 2 2 2" xfId="11140" xr:uid="{00000000-0005-0000-0000-0000745E0000}"/>
    <cellStyle name="Total 7 2 2 2 2 2" xfId="19769" xr:uid="{00000000-0005-0000-0000-0000755E0000}"/>
    <cellStyle name="Total 7 2 2 2 3" xfId="15479" xr:uid="{00000000-0005-0000-0000-0000765E0000}"/>
    <cellStyle name="Total 7 2 2 3" xfId="8995" xr:uid="{00000000-0005-0000-0000-0000775E0000}"/>
    <cellStyle name="Total 7 2 2 3 2" xfId="17624" xr:uid="{00000000-0005-0000-0000-0000785E0000}"/>
    <cellStyle name="Total 7 2 2 4" xfId="13326" xr:uid="{00000000-0005-0000-0000-0000795E0000}"/>
    <cellStyle name="Total 7 2 3" xfId="5789" xr:uid="{00000000-0005-0000-0000-00007A5E0000}"/>
    <cellStyle name="Total 7 2 3 2" xfId="10085" xr:uid="{00000000-0005-0000-0000-00007B5E0000}"/>
    <cellStyle name="Total 7 2 3 2 2" xfId="18714" xr:uid="{00000000-0005-0000-0000-00007C5E0000}"/>
    <cellStyle name="Total 7 2 3 3" xfId="14424" xr:uid="{00000000-0005-0000-0000-00007D5E0000}"/>
    <cellStyle name="Total 7 2 4" xfId="8083" xr:uid="{00000000-0005-0000-0000-00007E5E0000}"/>
    <cellStyle name="Total 7 2 4 2" xfId="16715" xr:uid="{00000000-0005-0000-0000-00007F5E0000}"/>
    <cellStyle name="Total 7 2 5" xfId="12248" xr:uid="{00000000-0005-0000-0000-0000805E0000}"/>
    <cellStyle name="Total 7 3" xfId="3877" xr:uid="{00000000-0005-0000-0000-0000815E0000}"/>
    <cellStyle name="Total 7 3 2" xfId="6632" xr:uid="{00000000-0005-0000-0000-0000825E0000}"/>
    <cellStyle name="Total 7 3 2 2" xfId="10928" xr:uid="{00000000-0005-0000-0000-0000835E0000}"/>
    <cellStyle name="Total 7 3 2 2 2" xfId="19557" xr:uid="{00000000-0005-0000-0000-0000845E0000}"/>
    <cellStyle name="Total 7 3 2 3" xfId="15267" xr:uid="{00000000-0005-0000-0000-0000855E0000}"/>
    <cellStyle name="Total 7 3 3" xfId="8783" xr:uid="{00000000-0005-0000-0000-0000865E0000}"/>
    <cellStyle name="Total 7 3 3 2" xfId="17412" xr:uid="{00000000-0005-0000-0000-0000875E0000}"/>
    <cellStyle name="Total 7 3 4" xfId="13101" xr:uid="{00000000-0005-0000-0000-0000885E0000}"/>
    <cellStyle name="Total 7 4" xfId="5577" xr:uid="{00000000-0005-0000-0000-0000895E0000}"/>
    <cellStyle name="Total 7 4 2" xfId="9873" xr:uid="{00000000-0005-0000-0000-00008A5E0000}"/>
    <cellStyle name="Total 7 4 2 2" xfId="18502" xr:uid="{00000000-0005-0000-0000-00008B5E0000}"/>
    <cellStyle name="Total 7 4 3" xfId="14212" xr:uid="{00000000-0005-0000-0000-00008C5E0000}"/>
    <cellStyle name="Total 7 5" xfId="7630" xr:uid="{00000000-0005-0000-0000-00008D5E0000}"/>
    <cellStyle name="Total 7 5 2" xfId="16264" xr:uid="{00000000-0005-0000-0000-00008E5E0000}"/>
    <cellStyle name="Total 7 6" xfId="12021" xr:uid="{00000000-0005-0000-0000-00008F5E0000}"/>
    <cellStyle name="Total 8" xfId="1415" xr:uid="{00000000-0005-0000-0000-0000905E0000}"/>
    <cellStyle name="Total 8 2" xfId="3912" xr:uid="{00000000-0005-0000-0000-0000915E0000}"/>
    <cellStyle name="Total 8 2 2" xfId="6667" xr:uid="{00000000-0005-0000-0000-0000925E0000}"/>
    <cellStyle name="Total 8 2 2 2" xfId="10963" xr:uid="{00000000-0005-0000-0000-0000935E0000}"/>
    <cellStyle name="Total 8 2 2 2 2" xfId="19592" xr:uid="{00000000-0005-0000-0000-0000945E0000}"/>
    <cellStyle name="Total 8 2 2 3" xfId="15302" xr:uid="{00000000-0005-0000-0000-0000955E0000}"/>
    <cellStyle name="Total 8 2 3" xfId="8818" xr:uid="{00000000-0005-0000-0000-0000965E0000}"/>
    <cellStyle name="Total 8 2 3 2" xfId="17447" xr:uid="{00000000-0005-0000-0000-0000975E0000}"/>
    <cellStyle name="Total 8 2 4" xfId="13136" xr:uid="{00000000-0005-0000-0000-0000985E0000}"/>
    <cellStyle name="Total 8 3" xfId="5612" xr:uid="{00000000-0005-0000-0000-0000995E0000}"/>
    <cellStyle name="Total 8 3 2" xfId="9908" xr:uid="{00000000-0005-0000-0000-00009A5E0000}"/>
    <cellStyle name="Total 8 3 2 2" xfId="18537" xr:uid="{00000000-0005-0000-0000-00009B5E0000}"/>
    <cellStyle name="Total 8 3 3" xfId="14247" xr:uid="{00000000-0005-0000-0000-00009C5E0000}"/>
    <cellStyle name="Total 8 4" xfId="7695" xr:uid="{00000000-0005-0000-0000-00009D5E0000}"/>
    <cellStyle name="Total 8 4 2" xfId="16329" xr:uid="{00000000-0005-0000-0000-00009E5E0000}"/>
    <cellStyle name="Total 8 5" xfId="12057" xr:uid="{00000000-0005-0000-0000-00009F5E0000}"/>
    <cellStyle name="Total 9" xfId="24035" xr:uid="{00000000-0005-0000-0000-0000A05E0000}"/>
    <cellStyle name="Währung [0]_Actual vs. Prior" xfId="214" xr:uid="{00000000-0005-0000-0000-0000A15E0000}"/>
    <cellStyle name="Währung_Actual vs. Prior" xfId="215" xr:uid="{00000000-0005-0000-0000-0000A25E0000}"/>
    <cellStyle name="Warning Text" xfId="610" xr:uid="{00000000-0005-0000-0000-0000A35E0000}"/>
  </cellStyles>
  <dxfs count="0"/>
  <tableStyles count="0" defaultTableStyle="TableStyleMedium2" defaultPivotStyle="PivotStyleLight16"/>
  <colors>
    <mruColors>
      <color rgb="FF000066"/>
      <color rgb="FF002060"/>
      <color rgb="FF0000CC"/>
      <color rgb="FFD9D9D9"/>
      <color rgb="FF008000"/>
      <color rgb="FF0033CC"/>
      <color rgb="FF333399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gresos%20y%20Gastos%20Financieros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yecciones%20Inversiones%20e%20Ing%20Financieros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yecciones%20Intereses%20PC%20Papel%20Comercial%20Fina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lujo%20Proyectado%20Tesorer&#237;a%2020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Diario%20Consolidado%20Grupo%20Tesorer&#237;a%2020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xposici&#243;n%20Neta%202019%20(Unido)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81115%20Libro5%20(Nuevo%20Presupuesto%202019)%20Final%203%20-%20copia%20(2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18-03%20Flujo%20Marzo%202018/Flujo%20Proyectado%20Tesorer&#237;a%2020180410%20(Cierre%20de%20Feb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bo"/>
      <sheetName val="Gráf"/>
      <sheetName val="Real2018"/>
      <sheetName val="Presupuesto Ingresos Fin 2018"/>
      <sheetName val="Gastos Financieros"/>
      <sheetName val="Real Proy Ppt"/>
      <sheetName val="CM"/>
      <sheetName val="Gastos Fin 2019 (Proy.)"/>
      <sheetName val="Ingresos Fin 2019 (Proy.)"/>
      <sheetName val="Cuboene19"/>
      <sheetName val="Gastos Fin 2019"/>
      <sheetName val="Ingresos Fin 2019"/>
      <sheetName val="Presupuesto Gastos Fin"/>
      <sheetName val="Gasto Nueva Deuda"/>
      <sheetName val="Presupuesto Gastos Fin 2018 (2)"/>
      <sheetName val="Presupuesto Ingresos Fin."/>
    </sheetNames>
    <sheetDataSet>
      <sheetData sheetId="0">
        <row r="22">
          <cell r="L22">
            <v>7354</v>
          </cell>
          <cell r="M22">
            <v>7490</v>
          </cell>
          <cell r="N22">
            <v>496</v>
          </cell>
          <cell r="O22">
            <v>887</v>
          </cell>
          <cell r="P22">
            <v>1044</v>
          </cell>
          <cell r="Q22">
            <v>1368</v>
          </cell>
          <cell r="R22">
            <v>1787</v>
          </cell>
          <cell r="S22">
            <v>2174</v>
          </cell>
          <cell r="T22">
            <v>2528</v>
          </cell>
          <cell r="U22">
            <v>3111</v>
          </cell>
          <cell r="V22">
            <v>3295</v>
          </cell>
          <cell r="W22">
            <v>3739</v>
          </cell>
          <cell r="X22">
            <v>3823</v>
          </cell>
          <cell r="Y22">
            <v>4162</v>
          </cell>
          <cell r="Z22">
            <v>256</v>
          </cell>
          <cell r="AA22">
            <v>469</v>
          </cell>
          <cell r="AB22">
            <v>719</v>
          </cell>
          <cell r="AC22">
            <v>917</v>
          </cell>
          <cell r="AD22">
            <v>1253</v>
          </cell>
          <cell r="AE22">
            <v>1724</v>
          </cell>
          <cell r="AF22">
            <v>2195</v>
          </cell>
          <cell r="AG22">
            <v>2599</v>
          </cell>
          <cell r="AH22">
            <v>2896</v>
          </cell>
          <cell r="AI22">
            <v>3207</v>
          </cell>
          <cell r="AJ22">
            <v>3419</v>
          </cell>
          <cell r="AK22">
            <v>3618</v>
          </cell>
          <cell r="AL22">
            <v>132</v>
          </cell>
          <cell r="AM22">
            <v>111</v>
          </cell>
          <cell r="AN22">
            <v>65</v>
          </cell>
          <cell r="AO22">
            <v>49</v>
          </cell>
          <cell r="AP22">
            <v>413</v>
          </cell>
          <cell r="AQ22">
            <v>687</v>
          </cell>
        </row>
      </sheetData>
      <sheetData sheetId="1"/>
      <sheetData sheetId="2">
        <row r="62">
          <cell r="AG62">
            <v>293631.44</v>
          </cell>
          <cell r="AH62">
            <v>74021.01999999999</v>
          </cell>
        </row>
      </sheetData>
      <sheetData sheetId="3"/>
      <sheetData sheetId="4"/>
      <sheetData sheetId="5">
        <row r="20">
          <cell r="Q20">
            <v>-132</v>
          </cell>
          <cell r="R20">
            <v>21</v>
          </cell>
          <cell r="S20">
            <v>46</v>
          </cell>
          <cell r="T20">
            <v>16</v>
          </cell>
          <cell r="U20">
            <v>-364</v>
          </cell>
          <cell r="V20">
            <v>-274</v>
          </cell>
          <cell r="W20">
            <v>-188.92128841304748</v>
          </cell>
          <cell r="AC20">
            <v>-3534.5141131810979</v>
          </cell>
        </row>
      </sheetData>
      <sheetData sheetId="6"/>
      <sheetData sheetId="7">
        <row r="20">
          <cell r="F20">
            <v>293.63144</v>
          </cell>
          <cell r="G20">
            <v>56.234700438112021</v>
          </cell>
          <cell r="H20">
            <v>55.389810757525268</v>
          </cell>
          <cell r="N20">
            <v>669.31206727661447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cal-Ext"/>
      <sheetName val="Certificados"/>
      <sheetName val="Hoja1"/>
      <sheetName val="Clasificacion"/>
      <sheetName val="Vtos Inv"/>
      <sheetName val="No Corriente"/>
      <sheetName val="Int Ganados"/>
      <sheetName val="Tabla"/>
      <sheetName val="Tabla (2)"/>
      <sheetName val="Int Ganados!"/>
      <sheetName val="Tabla!"/>
      <sheetName val="Buque!"/>
      <sheetName val="Buques!"/>
    </sheetNames>
    <sheetDataSet>
      <sheetData sheetId="0">
        <row r="3">
          <cell r="O3">
            <v>119357.25042712488</v>
          </cell>
        </row>
      </sheetData>
      <sheetData sheetId="1">
        <row r="3">
          <cell r="O3">
            <v>57037</v>
          </cell>
        </row>
      </sheetData>
      <sheetData sheetId="2" refreshError="1"/>
      <sheetData sheetId="3" refreshError="1"/>
      <sheetData sheetId="4">
        <row r="50">
          <cell r="J50">
            <v>180.73750000000004</v>
          </cell>
        </row>
      </sheetData>
      <sheetData sheetId="5">
        <row r="4">
          <cell r="O4">
            <v>53176.664214375043</v>
          </cell>
        </row>
      </sheetData>
      <sheetData sheetId="6" refreshError="1"/>
      <sheetData sheetId="7">
        <row r="12">
          <cell r="U12">
            <v>4345.9776554992195</v>
          </cell>
        </row>
      </sheetData>
      <sheetData sheetId="8" refreshError="1"/>
      <sheetData sheetId="9" refreshError="1"/>
      <sheetData sheetId="10">
        <row r="6">
          <cell r="F6">
            <v>1178.7348611111106</v>
          </cell>
        </row>
        <row r="12">
          <cell r="R12">
            <v>126.77728878694082</v>
          </cell>
          <cell r="S12">
            <v>114.50851890433364</v>
          </cell>
          <cell r="T12">
            <v>126.77728878694082</v>
          </cell>
          <cell r="U12">
            <v>122.98204438162745</v>
          </cell>
          <cell r="V12">
            <v>132.05574662027436</v>
          </cell>
          <cell r="W12">
            <v>89.245250833191079</v>
          </cell>
          <cell r="X12">
            <v>132.30175774688635</v>
          </cell>
          <cell r="Y12">
            <v>247.81517108224347</v>
          </cell>
          <cell r="Z12">
            <v>260.47666147946035</v>
          </cell>
          <cell r="AA12">
            <v>23.023791084158944</v>
          </cell>
          <cell r="AB12">
            <v>-40.665969253933497</v>
          </cell>
          <cell r="AC12">
            <v>-76.728113953777822</v>
          </cell>
        </row>
        <row r="14">
          <cell r="F14">
            <v>3025.9622805182453</v>
          </cell>
        </row>
        <row r="15">
          <cell r="F15">
            <v>225.41822222222214</v>
          </cell>
        </row>
        <row r="16">
          <cell r="F16">
            <v>203.60355555555549</v>
          </cell>
        </row>
        <row r="17">
          <cell r="F17">
            <v>225.41822222222214</v>
          </cell>
        </row>
        <row r="18">
          <cell r="F18">
            <v>217.2433333333334</v>
          </cell>
        </row>
        <row r="19">
          <cell r="F19">
            <v>228.84027777777794</v>
          </cell>
        </row>
        <row r="20">
          <cell r="F20">
            <v>215.0187500000001</v>
          </cell>
        </row>
      </sheetData>
      <sheetData sheetId="11" refreshError="1"/>
      <sheetData sheetId="12">
        <row r="14">
          <cell r="F14">
            <v>1051.2291124809742</v>
          </cell>
        </row>
        <row r="15">
          <cell r="F15">
            <v>23.833333333333378</v>
          </cell>
        </row>
        <row r="16">
          <cell r="F16">
            <v>51.333333333333414</v>
          </cell>
        </row>
        <row r="17">
          <cell r="F17">
            <v>91.083333333333442</v>
          </cell>
        </row>
        <row r="18">
          <cell r="F18">
            <v>97.4166666666667</v>
          </cell>
        </row>
        <row r="19">
          <cell r="F19">
            <v>108.52777777777771</v>
          </cell>
        </row>
        <row r="20">
          <cell r="F20">
            <v>100.19444444444444</v>
          </cell>
        </row>
        <row r="21">
          <cell r="F21">
            <v>127.39722222222207</v>
          </cell>
        </row>
        <row r="30">
          <cell r="Q30">
            <v>19.43952990120556</v>
          </cell>
          <cell r="R30">
            <v>32.235574030766678</v>
          </cell>
          <cell r="S30">
            <v>38.326267918988897</v>
          </cell>
          <cell r="T30">
            <v>15.214744166338889</v>
          </cell>
          <cell r="U30">
            <v>75.168168551061569</v>
          </cell>
          <cell r="V30">
            <v>75.4298074444755</v>
          </cell>
          <cell r="W30">
            <v>89.468132549517293</v>
          </cell>
          <cell r="X30">
            <v>35.697253472222222</v>
          </cell>
          <cell r="Y30">
            <v>48.580265797499997</v>
          </cell>
          <cell r="Z30">
            <v>45.471684823499999</v>
          </cell>
          <cell r="AA30">
            <v>87.345130182500014</v>
          </cell>
          <cell r="AB30">
            <v>101.28118816525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E A "/>
      <sheetName val="CLASE B"/>
      <sheetName val="CLASE B (3)"/>
      <sheetName val="CLASE B (2)"/>
      <sheetName val="CLASE B (4)"/>
      <sheetName val="CLASE B (5)"/>
      <sheetName val="RESUMEN"/>
      <sheetName val="Detalle"/>
      <sheetName val="RESUMEN POR VCMTO"/>
    </sheetNames>
    <sheetDataSet>
      <sheetData sheetId="0" refreshError="1"/>
      <sheetData sheetId="1" refreshError="1"/>
      <sheetData sheetId="2" refreshError="1"/>
      <sheetData sheetId="3">
        <row r="50">
          <cell r="Q50">
            <v>27545.864123807594</v>
          </cell>
          <cell r="T50">
            <v>74341.284793498344</v>
          </cell>
          <cell r="U50">
            <v>84992.803682569283</v>
          </cell>
          <cell r="V50">
            <v>91328.863462927344</v>
          </cell>
          <cell r="W50">
            <v>97149.808118754721</v>
          </cell>
          <cell r="X50">
            <v>95458.967840594836</v>
          </cell>
          <cell r="Y50">
            <v>98640.933435281331</v>
          </cell>
          <cell r="Z50">
            <v>98640.933435281331</v>
          </cell>
          <cell r="AA50">
            <v>89095.036651221846</v>
          </cell>
          <cell r="AB50">
            <v>98640.933435281331</v>
          </cell>
          <cell r="AC50">
            <v>94261.288951705952</v>
          </cell>
          <cell r="AD50">
            <v>96784.531157503559</v>
          </cell>
        </row>
      </sheetData>
      <sheetData sheetId="4">
        <row r="50">
          <cell r="Z50">
            <v>98640.933435281331</v>
          </cell>
        </row>
      </sheetData>
      <sheetData sheetId="5">
        <row r="28">
          <cell r="A28">
            <v>43623</v>
          </cell>
        </row>
        <row r="55">
          <cell r="Z55">
            <v>98640.933435281331</v>
          </cell>
          <cell r="AA55">
            <v>89095.036651221846</v>
          </cell>
          <cell r="AB55">
            <v>98640.933435281331</v>
          </cell>
          <cell r="AC55">
            <v>94261.288951705952</v>
          </cell>
          <cell r="AD55">
            <v>96784.531157503559</v>
          </cell>
          <cell r="AE55">
            <v>125773.49916680902</v>
          </cell>
          <cell r="AF55">
            <v>181605.88114200247</v>
          </cell>
          <cell r="AG55">
            <v>184400.18755851896</v>
          </cell>
          <cell r="AH55">
            <v>194122.53527752438</v>
          </cell>
          <cell r="AI55">
            <v>203106.11245836673</v>
          </cell>
          <cell r="AJ55">
            <v>197194.37940279476</v>
          </cell>
          <cell r="AK55">
            <v>203767.52538288789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 2016"/>
      <sheetName val="Flujo 2017"/>
      <sheetName val="Flujo 2018 SIN FINAN"/>
      <sheetName val="Flujo 2018 sin 18"/>
      <sheetName val="Flujo 2018 sin 18 (2)"/>
      <sheetName val="Flujo Deuda (2)"/>
      <sheetName val="Flujo Graf."/>
      <sheetName val="Flujo 2018 (2)"/>
      <sheetName val="Flujo 2018 (3)"/>
      <sheetName val="Flujo 2018"/>
      <sheetName val="Flujo 2018 (4)"/>
      <sheetName val="Hoja3"/>
      <sheetName val="Saldos Escenarios"/>
      <sheetName val="Flujo Deuda"/>
      <sheetName val="Necesidades de Financiamien"/>
      <sheetName val="Gráfico1"/>
      <sheetName val="CAJA COMITE FINANZAS"/>
      <sheetName val="ANALISIS (2)"/>
      <sheetName val="ANALISIS"/>
      <sheetName val="FI"/>
      <sheetName val="FF"/>
      <sheetName val="PC"/>
      <sheetName val="Desgloce Deuda Sep"/>
      <sheetName val="Desgloce Deuda Jul"/>
      <sheetName val="Desgloce Deuda Jun"/>
      <sheetName val="Gráfico2"/>
      <sheetName val="Gráfico3"/>
      <sheetName val="Gráfico4"/>
      <sheetName val="Gráfico5"/>
      <sheetName val="Caja Bruta"/>
      <sheetName val="Mov. Papel Comercial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BU24">
            <v>83946.031790000008</v>
          </cell>
        </row>
        <row r="27">
          <cell r="BZ27">
            <v>129265.83614000001</v>
          </cell>
          <cell r="CA27">
            <v>119493.80623000003</v>
          </cell>
        </row>
        <row r="30">
          <cell r="CF30">
            <v>70846.566139660266</v>
          </cell>
        </row>
        <row r="33">
          <cell r="BZ33">
            <v>144165.02517000004</v>
          </cell>
          <cell r="CA33">
            <v>143403.66706000004</v>
          </cell>
          <cell r="CF33">
            <v>172697.36948000005</v>
          </cell>
        </row>
        <row r="87">
          <cell r="BZ87">
            <v>69800</v>
          </cell>
          <cell r="CF87">
            <v>40846.566139660274</v>
          </cell>
        </row>
        <row r="88">
          <cell r="BZ88">
            <v>51800</v>
          </cell>
          <cell r="CA88">
            <v>49800</v>
          </cell>
          <cell r="CF88">
            <v>28446.966139660271</v>
          </cell>
        </row>
        <row r="90">
          <cell r="BZ90">
            <v>18000</v>
          </cell>
          <cell r="CA90">
            <v>21500</v>
          </cell>
          <cell r="CF90">
            <v>12399.6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DOS"/>
      <sheetName val="SALDOS (2)"/>
    </sheetNames>
    <sheetDataSet>
      <sheetData sheetId="0">
        <row r="3">
          <cell r="XT3">
            <v>2257371</v>
          </cell>
          <cell r="YT3">
            <v>8964729</v>
          </cell>
          <cell r="AAS3">
            <v>4232996</v>
          </cell>
          <cell r="ABS3">
            <v>2069515</v>
          </cell>
          <cell r="ABU3">
            <v>6155582</v>
          </cell>
          <cell r="ADS3">
            <v>5460275</v>
          </cell>
        </row>
        <row r="7">
          <cell r="XT7">
            <v>0</v>
          </cell>
          <cell r="YT7">
            <v>0</v>
          </cell>
          <cell r="AAS7">
            <v>0</v>
          </cell>
          <cell r="ABS7">
            <v>0</v>
          </cell>
          <cell r="ABU7">
            <v>0</v>
          </cell>
          <cell r="ADS7">
            <v>0</v>
          </cell>
        </row>
        <row r="13">
          <cell r="XT13">
            <v>2780104</v>
          </cell>
          <cell r="YT13">
            <v>2467653</v>
          </cell>
          <cell r="AAS13">
            <v>1756763</v>
          </cell>
          <cell r="ABS13">
            <v>2424306</v>
          </cell>
          <cell r="ABU13">
            <v>3050376</v>
          </cell>
          <cell r="ADS13">
            <v>2290991</v>
          </cell>
        </row>
        <row r="17">
          <cell r="XT17">
            <v>273805</v>
          </cell>
          <cell r="YT17">
            <v>280676</v>
          </cell>
          <cell r="AAS17">
            <v>291403</v>
          </cell>
          <cell r="ABS17">
            <v>306936</v>
          </cell>
          <cell r="ABU17">
            <v>306936</v>
          </cell>
          <cell r="ADS17">
            <v>39797</v>
          </cell>
        </row>
        <row r="18">
          <cell r="XT18">
            <v>263675</v>
          </cell>
          <cell r="YT18">
            <v>277177</v>
          </cell>
          <cell r="AAS18">
            <v>291403</v>
          </cell>
          <cell r="ABS18">
            <v>306936</v>
          </cell>
          <cell r="ABU18">
            <v>306936</v>
          </cell>
          <cell r="ADS18">
            <v>39797</v>
          </cell>
        </row>
        <row r="23">
          <cell r="XT23">
            <v>159186</v>
          </cell>
          <cell r="YT23">
            <v>294037</v>
          </cell>
          <cell r="AAS23">
            <v>38389</v>
          </cell>
          <cell r="ABS23">
            <v>15945</v>
          </cell>
          <cell r="ABU23">
            <v>8510</v>
          </cell>
          <cell r="ADS23">
            <v>8115</v>
          </cell>
        </row>
        <row r="25">
          <cell r="XT25">
            <v>5505516</v>
          </cell>
          <cell r="YT25">
            <v>8879655</v>
          </cell>
          <cell r="AAS25">
            <v>5719893</v>
          </cell>
          <cell r="ABS25">
            <v>5314365</v>
          </cell>
          <cell r="ABU25">
            <v>4457462</v>
          </cell>
          <cell r="ADS25">
            <v>3923958</v>
          </cell>
        </row>
        <row r="26">
          <cell r="XT26">
            <v>40000</v>
          </cell>
          <cell r="YT26">
            <v>40000</v>
          </cell>
          <cell r="AAS26">
            <v>40000</v>
          </cell>
          <cell r="ABS26">
            <v>40000</v>
          </cell>
          <cell r="ABU26">
            <v>40000</v>
          </cell>
          <cell r="ADS26">
            <v>40000</v>
          </cell>
        </row>
        <row r="27">
          <cell r="XT27">
            <v>2084080</v>
          </cell>
          <cell r="YT27">
            <v>3424979</v>
          </cell>
          <cell r="AAS27">
            <v>1223589</v>
          </cell>
          <cell r="ABS27">
            <v>814607</v>
          </cell>
          <cell r="ABU27">
            <v>1281677</v>
          </cell>
          <cell r="ADS27">
            <v>1120964</v>
          </cell>
        </row>
        <row r="30">
          <cell r="XT30">
            <v>208929</v>
          </cell>
          <cell r="YT30">
            <v>3179845</v>
          </cell>
          <cell r="AAS30">
            <v>37433</v>
          </cell>
          <cell r="ABS30">
            <v>564620</v>
          </cell>
          <cell r="ABU30">
            <v>569706</v>
          </cell>
          <cell r="ADS30">
            <v>204854</v>
          </cell>
        </row>
        <row r="31">
          <cell r="XT31">
            <v>326065</v>
          </cell>
          <cell r="YT31">
            <v>904990</v>
          </cell>
          <cell r="AAS31">
            <v>357587</v>
          </cell>
          <cell r="ABS31">
            <v>417849</v>
          </cell>
          <cell r="ABU31">
            <v>607297</v>
          </cell>
          <cell r="ADS31">
            <v>617019</v>
          </cell>
        </row>
        <row r="40">
          <cell r="YE40">
            <v>33568.002</v>
          </cell>
          <cell r="YK40">
            <v>26330.155999999999</v>
          </cell>
          <cell r="YQ40">
            <v>15773.985000000002</v>
          </cell>
          <cell r="YW40">
            <v>12668.657999999999</v>
          </cell>
          <cell r="ZC40">
            <v>12400.34</v>
          </cell>
          <cell r="ZI40">
            <v>17569.487999999998</v>
          </cell>
          <cell r="ZO40">
            <v>16845.912</v>
          </cell>
          <cell r="ZU40">
            <v>23911.667999999998</v>
          </cell>
          <cell r="AAA40">
            <v>32809.162609999992</v>
          </cell>
          <cell r="AAG40">
            <v>23406.049599999995</v>
          </cell>
          <cell r="AAM40">
            <v>24024.684000000001</v>
          </cell>
          <cell r="AAS40">
            <v>13049.063</v>
          </cell>
          <cell r="AAY40">
            <v>17017.010999999999</v>
          </cell>
          <cell r="ABE40">
            <v>13383.261999999999</v>
          </cell>
          <cell r="ABK40">
            <v>16737.806</v>
          </cell>
          <cell r="ABQ40">
            <v>28387.141</v>
          </cell>
          <cell r="ABS40">
            <v>17402.800999999999</v>
          </cell>
          <cell r="ABW40">
            <v>20687.940999999999</v>
          </cell>
          <cell r="ACC40">
            <v>19369.337</v>
          </cell>
          <cell r="ACI40">
            <v>21407.15</v>
          </cell>
          <cell r="ACO40">
            <v>13044.486999999999</v>
          </cell>
          <cell r="ACU40">
            <v>17128.748</v>
          </cell>
          <cell r="ADA40">
            <v>25791.534</v>
          </cell>
          <cell r="ADG40">
            <v>12539.782999999999</v>
          </cell>
          <cell r="ADM40">
            <v>18464.431</v>
          </cell>
          <cell r="ADS40">
            <v>13970.099</v>
          </cell>
          <cell r="ADY40">
            <v>14427.677000000001</v>
          </cell>
          <cell r="AEE40">
            <v>10530.031999999999</v>
          </cell>
          <cell r="AET40">
            <v>9441.8799999999992</v>
          </cell>
        </row>
        <row r="41">
          <cell r="YE41">
            <v>573.72</v>
          </cell>
          <cell r="YK41">
            <v>321.98099999999999</v>
          </cell>
          <cell r="YQ41">
            <v>626.36300000000006</v>
          </cell>
          <cell r="YW41">
            <v>1466.75</v>
          </cell>
          <cell r="ZC41">
            <v>1604.088</v>
          </cell>
          <cell r="ZI41">
            <v>511.47300000000001</v>
          </cell>
          <cell r="ZO41">
            <v>869.37099999999998</v>
          </cell>
          <cell r="ZU41">
            <v>783.50199999999995</v>
          </cell>
          <cell r="AAA41">
            <v>756.34637999999995</v>
          </cell>
          <cell r="AAG41">
            <v>391.99637999999999</v>
          </cell>
          <cell r="AAM41">
            <v>456.26799999999997</v>
          </cell>
          <cell r="AAS41">
            <v>648.99</v>
          </cell>
          <cell r="AAY41">
            <v>919.30200000000002</v>
          </cell>
          <cell r="ABE41">
            <v>404.95800000000003</v>
          </cell>
          <cell r="ABK41">
            <v>616.47400000000005</v>
          </cell>
          <cell r="ABQ41">
            <v>1264.1579999999999</v>
          </cell>
          <cell r="ABS41">
            <v>724.78499999999997</v>
          </cell>
          <cell r="ABW41">
            <v>914.23299999999995</v>
          </cell>
          <cell r="ACC41">
            <v>1027.431</v>
          </cell>
          <cell r="ACI41">
            <v>161.78299999999999</v>
          </cell>
          <cell r="ADA41">
            <v>464.98500000000001</v>
          </cell>
          <cell r="ADG41">
            <v>525.24300000000005</v>
          </cell>
          <cell r="ADM41">
            <v>450.95699999999999</v>
          </cell>
          <cell r="ADS41">
            <v>656.81600000000003</v>
          </cell>
          <cell r="ADY41">
            <v>297.83499999999998</v>
          </cell>
          <cell r="AEE41">
            <v>607.72500000000002</v>
          </cell>
          <cell r="AET41">
            <v>833.37699999999995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do"/>
      <sheetName val="31 may-19"/>
      <sheetName val="24 may-19"/>
      <sheetName val="17 may-19"/>
      <sheetName val="10 may-19"/>
      <sheetName val="3 may-19"/>
      <sheetName val="26 abr-19"/>
      <sheetName val="12 abr-19"/>
      <sheetName val="5 abr-19"/>
      <sheetName val="29 mar-19"/>
      <sheetName val="22 mar-19"/>
      <sheetName val="15 mar-19"/>
      <sheetName val="8 mar-19"/>
      <sheetName val="1 mar-19"/>
      <sheetName val="22 feb-19"/>
      <sheetName val="15 feb-19"/>
      <sheetName val="8 feb-19"/>
      <sheetName val="1 feb-19"/>
      <sheetName val="25 ene-19"/>
      <sheetName val="18 ene-19 (gas licuado)"/>
      <sheetName val="11 ene-19"/>
      <sheetName val="4 ene-19"/>
    </sheetNames>
    <sheetDataSet>
      <sheetData sheetId="0" refreshError="1"/>
      <sheetData sheetId="1" refreshError="1">
        <row r="22">
          <cell r="C22">
            <v>6047.6757399999997</v>
          </cell>
          <cell r="E22">
            <v>19047.053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xpandido"/>
      <sheetName val="Tipo Balance"/>
      <sheetName val="EBITDA"/>
      <sheetName val="Hoja1"/>
      <sheetName val="Previo"/>
      <sheetName val="Final"/>
      <sheetName val="Hoja3"/>
      <sheetName val="Hoja2"/>
      <sheetName val="Gráfico1"/>
      <sheetName val="Gráfico2"/>
      <sheetName val="Gráfico3"/>
      <sheetName val="Gráfico4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P8">
            <v>172697.41673</v>
          </cell>
        </row>
        <row r="23">
          <cell r="P23">
            <v>40846.566139660266</v>
          </cell>
        </row>
      </sheetData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ujo 2016"/>
      <sheetName val="Flujo 2017"/>
      <sheetName val="Flujo 2018 SIN FINAN"/>
      <sheetName val="Flujo 2018"/>
      <sheetName val="CAJA COMITE FINANZAS"/>
      <sheetName val="ANALISIS (2)"/>
      <sheetName val="ANALISIS"/>
      <sheetName val="FI"/>
      <sheetName val="FF"/>
      <sheetName val="PC"/>
      <sheetName val="Flujo Deuda"/>
      <sheetName val="Desgloce Deuda Sep"/>
      <sheetName val="Desgloce Deuda Jul"/>
      <sheetName val="Desgloce Deuda Jun"/>
      <sheetName val="Graf Deuda Dic 2017"/>
      <sheetName val="Graf Deuda Jul 2017"/>
      <sheetName val="Deuda (Sin intermediación)"/>
      <sheetName val="Diciembre 2017"/>
      <sheetName val="Deuda Proyectada "/>
      <sheetName val="Caja Bruta"/>
      <sheetName val="Deuda 2017"/>
      <sheetName val="Cubo Finan Pronaca"/>
      <sheetName val="Cubo Finan Inaexpo"/>
      <sheetName val="Mov. Papel Comercial"/>
      <sheetName val="Hoja1"/>
    </sheetNames>
    <sheetDataSet>
      <sheetData sheetId="0"/>
      <sheetData sheetId="1"/>
      <sheetData sheetId="2"/>
      <sheetData sheetId="3">
        <row r="3">
          <cell r="T3">
            <v>91790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/>
      <sheetData sheetId="22"/>
      <sheetData sheetId="23"/>
      <sheetData sheetId="2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aria Elena Monar" id="{F1BDE63D-D368-40AF-9496-C604AD27C184}" userId="S::memonare@pronaca.com::485d7f15-298b-4dbd-95a4-c3e0f6323927" providerId="AD"/>
</personList>
</file>

<file path=xl/theme/theme1.xml><?xml version="1.0" encoding="utf-8"?>
<a:theme xmlns:a="http://schemas.openxmlformats.org/drawingml/2006/main" name="Default Theme">
  <a:themeElements>
    <a:clrScheme name="Personalizado 1">
      <a:dk1>
        <a:sysClr val="windowText" lastClr="000000"/>
      </a:dk1>
      <a:lt1>
        <a:sysClr val="window" lastClr="FFFFFF"/>
      </a:lt1>
      <a:dk2>
        <a:srgbClr val="002060"/>
      </a:dk2>
      <a:lt2>
        <a:srgbClr val="0000CC"/>
      </a:lt2>
      <a:accent1>
        <a:srgbClr val="008000"/>
      </a:accent1>
      <a:accent2>
        <a:srgbClr val="9BBB59"/>
      </a:accent2>
      <a:accent3>
        <a:srgbClr val="FF0000"/>
      </a:accent3>
      <a:accent4>
        <a:srgbClr val="FFC000"/>
      </a:accent4>
      <a:accent5>
        <a:srgbClr val="F79646"/>
      </a:accent5>
      <a:accent6>
        <a:srgbClr val="996633"/>
      </a:accent6>
      <a:hlink>
        <a:srgbClr val="7030A0"/>
      </a:hlink>
      <a:folHlink>
        <a:srgbClr val="00B0F0"/>
      </a:folHlink>
    </a:clrScheme>
    <a:fontScheme name="Arial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fault Theme" id="{F1F69AE1-BA15-4290-9391-60BF80D7BF96}" vid="{935518B0-7310-4C03-BB75-00E3CF4CDC0F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M8" dT="2019-07-19T14:28:04.94" personId="{F1BDE63D-D368-40AF-9496-C604AD27C184}" id="{26164B69-7B61-40A9-95C2-420D06DCFB93}">
    <text>Vto. 2.000
PICH 2.000
Nvos:8.000
GYQ  4.500
INTER 3.500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16041-A9A0-4B2D-BAEE-DC5F2950839D}">
  <sheetPr codeName="Hoja3">
    <tabColor theme="0" tint="-0.499984740745262"/>
  </sheetPr>
  <dimension ref="A1:BP32"/>
  <sheetViews>
    <sheetView showGridLines="0" zoomScaleNormal="100" workbookViewId="0">
      <pane xSplit="1" ySplit="2" topLeftCell="AA3" activePane="bottomRight" state="frozen"/>
      <selection activeCell="BK18" sqref="BK18"/>
      <selection pane="topRight" activeCell="BK18" sqref="BK18"/>
      <selection pane="bottomLeft" activeCell="BK18" sqref="BK18"/>
      <selection pane="bottomRight" activeCell="BK18" sqref="BK18"/>
    </sheetView>
  </sheetViews>
  <sheetFormatPr baseColWidth="10" defaultRowHeight="15" outlineLevelCol="2"/>
  <cols>
    <col min="1" max="1" width="36.5" style="11" bestFit="1" customWidth="1"/>
    <col min="2" max="2" width="11" style="11" hidden="1" customWidth="1" outlineLevel="1"/>
    <col min="3" max="13" width="11" style="11" hidden="1" customWidth="1" outlineLevel="2"/>
    <col min="14" max="26" width="11" style="11" hidden="1" customWidth="1" outlineLevel="1"/>
    <col min="27" max="27" width="7.375" style="11" customWidth="1" collapsed="1"/>
    <col min="28" max="32" width="11" style="11" hidden="1" customWidth="1" outlineLevel="1"/>
    <col min="33" max="33" width="11" style="11" hidden="1" customWidth="1" collapsed="1"/>
    <col min="34" max="36" width="11" style="11" hidden="1" customWidth="1" outlineLevel="1"/>
    <col min="37" max="37" width="11" style="11" hidden="1" customWidth="1" collapsed="1"/>
    <col min="38" max="41" width="11" style="11" hidden="1" customWidth="1" outlineLevel="1"/>
    <col min="42" max="42" width="11" style="11" hidden="1" customWidth="1" collapsed="1"/>
    <col min="43" max="47" width="11" style="11" hidden="1" customWidth="1" outlineLevel="1"/>
    <col min="48" max="48" width="7.375" style="11" hidden="1" customWidth="1" collapsed="1"/>
    <col min="49" max="49" width="9.75" style="11" hidden="1" customWidth="1" outlineLevel="1"/>
    <col min="50" max="54" width="10.875" style="11" hidden="1" customWidth="1" outlineLevel="1"/>
    <col min="55" max="55" width="8" style="11" bestFit="1" customWidth="1" collapsed="1"/>
    <col min="56" max="57" width="10.125" style="11" hidden="1" customWidth="1"/>
    <col min="58" max="59" width="10.125" style="11" customWidth="1"/>
    <col min="60" max="60" width="10.125" style="11" hidden="1" customWidth="1"/>
    <col min="61" max="64" width="10.125" style="11" customWidth="1"/>
    <col min="65" max="66" width="12" style="11" bestFit="1" customWidth="1"/>
    <col min="67" max="16384" width="11" style="11"/>
  </cols>
  <sheetData>
    <row r="1" spans="1:67" s="8" customFormat="1" ht="15.75" customHeight="1">
      <c r="A1" s="719" t="s">
        <v>46</v>
      </c>
      <c r="B1" s="808" t="s">
        <v>7</v>
      </c>
      <c r="C1" s="808"/>
      <c r="D1" s="808"/>
      <c r="E1" s="808"/>
      <c r="F1" s="808"/>
      <c r="G1" s="808"/>
      <c r="H1" s="808"/>
      <c r="I1" s="808"/>
      <c r="J1" s="808"/>
      <c r="K1" s="808"/>
      <c r="L1" s="808"/>
      <c r="M1" s="808"/>
      <c r="N1" s="808"/>
      <c r="O1" s="808"/>
      <c r="P1" s="808"/>
      <c r="Q1" s="808"/>
      <c r="R1" s="808"/>
      <c r="S1" s="808"/>
      <c r="T1" s="808"/>
      <c r="U1" s="808"/>
      <c r="V1" s="808"/>
      <c r="W1" s="808"/>
      <c r="X1" s="808"/>
      <c r="Y1" s="808"/>
      <c r="Z1" s="808"/>
      <c r="AA1" s="808"/>
      <c r="AB1" s="808"/>
      <c r="AC1" s="808"/>
      <c r="AD1" s="808"/>
      <c r="AE1" s="808"/>
      <c r="AF1" s="808"/>
      <c r="AG1" s="808"/>
      <c r="AH1" s="808"/>
      <c r="AI1" s="808"/>
      <c r="AJ1" s="808"/>
      <c r="AK1" s="808"/>
      <c r="AL1" s="808"/>
      <c r="AM1" s="808"/>
      <c r="AN1" s="808"/>
      <c r="AO1" s="808"/>
      <c r="AP1" s="808"/>
      <c r="AQ1" s="808"/>
      <c r="AR1" s="808"/>
      <c r="AS1" s="808"/>
      <c r="AT1" s="808"/>
      <c r="AU1" s="808"/>
      <c r="AV1" s="808"/>
      <c r="AW1" s="808"/>
      <c r="AX1" s="808"/>
      <c r="AY1" s="808"/>
      <c r="AZ1" s="808"/>
      <c r="BA1" s="808"/>
      <c r="BB1" s="808"/>
      <c r="BC1" s="808"/>
      <c r="BD1" s="809" t="s">
        <v>518</v>
      </c>
      <c r="BE1" s="809"/>
      <c r="BF1" s="809"/>
      <c r="BG1" s="809"/>
      <c r="BH1" s="733" t="s">
        <v>540</v>
      </c>
      <c r="BI1" s="759" t="s">
        <v>540</v>
      </c>
      <c r="BJ1" s="759"/>
      <c r="BK1" s="759"/>
      <c r="BL1" s="806"/>
      <c r="BM1" s="720" t="str">
        <f>'CAJA NETA'!BM1</f>
        <v>Proyección</v>
      </c>
    </row>
    <row r="2" spans="1:67" s="8" customFormat="1" ht="15.75">
      <c r="A2" s="719" t="s">
        <v>0</v>
      </c>
      <c r="B2" s="721">
        <f>'CAJA NETA'!B2</f>
        <v>42705</v>
      </c>
      <c r="C2" s="721">
        <f>'CAJA NETA'!C2</f>
        <v>42736</v>
      </c>
      <c r="D2" s="721">
        <f>'CAJA NETA'!D2</f>
        <v>42767</v>
      </c>
      <c r="E2" s="721">
        <f>'CAJA NETA'!E2</f>
        <v>42795</v>
      </c>
      <c r="F2" s="721">
        <f>'CAJA NETA'!F2</f>
        <v>42826</v>
      </c>
      <c r="G2" s="721">
        <f>'CAJA NETA'!G2</f>
        <v>42856</v>
      </c>
      <c r="H2" s="721">
        <f>'CAJA NETA'!H2</f>
        <v>42887</v>
      </c>
      <c r="I2" s="721">
        <f>'CAJA NETA'!I2</f>
        <v>42917</v>
      </c>
      <c r="J2" s="721">
        <f>'CAJA NETA'!J2</f>
        <v>42948</v>
      </c>
      <c r="K2" s="721">
        <f>'CAJA NETA'!K2</f>
        <v>42979</v>
      </c>
      <c r="L2" s="721">
        <f>'CAJA NETA'!L2</f>
        <v>43009</v>
      </c>
      <c r="M2" s="721">
        <f>'CAJA NETA'!M2</f>
        <v>43040</v>
      </c>
      <c r="N2" s="721">
        <f>'CAJA NETA'!N2</f>
        <v>43070</v>
      </c>
      <c r="O2" s="721">
        <f>'CAJA NETA'!O2</f>
        <v>43101</v>
      </c>
      <c r="P2" s="721">
        <f>'CAJA NETA'!P2</f>
        <v>43159</v>
      </c>
      <c r="Q2" s="721">
        <f>'CAJA NETA'!Q2</f>
        <v>43190</v>
      </c>
      <c r="R2" s="721">
        <f>'CAJA NETA'!R2</f>
        <v>43220</v>
      </c>
      <c r="S2" s="721">
        <f>'CAJA NETA'!S2</f>
        <v>43250</v>
      </c>
      <c r="T2" s="721">
        <f>'CAJA NETA'!T2</f>
        <v>43281</v>
      </c>
      <c r="U2" s="721">
        <f>'CAJA NETA'!U2</f>
        <v>43311</v>
      </c>
      <c r="V2" s="721">
        <f>'CAJA NETA'!V2</f>
        <v>43342</v>
      </c>
      <c r="W2" s="721">
        <f>'CAJA NETA'!W2</f>
        <v>43373</v>
      </c>
      <c r="X2" s="721">
        <f>'CAJA NETA'!X2</f>
        <v>43404</v>
      </c>
      <c r="Y2" s="721">
        <f>'CAJA NETA'!Y2</f>
        <v>43434</v>
      </c>
      <c r="Z2" s="721">
        <f>'CAJA NETA'!Z2</f>
        <v>43464</v>
      </c>
      <c r="AA2" s="721">
        <f>'CAJA NETA'!AA2</f>
        <v>43465</v>
      </c>
      <c r="AB2" s="722">
        <f>'CAJA NETA'!AB2</f>
        <v>43476</v>
      </c>
      <c r="AC2" s="722">
        <f>'CAJA NETA'!AC2</f>
        <v>43483</v>
      </c>
      <c r="AD2" s="722">
        <f>'CAJA NETA'!AD2</f>
        <v>43490</v>
      </c>
      <c r="AE2" s="722">
        <f>'CAJA NETA'!AE2</f>
        <v>43497</v>
      </c>
      <c r="AF2" s="722">
        <f>'CAJA NETA'!AF2</f>
        <v>43504</v>
      </c>
      <c r="AG2" s="721">
        <f>'CAJA NETA'!AG2</f>
        <v>43495</v>
      </c>
      <c r="AH2" s="722">
        <f>'CAJA NETA'!AH2</f>
        <v>43511</v>
      </c>
      <c r="AI2" s="722">
        <f>'CAJA NETA'!AI2</f>
        <v>43518</v>
      </c>
      <c r="AJ2" s="722">
        <f>'CAJA NETA'!AJ2</f>
        <v>43525</v>
      </c>
      <c r="AK2" s="721">
        <f>'CAJA NETA'!AK2</f>
        <v>43524</v>
      </c>
      <c r="AL2" s="722">
        <f>'CAJA NETA'!AL2</f>
        <v>43532</v>
      </c>
      <c r="AM2" s="722">
        <f>'CAJA NETA'!AM2</f>
        <v>43539</v>
      </c>
      <c r="AN2" s="722">
        <f>'CAJA NETA'!AN2</f>
        <v>43546</v>
      </c>
      <c r="AO2" s="722">
        <f>'CAJA NETA'!AO2</f>
        <v>43553</v>
      </c>
      <c r="AP2" s="721">
        <f>'CAJA NETA'!AP2</f>
        <v>43555</v>
      </c>
      <c r="AQ2" s="722">
        <f>'CAJA NETA'!AQ2</f>
        <v>43560</v>
      </c>
      <c r="AR2" s="722">
        <f>'CAJA NETA'!AR2</f>
        <v>43567</v>
      </c>
      <c r="AS2" s="722">
        <f>'CAJA NETA'!AS2</f>
        <v>43574</v>
      </c>
      <c r="AT2" s="722">
        <f>'CAJA NETA'!AT2</f>
        <v>43581</v>
      </c>
      <c r="AU2" s="722">
        <f>'CAJA NETA'!AU2</f>
        <v>43585</v>
      </c>
      <c r="AV2" s="721">
        <f>'CAJA NETA'!AV2</f>
        <v>43585</v>
      </c>
      <c r="AW2" s="722">
        <f>'CAJA NETA'!AW2</f>
        <v>43588</v>
      </c>
      <c r="AX2" s="722">
        <f>'CAJA NETA'!AX2</f>
        <v>43595</v>
      </c>
      <c r="AY2" s="727">
        <f>'CAJA NETA'!AY2</f>
        <v>43602</v>
      </c>
      <c r="AZ2" s="729">
        <f>'CAJA NETA'!AZ2</f>
        <v>43609</v>
      </c>
      <c r="BA2" s="729">
        <f>'CAJA NETA'!BA2</f>
        <v>43616</v>
      </c>
      <c r="BB2" s="721">
        <f>'CAJA NETA'!BB2</f>
        <v>43616</v>
      </c>
      <c r="BC2" s="721">
        <f>'CAJA NETA'!BC2</f>
        <v>43616</v>
      </c>
      <c r="BD2" s="729">
        <f>'CAJA NETA'!BD2</f>
        <v>43623</v>
      </c>
      <c r="BE2" s="729">
        <f>'CAJA NETA'!BE2</f>
        <v>43630</v>
      </c>
      <c r="BF2" s="729">
        <f>'CAJA NETA'!BF2</f>
        <v>43637</v>
      </c>
      <c r="BG2" s="729">
        <f>'CAJA NETA'!BG2</f>
        <v>43644</v>
      </c>
      <c r="BH2" s="721">
        <f>'CAJA NETA'!BH2</f>
        <v>43646</v>
      </c>
      <c r="BI2" s="721">
        <f>'CAJA NETA'!BI2</f>
        <v>43646</v>
      </c>
      <c r="BJ2" s="721">
        <f>'CAJA NETA'!BJ2</f>
        <v>43646</v>
      </c>
      <c r="BK2" s="729">
        <f>'CAJA NETA'!BK2</f>
        <v>43651</v>
      </c>
      <c r="BL2" s="729">
        <f>'CAJA NETA'!BL2</f>
        <v>43658</v>
      </c>
      <c r="BM2" s="723">
        <f>'CAJA NETA'!BM2</f>
        <v>43800</v>
      </c>
    </row>
    <row r="3" spans="1:67">
      <c r="A3" s="706" t="s">
        <v>522</v>
      </c>
      <c r="B3" s="713">
        <f>25000</f>
        <v>25000</v>
      </c>
      <c r="C3" s="713">
        <f>25000</f>
        <v>25000</v>
      </c>
      <c r="D3" s="713">
        <f>25000</f>
        <v>25000</v>
      </c>
      <c r="E3" s="713">
        <f>25000</f>
        <v>25000</v>
      </c>
      <c r="F3" s="713">
        <f>25000</f>
        <v>25000</v>
      </c>
      <c r="G3" s="713">
        <f>25000</f>
        <v>25000</v>
      </c>
      <c r="H3" s="713">
        <f>25000</f>
        <v>25000</v>
      </c>
      <c r="I3" s="713">
        <f>25000</f>
        <v>25000</v>
      </c>
      <c r="J3" s="713">
        <f>25000</f>
        <v>25000</v>
      </c>
      <c r="K3" s="713">
        <f>25000</f>
        <v>25000</v>
      </c>
      <c r="L3" s="713">
        <f>25000</f>
        <v>25000</v>
      </c>
      <c r="M3" s="713">
        <f>25000</f>
        <v>25000</v>
      </c>
      <c r="N3" s="713">
        <f>25000</f>
        <v>25000</v>
      </c>
      <c r="O3" s="713">
        <f>25000</f>
        <v>25000</v>
      </c>
      <c r="P3" s="713">
        <f>25000</f>
        <v>25000</v>
      </c>
      <c r="Q3" s="713">
        <f>25000</f>
        <v>25000</v>
      </c>
      <c r="R3" s="713">
        <f>25000</f>
        <v>25000</v>
      </c>
      <c r="S3" s="713">
        <f>25000</f>
        <v>25000</v>
      </c>
      <c r="T3" s="713">
        <f>25000</f>
        <v>25000</v>
      </c>
      <c r="U3" s="713">
        <f>25000</f>
        <v>25000</v>
      </c>
      <c r="V3" s="713">
        <f>25000</f>
        <v>25000</v>
      </c>
      <c r="W3" s="713">
        <f>25000</f>
        <v>25000</v>
      </c>
      <c r="X3" s="713">
        <f>25000</f>
        <v>25000</v>
      </c>
      <c r="Y3" s="713">
        <f>25000</f>
        <v>25000</v>
      </c>
      <c r="Z3" s="713">
        <f>25000</f>
        <v>25000</v>
      </c>
      <c r="AA3" s="713">
        <f>25000</f>
        <v>25000</v>
      </c>
      <c r="AB3" s="713">
        <f>25000</f>
        <v>25000</v>
      </c>
      <c r="AC3" s="713">
        <f>25000</f>
        <v>25000</v>
      </c>
      <c r="AD3" s="713">
        <f>25000</f>
        <v>25000</v>
      </c>
      <c r="AE3" s="713">
        <f>25000</f>
        <v>25000</v>
      </c>
      <c r="AF3" s="713">
        <f>25000</f>
        <v>25000</v>
      </c>
      <c r="AG3" s="713">
        <f>25000</f>
        <v>25000</v>
      </c>
      <c r="AH3" s="713">
        <f>25000</f>
        <v>25000</v>
      </c>
      <c r="AI3" s="713">
        <f>25000</f>
        <v>25000</v>
      </c>
      <c r="AJ3" s="713">
        <f>25000</f>
        <v>25000</v>
      </c>
      <c r="AK3" s="713">
        <f>25000</f>
        <v>25000</v>
      </c>
      <c r="AL3" s="713">
        <f>25000</f>
        <v>25000</v>
      </c>
      <c r="AM3" s="713">
        <f>25000</f>
        <v>25000</v>
      </c>
      <c r="AN3" s="713">
        <f>25000</f>
        <v>25000</v>
      </c>
      <c r="AO3" s="713">
        <f>25000</f>
        <v>25000</v>
      </c>
      <c r="AP3" s="713">
        <f>25000</f>
        <v>25000</v>
      </c>
      <c r="AQ3" s="713">
        <f>25000</f>
        <v>25000</v>
      </c>
      <c r="AR3" s="713">
        <f>25000</f>
        <v>25000</v>
      </c>
      <c r="AS3" s="713">
        <f>25000</f>
        <v>25000</v>
      </c>
      <c r="AT3" s="713">
        <f>25000</f>
        <v>25000</v>
      </c>
      <c r="AU3" s="713">
        <f>25000</f>
        <v>25000</v>
      </c>
      <c r="AV3" s="713">
        <f>25000</f>
        <v>25000</v>
      </c>
      <c r="AW3" s="713">
        <f>25000</f>
        <v>25000</v>
      </c>
      <c r="AX3" s="713">
        <f>25000</f>
        <v>25000</v>
      </c>
      <c r="AY3" s="713">
        <f>25000</f>
        <v>25000</v>
      </c>
      <c r="AZ3" s="713">
        <f>25000</f>
        <v>25000</v>
      </c>
      <c r="BA3" s="713">
        <f>25000</f>
        <v>25000</v>
      </c>
      <c r="BB3" s="713">
        <f>25000</f>
        <v>25000</v>
      </c>
      <c r="BC3" s="713">
        <f>25000</f>
        <v>25000</v>
      </c>
      <c r="BD3" s="713">
        <f>25000</f>
        <v>25000</v>
      </c>
      <c r="BE3" s="713">
        <f>25000</f>
        <v>25000</v>
      </c>
      <c r="BF3" s="713">
        <f>25000</f>
        <v>25000</v>
      </c>
      <c r="BG3" s="713">
        <f>25000</f>
        <v>25000</v>
      </c>
      <c r="BH3" s="713">
        <f>25000</f>
        <v>25000</v>
      </c>
      <c r="BI3" s="713">
        <f>25000</f>
        <v>25000</v>
      </c>
      <c r="BJ3" s="713">
        <f>25000</f>
        <v>25000</v>
      </c>
      <c r="BK3" s="713">
        <f>25000</f>
        <v>25000</v>
      </c>
      <c r="BL3" s="713">
        <f>25000</f>
        <v>25000</v>
      </c>
      <c r="BM3" s="713">
        <v>20000</v>
      </c>
    </row>
    <row r="4" spans="1:67" s="289" customFormat="1">
      <c r="A4" s="707" t="s">
        <v>523</v>
      </c>
      <c r="B4" s="714">
        <f>25000</f>
        <v>25000</v>
      </c>
      <c r="C4" s="714">
        <f>25000</f>
        <v>25000</v>
      </c>
      <c r="D4" s="714">
        <f>25000</f>
        <v>25000</v>
      </c>
      <c r="E4" s="714">
        <f>25000</f>
        <v>25000</v>
      </c>
      <c r="F4" s="714">
        <f>25000</f>
        <v>25000</v>
      </c>
      <c r="G4" s="714">
        <f>25000</f>
        <v>25000</v>
      </c>
      <c r="H4" s="714">
        <f>25000</f>
        <v>25000</v>
      </c>
      <c r="I4" s="714">
        <f>25000</f>
        <v>25000</v>
      </c>
      <c r="J4" s="714">
        <f>25000</f>
        <v>25000</v>
      </c>
      <c r="K4" s="714">
        <f>25000</f>
        <v>25000</v>
      </c>
      <c r="L4" s="714">
        <f>25000</f>
        <v>25000</v>
      </c>
      <c r="M4" s="714">
        <f>25000</f>
        <v>25000</v>
      </c>
      <c r="N4" s="714">
        <f>25000</f>
        <v>25000</v>
      </c>
      <c r="O4" s="714">
        <f>25000</f>
        <v>25000</v>
      </c>
      <c r="P4" s="714">
        <f>25000</f>
        <v>25000</v>
      </c>
      <c r="Q4" s="714">
        <f>25000</f>
        <v>25000</v>
      </c>
      <c r="R4" s="714">
        <f>25000</f>
        <v>25000</v>
      </c>
      <c r="S4" s="714">
        <f>25000</f>
        <v>25000</v>
      </c>
      <c r="T4" s="714">
        <f>25000</f>
        <v>25000</v>
      </c>
      <c r="U4" s="714">
        <f>25000</f>
        <v>25000</v>
      </c>
      <c r="V4" s="714">
        <f>25000</f>
        <v>25000</v>
      </c>
      <c r="W4" s="714">
        <f>25000</f>
        <v>25000</v>
      </c>
      <c r="X4" s="714">
        <f>25000</f>
        <v>25000</v>
      </c>
      <c r="Y4" s="714">
        <f>25000</f>
        <v>25000</v>
      </c>
      <c r="Z4" s="714">
        <f>25000</f>
        <v>25000</v>
      </c>
      <c r="AA4" s="714">
        <f>25000</f>
        <v>25000</v>
      </c>
      <c r="AB4" s="714">
        <f>25000</f>
        <v>25000</v>
      </c>
      <c r="AC4" s="714">
        <f>25000</f>
        <v>25000</v>
      </c>
      <c r="AD4" s="714">
        <f>25000</f>
        <v>25000</v>
      </c>
      <c r="AE4" s="714">
        <f>25000</f>
        <v>25000</v>
      </c>
      <c r="AF4" s="714">
        <f>25000</f>
        <v>25000</v>
      </c>
      <c r="AG4" s="714">
        <f>25000</f>
        <v>25000</v>
      </c>
      <c r="AH4" s="714">
        <f>25000</f>
        <v>25000</v>
      </c>
      <c r="AI4" s="714">
        <f>25000</f>
        <v>25000</v>
      </c>
      <c r="AJ4" s="714">
        <f>25000</f>
        <v>25000</v>
      </c>
      <c r="AK4" s="714">
        <f>25000</f>
        <v>25000</v>
      </c>
      <c r="AL4" s="714">
        <f>25000</f>
        <v>25000</v>
      </c>
      <c r="AM4" s="714">
        <f>25000</f>
        <v>25000</v>
      </c>
      <c r="AN4" s="714">
        <f>25000</f>
        <v>25000</v>
      </c>
      <c r="AO4" s="714">
        <f>25000</f>
        <v>25000</v>
      </c>
      <c r="AP4" s="714">
        <f>25000</f>
        <v>25000</v>
      </c>
      <c r="AQ4" s="714">
        <f>25000</f>
        <v>25000</v>
      </c>
      <c r="AR4" s="714">
        <f>25000</f>
        <v>25000</v>
      </c>
      <c r="AS4" s="714">
        <f>25000</f>
        <v>25000</v>
      </c>
      <c r="AT4" s="714">
        <f>25000</f>
        <v>25000</v>
      </c>
      <c r="AU4" s="714">
        <f>25000</f>
        <v>25000</v>
      </c>
      <c r="AV4" s="714">
        <f>25000</f>
        <v>25000</v>
      </c>
      <c r="AW4" s="714">
        <f>25000</f>
        <v>25000</v>
      </c>
      <c r="AX4" s="714">
        <f>25000</f>
        <v>25000</v>
      </c>
      <c r="AY4" s="714">
        <f>25000</f>
        <v>25000</v>
      </c>
      <c r="AZ4" s="714">
        <f>25000</f>
        <v>25000</v>
      </c>
      <c r="BA4" s="714">
        <f>25000</f>
        <v>25000</v>
      </c>
      <c r="BB4" s="714">
        <f>25000</f>
        <v>25000</v>
      </c>
      <c r="BC4" s="714">
        <f>25000</f>
        <v>25000</v>
      </c>
      <c r="BD4" s="714">
        <f>25000</f>
        <v>25000</v>
      </c>
      <c r="BE4" s="714">
        <f>25000</f>
        <v>25000</v>
      </c>
      <c r="BF4" s="714">
        <f>25000</f>
        <v>25000</v>
      </c>
      <c r="BG4" s="714">
        <f>25000</f>
        <v>25000</v>
      </c>
      <c r="BH4" s="714">
        <f>25000</f>
        <v>25000</v>
      </c>
      <c r="BI4" s="714">
        <f>25000</f>
        <v>25000</v>
      </c>
      <c r="BJ4" s="714">
        <f>25000</f>
        <v>25000</v>
      </c>
      <c r="BK4" s="714">
        <f>25000</f>
        <v>25000</v>
      </c>
      <c r="BL4" s="714">
        <f>25000</f>
        <v>25000</v>
      </c>
      <c r="BM4" s="714">
        <v>10000</v>
      </c>
    </row>
    <row r="5" spans="1:67" s="289" customFormat="1">
      <c r="A5" s="707"/>
      <c r="B5" s="714"/>
      <c r="C5" s="714"/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4"/>
      <c r="AD5" s="714"/>
      <c r="AE5" s="714"/>
      <c r="AF5" s="714"/>
      <c r="AG5" s="714"/>
      <c r="AH5" s="714"/>
      <c r="AI5" s="714"/>
      <c r="AJ5" s="714"/>
      <c r="AK5" s="714"/>
      <c r="AL5" s="714"/>
      <c r="AM5" s="714"/>
      <c r="AN5" s="714"/>
      <c r="AO5" s="714"/>
      <c r="AP5" s="714"/>
      <c r="AQ5" s="714"/>
      <c r="AR5" s="714"/>
      <c r="AS5" s="714"/>
      <c r="AT5" s="714"/>
      <c r="AU5" s="714"/>
      <c r="AV5" s="714"/>
      <c r="AW5" s="714"/>
      <c r="AX5" s="714"/>
      <c r="AY5" s="714"/>
      <c r="AZ5" s="714"/>
      <c r="BA5" s="714"/>
      <c r="BB5" s="714"/>
      <c r="BC5" s="714"/>
      <c r="BD5" s="714"/>
      <c r="BE5" s="714"/>
      <c r="BF5" s="714"/>
      <c r="BG5" s="714"/>
      <c r="BH5" s="714"/>
      <c r="BI5" s="714"/>
      <c r="BJ5" s="714"/>
      <c r="BK5" s="714"/>
      <c r="BL5" s="714"/>
      <c r="BM5" s="714"/>
    </row>
    <row r="6" spans="1:67" ht="15.75" thickBot="1">
      <c r="A6" s="708" t="s">
        <v>524</v>
      </c>
      <c r="B6" s="715">
        <f t="shared" ref="B6:AT6" si="0">B10-B9-B3-B4</f>
        <v>54485</v>
      </c>
      <c r="C6" s="715">
        <f t="shared" si="0"/>
        <v>69033</v>
      </c>
      <c r="D6" s="715">
        <f t="shared" si="0"/>
        <v>66814</v>
      </c>
      <c r="E6" s="715">
        <f t="shared" si="0"/>
        <v>75330</v>
      </c>
      <c r="F6" s="715">
        <f t="shared" si="0"/>
        <v>85438</v>
      </c>
      <c r="G6" s="715">
        <f t="shared" si="0"/>
        <v>82424</v>
      </c>
      <c r="H6" s="715">
        <f t="shared" si="0"/>
        <v>72385</v>
      </c>
      <c r="I6" s="715">
        <f t="shared" si="0"/>
        <v>77522</v>
      </c>
      <c r="J6" s="715">
        <f t="shared" si="0"/>
        <v>51637.978439999977</v>
      </c>
      <c r="K6" s="715">
        <f t="shared" si="0"/>
        <v>35733.234599999967</v>
      </c>
      <c r="L6" s="715">
        <f t="shared" si="0"/>
        <v>37903</v>
      </c>
      <c r="M6" s="715">
        <f t="shared" si="0"/>
        <v>39629.125029999981</v>
      </c>
      <c r="N6" s="715">
        <f t="shared" si="0"/>
        <v>48010</v>
      </c>
      <c r="O6" s="715">
        <f t="shared" si="0"/>
        <v>38737</v>
      </c>
      <c r="P6" s="715">
        <f t="shared" si="0"/>
        <v>56459</v>
      </c>
      <c r="Q6" s="715">
        <f t="shared" si="0"/>
        <v>55621</v>
      </c>
      <c r="R6" s="715">
        <f t="shared" si="0"/>
        <v>42814</v>
      </c>
      <c r="S6" s="715">
        <f t="shared" si="0"/>
        <v>13048</v>
      </c>
      <c r="T6" s="715">
        <f t="shared" si="0"/>
        <v>45202</v>
      </c>
      <c r="U6" s="715">
        <f t="shared" si="0"/>
        <v>48765</v>
      </c>
      <c r="V6" s="715">
        <f t="shared" si="0"/>
        <v>59783</v>
      </c>
      <c r="W6" s="715">
        <f t="shared" si="0"/>
        <v>42917</v>
      </c>
      <c r="X6" s="715">
        <f t="shared" si="0"/>
        <v>59024</v>
      </c>
      <c r="Y6" s="715">
        <f t="shared" si="0"/>
        <v>73129</v>
      </c>
      <c r="Z6" s="715">
        <f t="shared" si="0"/>
        <v>63785</v>
      </c>
      <c r="AA6" s="715">
        <f t="shared" si="0"/>
        <v>25440</v>
      </c>
      <c r="AB6" s="715">
        <f t="shared" si="0"/>
        <v>80898.722000000009</v>
      </c>
      <c r="AC6" s="715">
        <f t="shared" si="0"/>
        <v>88409.136999999988</v>
      </c>
      <c r="AD6" s="715">
        <f t="shared" si="0"/>
        <v>88157.347999999998</v>
      </c>
      <c r="AE6" s="715">
        <f t="shared" si="0"/>
        <v>94236.407999999996</v>
      </c>
      <c r="AF6" s="715">
        <f t="shared" si="0"/>
        <v>100105.42800000001</v>
      </c>
      <c r="AG6" s="715">
        <f t="shared" si="0"/>
        <v>95304</v>
      </c>
      <c r="AH6" s="715">
        <f t="shared" si="0"/>
        <v>100987.96100000001</v>
      </c>
      <c r="AI6" s="715">
        <f t="shared" si="0"/>
        <v>102617.283</v>
      </c>
      <c r="AJ6" s="715">
        <f t="shared" si="0"/>
        <v>104795.16999999998</v>
      </c>
      <c r="AK6" s="715">
        <f t="shared" si="0"/>
        <v>104780</v>
      </c>
      <c r="AL6" s="715">
        <f t="shared" si="0"/>
        <v>110171.50899</v>
      </c>
      <c r="AM6" s="715">
        <f t="shared" si="0"/>
        <v>110404.04598</v>
      </c>
      <c r="AN6" s="715">
        <f t="shared" si="0"/>
        <v>113086.95199999999</v>
      </c>
      <c r="AO6" s="715">
        <f t="shared" si="0"/>
        <v>104404.05300000001</v>
      </c>
      <c r="AP6" s="715">
        <f>AP10-AP9-AP3-AP4</f>
        <v>60618</v>
      </c>
      <c r="AQ6" s="715">
        <f t="shared" si="0"/>
        <v>108781.31299999999</v>
      </c>
      <c r="AR6" s="715">
        <f t="shared" si="0"/>
        <v>100628.79165999999</v>
      </c>
      <c r="AS6" s="715">
        <f t="shared" si="0"/>
        <v>100190.85165999999</v>
      </c>
      <c r="AT6" s="715">
        <f t="shared" si="0"/>
        <v>102087.87066000002</v>
      </c>
      <c r="AU6" s="715">
        <f>AU10-AU9-AU3-AU4</f>
        <v>28727.114730000001</v>
      </c>
      <c r="AV6" s="715">
        <f t="shared" ref="AV6:AW6" si="1">AV10-AV9-AV3-AV4</f>
        <v>33467</v>
      </c>
      <c r="AW6" s="715">
        <f t="shared" si="1"/>
        <v>35528.173999999999</v>
      </c>
      <c r="AX6" s="715">
        <f>AX10-AX9-AX3-AX4</f>
        <v>24322.767999999982</v>
      </c>
      <c r="AY6" s="715">
        <f>AY10-AY9-AY3-AY4</f>
        <v>19496.933000000019</v>
      </c>
      <c r="AZ6" s="715">
        <f>AZ10-AZ9-AZ3-AZ4</f>
        <v>14724.21574</v>
      </c>
      <c r="BA6" s="715">
        <f t="shared" ref="BA6:BB6" si="2">BA10-BA9-BA3-BA4</f>
        <v>15303.476739999998</v>
      </c>
      <c r="BB6" s="715">
        <f t="shared" si="2"/>
        <v>15303.476739999998</v>
      </c>
      <c r="BC6" s="715">
        <f t="shared" ref="BC6:BD6" si="3">BC10-BC9-BC3-BC4</f>
        <v>14722</v>
      </c>
      <c r="BD6" s="715">
        <f t="shared" si="3"/>
        <v>25913.519</v>
      </c>
      <c r="BE6" s="715">
        <f t="shared" ref="BE6:BF6" si="4">BE10-BE9-BE3-BE4</f>
        <v>10722.025999999998</v>
      </c>
      <c r="BF6" s="715">
        <f t="shared" si="4"/>
        <v>16472.388000000006</v>
      </c>
      <c r="BG6" s="715">
        <f t="shared" ref="BG6:BJ6" si="5">BG10-BG9-BG3-BG4</f>
        <v>10183.915000000008</v>
      </c>
      <c r="BH6" s="715">
        <f t="shared" ref="BH6" si="6">BH10-BH9-BH3-BH4</f>
        <v>9465.836140000014</v>
      </c>
      <c r="BI6" s="715">
        <f t="shared" si="5"/>
        <v>10183.915000000008</v>
      </c>
      <c r="BJ6" s="715">
        <f t="shared" si="5"/>
        <v>9466</v>
      </c>
      <c r="BK6" s="715">
        <f t="shared" ref="BK6:BL6" si="7">BK10-BK9-BK3-BK4</f>
        <v>11759.511999999988</v>
      </c>
      <c r="BL6" s="715">
        <f t="shared" si="7"/>
        <v>-50000</v>
      </c>
      <c r="BM6" s="715">
        <f>SUM(BM3:BM4)-BM7</f>
        <v>0</v>
      </c>
      <c r="BN6" s="405"/>
    </row>
    <row r="7" spans="1:67" ht="15.75">
      <c r="A7" s="709" t="s">
        <v>525</v>
      </c>
      <c r="B7" s="711">
        <f t="shared" ref="B7:AS7" si="8">SUM(B3:B6)</f>
        <v>104485</v>
      </c>
      <c r="C7" s="711">
        <f t="shared" si="8"/>
        <v>119033</v>
      </c>
      <c r="D7" s="711">
        <f t="shared" si="8"/>
        <v>116814</v>
      </c>
      <c r="E7" s="711">
        <f t="shared" si="8"/>
        <v>125330</v>
      </c>
      <c r="F7" s="711">
        <f t="shared" si="8"/>
        <v>135438</v>
      </c>
      <c r="G7" s="711">
        <f t="shared" si="8"/>
        <v>132424</v>
      </c>
      <c r="H7" s="711">
        <f t="shared" si="8"/>
        <v>122385</v>
      </c>
      <c r="I7" s="711">
        <f t="shared" si="8"/>
        <v>127522</v>
      </c>
      <c r="J7" s="711">
        <f t="shared" si="8"/>
        <v>101637.97843999998</v>
      </c>
      <c r="K7" s="711">
        <f t="shared" si="8"/>
        <v>85733.234599999967</v>
      </c>
      <c r="L7" s="711">
        <f t="shared" si="8"/>
        <v>87903</v>
      </c>
      <c r="M7" s="711">
        <f t="shared" si="8"/>
        <v>89629.125029999981</v>
      </c>
      <c r="N7" s="711">
        <f t="shared" si="8"/>
        <v>98010</v>
      </c>
      <c r="O7" s="711">
        <f t="shared" si="8"/>
        <v>88737</v>
      </c>
      <c r="P7" s="711">
        <f t="shared" si="8"/>
        <v>106459</v>
      </c>
      <c r="Q7" s="711">
        <f t="shared" si="8"/>
        <v>105621</v>
      </c>
      <c r="R7" s="711">
        <f t="shared" si="8"/>
        <v>92814</v>
      </c>
      <c r="S7" s="711">
        <f t="shared" si="8"/>
        <v>63048</v>
      </c>
      <c r="T7" s="711">
        <f t="shared" si="8"/>
        <v>95202</v>
      </c>
      <c r="U7" s="711">
        <f t="shared" si="8"/>
        <v>98765</v>
      </c>
      <c r="V7" s="711">
        <f t="shared" si="8"/>
        <v>109783</v>
      </c>
      <c r="W7" s="711">
        <f t="shared" si="8"/>
        <v>92917</v>
      </c>
      <c r="X7" s="711">
        <f t="shared" si="8"/>
        <v>109024</v>
      </c>
      <c r="Y7" s="711">
        <f t="shared" si="8"/>
        <v>123129</v>
      </c>
      <c r="Z7" s="711">
        <f t="shared" si="8"/>
        <v>113785</v>
      </c>
      <c r="AA7" s="711">
        <f t="shared" si="8"/>
        <v>75440</v>
      </c>
      <c r="AB7" s="711">
        <f t="shared" si="8"/>
        <v>130898.72200000001</v>
      </c>
      <c r="AC7" s="711">
        <f t="shared" si="8"/>
        <v>138409.13699999999</v>
      </c>
      <c r="AD7" s="711">
        <f t="shared" si="8"/>
        <v>138157.348</v>
      </c>
      <c r="AE7" s="711">
        <f t="shared" si="8"/>
        <v>144236.408</v>
      </c>
      <c r="AF7" s="711">
        <f t="shared" si="8"/>
        <v>150105.42800000001</v>
      </c>
      <c r="AG7" s="711">
        <f t="shared" si="8"/>
        <v>145304</v>
      </c>
      <c r="AH7" s="711">
        <f t="shared" si="8"/>
        <v>150987.96100000001</v>
      </c>
      <c r="AI7" s="711">
        <f t="shared" si="8"/>
        <v>152617.283</v>
      </c>
      <c r="AJ7" s="711">
        <f t="shared" si="8"/>
        <v>154795.16999999998</v>
      </c>
      <c r="AK7" s="711">
        <f t="shared" si="8"/>
        <v>154780</v>
      </c>
      <c r="AL7" s="711">
        <f t="shared" si="8"/>
        <v>160171.50899</v>
      </c>
      <c r="AM7" s="711">
        <f t="shared" si="8"/>
        <v>160404.04598</v>
      </c>
      <c r="AN7" s="711">
        <f t="shared" si="8"/>
        <v>163086.95199999999</v>
      </c>
      <c r="AO7" s="711">
        <f t="shared" si="8"/>
        <v>154404.05300000001</v>
      </c>
      <c r="AP7" s="711">
        <f t="shared" si="8"/>
        <v>110618</v>
      </c>
      <c r="AQ7" s="711">
        <f t="shared" si="8"/>
        <v>158781.31299999999</v>
      </c>
      <c r="AR7" s="711">
        <f t="shared" si="8"/>
        <v>150628.79165999999</v>
      </c>
      <c r="AS7" s="711">
        <f t="shared" si="8"/>
        <v>150190.85165999999</v>
      </c>
      <c r="AT7" s="711">
        <f>SUM(AT3:AT6)</f>
        <v>152087.87066000002</v>
      </c>
      <c r="AU7" s="711">
        <f>SUM(AU3:AU6)</f>
        <v>78727.114730000001</v>
      </c>
      <c r="AV7" s="711">
        <f t="shared" ref="AV7:AW7" si="9">SUM(AV3:AV6)</f>
        <v>83467</v>
      </c>
      <c r="AW7" s="711">
        <f t="shared" si="9"/>
        <v>85528.173999999999</v>
      </c>
      <c r="AX7" s="711">
        <f t="shared" ref="AX7:AY7" si="10">SUM(AX3:AX6)</f>
        <v>74322.767999999982</v>
      </c>
      <c r="AY7" s="711">
        <f t="shared" si="10"/>
        <v>69496.933000000019</v>
      </c>
      <c r="AZ7" s="711">
        <f t="shared" ref="AZ7:BC7" si="11">SUM(AZ3:AZ6)</f>
        <v>64724.21574</v>
      </c>
      <c r="BA7" s="711">
        <f t="shared" ref="BA7:BB7" si="12">SUM(BA3:BA6)</f>
        <v>65303.476739999998</v>
      </c>
      <c r="BB7" s="711">
        <f t="shared" si="12"/>
        <v>65303.476739999998</v>
      </c>
      <c r="BC7" s="711">
        <f t="shared" si="11"/>
        <v>64722</v>
      </c>
      <c r="BD7" s="711">
        <f t="shared" ref="BD7:BH7" si="13">SUM(BD3:BD6)</f>
        <v>75913.519</v>
      </c>
      <c r="BE7" s="711">
        <f t="shared" ref="BE7:BF7" si="14">SUM(BE3:BE6)</f>
        <v>60722.025999999998</v>
      </c>
      <c r="BF7" s="711">
        <f t="shared" si="14"/>
        <v>66472.388000000006</v>
      </c>
      <c r="BG7" s="711">
        <f t="shared" ref="BG7:BJ7" si="15">SUM(BG3:BG6)</f>
        <v>60183.915000000008</v>
      </c>
      <c r="BH7" s="711">
        <f t="shared" si="13"/>
        <v>59465.836140000014</v>
      </c>
      <c r="BI7" s="711">
        <f t="shared" si="15"/>
        <v>60183.915000000008</v>
      </c>
      <c r="BJ7" s="711">
        <f t="shared" si="15"/>
        <v>59466</v>
      </c>
      <c r="BK7" s="711">
        <f t="shared" ref="BK7:BL7" si="16">SUM(BK3:BK6)</f>
        <v>61759.511999999988</v>
      </c>
      <c r="BL7" s="711">
        <f t="shared" si="16"/>
        <v>0</v>
      </c>
      <c r="BM7" s="711">
        <f>BM10-BM9</f>
        <v>29999.999999999993</v>
      </c>
    </row>
    <row r="8" spans="1:67" ht="15.75">
      <c r="A8" s="709"/>
      <c r="B8" s="711"/>
      <c r="C8" s="711"/>
      <c r="D8" s="711"/>
      <c r="E8" s="711"/>
      <c r="F8" s="711"/>
      <c r="G8" s="711"/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  <c r="T8" s="711"/>
      <c r="U8" s="711"/>
      <c r="V8" s="711"/>
      <c r="W8" s="711"/>
      <c r="X8" s="711"/>
      <c r="Y8" s="711"/>
      <c r="Z8" s="711"/>
      <c r="AA8" s="711"/>
      <c r="AB8" s="711"/>
      <c r="AC8" s="711"/>
      <c r="AD8" s="711"/>
      <c r="AE8" s="711"/>
      <c r="AF8" s="711"/>
      <c r="AG8" s="711"/>
      <c r="AH8" s="711"/>
      <c r="AI8" s="711"/>
      <c r="AJ8" s="711"/>
      <c r="AK8" s="711"/>
      <c r="AL8" s="711"/>
      <c r="AM8" s="711"/>
      <c r="AN8" s="711"/>
      <c r="AO8" s="711"/>
      <c r="AP8" s="711"/>
      <c r="AQ8" s="711"/>
      <c r="AR8" s="711"/>
      <c r="AS8" s="711"/>
      <c r="AT8" s="711"/>
      <c r="AU8" s="711"/>
      <c r="AV8" s="711"/>
      <c r="AW8" s="711"/>
      <c r="AX8" s="711"/>
      <c r="AY8" s="711"/>
      <c r="AZ8" s="711"/>
      <c r="BA8" s="711"/>
      <c r="BB8" s="711"/>
      <c r="BC8" s="711"/>
      <c r="BD8" s="711"/>
      <c r="BE8" s="711"/>
      <c r="BF8" s="711"/>
      <c r="BG8" s="711"/>
      <c r="BH8" s="711"/>
      <c r="BI8" s="711"/>
      <c r="BJ8" s="711"/>
      <c r="BK8" s="711"/>
      <c r="BL8" s="711"/>
      <c r="BM8" s="711"/>
    </row>
    <row r="9" spans="1:67" ht="26.25" thickBot="1">
      <c r="A9" s="724" t="s">
        <v>526</v>
      </c>
      <c r="B9" s="725">
        <f t="shared" ref="B9:AT9" si="17">SUM(B24:B26)</f>
        <v>0</v>
      </c>
      <c r="C9" s="725">
        <f t="shared" si="17"/>
        <v>0</v>
      </c>
      <c r="D9" s="725">
        <f t="shared" si="17"/>
        <v>0</v>
      </c>
      <c r="E9" s="725">
        <f t="shared" si="17"/>
        <v>0</v>
      </c>
      <c r="F9" s="725">
        <f t="shared" si="17"/>
        <v>0</v>
      </c>
      <c r="G9" s="725">
        <f t="shared" si="17"/>
        <v>0</v>
      </c>
      <c r="H9" s="725">
        <f t="shared" si="17"/>
        <v>0</v>
      </c>
      <c r="I9" s="725">
        <f t="shared" si="17"/>
        <v>0</v>
      </c>
      <c r="J9" s="725">
        <f t="shared" si="17"/>
        <v>0</v>
      </c>
      <c r="K9" s="725">
        <f t="shared" si="17"/>
        <v>0</v>
      </c>
      <c r="L9" s="725">
        <f t="shared" si="17"/>
        <v>0</v>
      </c>
      <c r="M9" s="725">
        <f t="shared" si="17"/>
        <v>0</v>
      </c>
      <c r="N9" s="725">
        <f t="shared" si="17"/>
        <v>0</v>
      </c>
      <c r="O9" s="725">
        <f t="shared" si="17"/>
        <v>0</v>
      </c>
      <c r="P9" s="725">
        <f t="shared" si="17"/>
        <v>0</v>
      </c>
      <c r="Q9" s="725">
        <f t="shared" si="17"/>
        <v>0</v>
      </c>
      <c r="R9" s="725">
        <f t="shared" si="17"/>
        <v>0</v>
      </c>
      <c r="S9" s="725">
        <f t="shared" si="17"/>
        <v>0</v>
      </c>
      <c r="T9" s="725">
        <f t="shared" si="17"/>
        <v>0</v>
      </c>
      <c r="U9" s="725">
        <f t="shared" si="17"/>
        <v>0</v>
      </c>
      <c r="V9" s="725">
        <f t="shared" si="17"/>
        <v>0</v>
      </c>
      <c r="W9" s="725">
        <f t="shared" si="17"/>
        <v>0</v>
      </c>
      <c r="X9" s="725">
        <f t="shared" si="17"/>
        <v>0</v>
      </c>
      <c r="Y9" s="725">
        <f t="shared" si="17"/>
        <v>0</v>
      </c>
      <c r="Z9" s="725">
        <f t="shared" si="17"/>
        <v>0</v>
      </c>
      <c r="AA9" s="725">
        <f t="shared" si="17"/>
        <v>40013</v>
      </c>
      <c r="AB9" s="725">
        <f t="shared" si="17"/>
        <v>0</v>
      </c>
      <c r="AC9" s="725">
        <f t="shared" si="17"/>
        <v>0</v>
      </c>
      <c r="AD9" s="725">
        <f t="shared" si="17"/>
        <v>0</v>
      </c>
      <c r="AE9" s="725">
        <f t="shared" si="17"/>
        <v>0</v>
      </c>
      <c r="AF9" s="725">
        <f t="shared" si="17"/>
        <v>0</v>
      </c>
      <c r="AG9" s="725">
        <f t="shared" si="17"/>
        <v>0</v>
      </c>
      <c r="AH9" s="725">
        <f t="shared" si="17"/>
        <v>0</v>
      </c>
      <c r="AI9" s="725">
        <f t="shared" si="17"/>
        <v>0</v>
      </c>
      <c r="AJ9" s="725">
        <f t="shared" si="17"/>
        <v>0</v>
      </c>
      <c r="AK9" s="725">
        <f t="shared" si="17"/>
        <v>0</v>
      </c>
      <c r="AL9" s="725">
        <f t="shared" si="17"/>
        <v>0</v>
      </c>
      <c r="AM9" s="725">
        <f t="shared" si="17"/>
        <v>0</v>
      </c>
      <c r="AN9" s="725">
        <f t="shared" si="17"/>
        <v>0</v>
      </c>
      <c r="AO9" s="725">
        <f t="shared" si="17"/>
        <v>0</v>
      </c>
      <c r="AP9" s="725">
        <f>SUM(AP24:AP26)</f>
        <v>41831</v>
      </c>
      <c r="AQ9" s="725">
        <f t="shared" si="17"/>
        <v>0</v>
      </c>
      <c r="AR9" s="725">
        <f t="shared" si="17"/>
        <v>0</v>
      </c>
      <c r="AS9" s="725">
        <f t="shared" si="17"/>
        <v>0</v>
      </c>
      <c r="AT9" s="725">
        <f t="shared" si="17"/>
        <v>0</v>
      </c>
      <c r="AU9" s="725">
        <f>SUM(AU24:AU26)</f>
        <v>50837.042929999996</v>
      </c>
      <c r="AV9" s="725">
        <f t="shared" ref="AV9:AW9" si="18">SUM(AV24:AV26)</f>
        <v>50696</v>
      </c>
      <c r="AW9" s="725">
        <f t="shared" si="18"/>
        <v>50696</v>
      </c>
      <c r="AX9" s="725">
        <f t="shared" ref="AX9:AY9" si="19">SUM(AX24:AX26)</f>
        <v>61696</v>
      </c>
      <c r="AY9" s="725">
        <f t="shared" si="19"/>
        <v>61696</v>
      </c>
      <c r="AZ9" s="725">
        <f t="shared" ref="AZ9" si="20">SUM(AZ24:AZ26)</f>
        <v>61696</v>
      </c>
      <c r="BA9" s="725">
        <f t="shared" ref="BA9:BB9" si="21">SUM(BA24:BA26)</f>
        <v>61696</v>
      </c>
      <c r="BB9" s="725">
        <f t="shared" si="21"/>
        <v>61696</v>
      </c>
      <c r="BC9" s="725">
        <f t="shared" ref="BC9:BH9" si="22">SUM(BC24:BC26)</f>
        <v>61864</v>
      </c>
      <c r="BD9" s="725">
        <f t="shared" si="22"/>
        <v>52364</v>
      </c>
      <c r="BE9" s="725">
        <f t="shared" si="22"/>
        <v>60164</v>
      </c>
      <c r="BF9" s="725">
        <f t="shared" si="22"/>
        <v>58664</v>
      </c>
      <c r="BG9" s="725">
        <f t="shared" si="22"/>
        <v>69800</v>
      </c>
      <c r="BH9" s="725">
        <f t="shared" si="22"/>
        <v>69800</v>
      </c>
      <c r="BI9" s="725">
        <f t="shared" ref="BI9:BJ9" si="23">SUM(BI24:BI26)</f>
        <v>69800</v>
      </c>
      <c r="BJ9" s="725">
        <f t="shared" si="23"/>
        <v>69800</v>
      </c>
      <c r="BK9" s="725">
        <f t="shared" ref="BK9:BL9" si="24">SUM(BK24:BK26)</f>
        <v>69800</v>
      </c>
      <c r="BL9" s="725">
        <f t="shared" si="24"/>
        <v>0</v>
      </c>
      <c r="BM9" s="725">
        <f>SUM(BM24:BM26)</f>
        <v>40846.566139660274</v>
      </c>
      <c r="BN9" s="8"/>
    </row>
    <row r="10" spans="1:67" ht="15.75">
      <c r="A10" s="709" t="s">
        <v>527</v>
      </c>
      <c r="B10" s="711">
        <f>'CAJA NETA (2)'!B17</f>
        <v>104485</v>
      </c>
      <c r="C10" s="711">
        <f>'CAJA NETA (2)'!C17</f>
        <v>119033</v>
      </c>
      <c r="D10" s="711">
        <f>'CAJA NETA (2)'!D17</f>
        <v>116814</v>
      </c>
      <c r="E10" s="711">
        <f>'CAJA NETA (2)'!E17</f>
        <v>125330</v>
      </c>
      <c r="F10" s="711">
        <f>'CAJA NETA (2)'!F17</f>
        <v>135438</v>
      </c>
      <c r="G10" s="711">
        <f>'CAJA NETA (2)'!G17</f>
        <v>132424</v>
      </c>
      <c r="H10" s="711">
        <f>'CAJA NETA (2)'!H17</f>
        <v>122385</v>
      </c>
      <c r="I10" s="711">
        <f>'CAJA NETA (2)'!I17</f>
        <v>127522</v>
      </c>
      <c r="J10" s="711">
        <f>'CAJA NETA (2)'!J17</f>
        <v>101637.97843999998</v>
      </c>
      <c r="K10" s="711">
        <f>'CAJA NETA (2)'!K17</f>
        <v>85733.234599999967</v>
      </c>
      <c r="L10" s="711">
        <f>'CAJA NETA (2)'!L17</f>
        <v>87903</v>
      </c>
      <c r="M10" s="711">
        <f>'CAJA NETA (2)'!M17</f>
        <v>89629.125029999981</v>
      </c>
      <c r="N10" s="711">
        <f>'CAJA NETA (2)'!N17</f>
        <v>98010</v>
      </c>
      <c r="O10" s="711">
        <f>'CAJA NETA (2)'!O17</f>
        <v>88737</v>
      </c>
      <c r="P10" s="711">
        <f>'CAJA NETA (2)'!P17</f>
        <v>106459</v>
      </c>
      <c r="Q10" s="711">
        <f>'CAJA NETA (2)'!Q17</f>
        <v>105621</v>
      </c>
      <c r="R10" s="711">
        <f>'CAJA NETA (2)'!R17</f>
        <v>92814</v>
      </c>
      <c r="S10" s="711">
        <f>'CAJA NETA (2)'!S17</f>
        <v>63048</v>
      </c>
      <c r="T10" s="711">
        <f>'CAJA NETA (2)'!T17</f>
        <v>95202</v>
      </c>
      <c r="U10" s="711">
        <f>'CAJA NETA (2)'!U17</f>
        <v>98765</v>
      </c>
      <c r="V10" s="711">
        <f>'CAJA NETA (2)'!V17</f>
        <v>109783</v>
      </c>
      <c r="W10" s="711">
        <f>'CAJA NETA (2)'!W17</f>
        <v>92917</v>
      </c>
      <c r="X10" s="711">
        <f>'CAJA NETA (2)'!X17</f>
        <v>109024</v>
      </c>
      <c r="Y10" s="711">
        <f>'CAJA NETA (2)'!Y17</f>
        <v>123129</v>
      </c>
      <c r="Z10" s="711">
        <f>'CAJA NETA (2)'!Z17</f>
        <v>113785</v>
      </c>
      <c r="AA10" s="711">
        <f>'CAJA NETA (2)'!AA17</f>
        <v>115453</v>
      </c>
      <c r="AB10" s="711">
        <f>'CAJA NETA (2)'!AB17</f>
        <v>130898.72200000001</v>
      </c>
      <c r="AC10" s="711">
        <f>'CAJA NETA (2)'!AC17</f>
        <v>138409.13699999999</v>
      </c>
      <c r="AD10" s="711">
        <f>'CAJA NETA (2)'!AD17</f>
        <v>138157.348</v>
      </c>
      <c r="AE10" s="711">
        <f>'CAJA NETA (2)'!AE17</f>
        <v>144236.408</v>
      </c>
      <c r="AF10" s="711">
        <f>'CAJA NETA (2)'!AF17</f>
        <v>150105.42800000001</v>
      </c>
      <c r="AG10" s="711">
        <f>'CAJA NETA (2)'!AG17</f>
        <v>145304</v>
      </c>
      <c r="AH10" s="711">
        <f>'CAJA NETA (2)'!AH17</f>
        <v>150987.96100000001</v>
      </c>
      <c r="AI10" s="711">
        <f>'CAJA NETA (2)'!AI17</f>
        <v>152617.283</v>
      </c>
      <c r="AJ10" s="711">
        <f>'CAJA NETA (2)'!AJ17</f>
        <v>154795.16999999998</v>
      </c>
      <c r="AK10" s="711">
        <f>'CAJA NETA (2)'!AK17</f>
        <v>154780</v>
      </c>
      <c r="AL10" s="711">
        <f>'CAJA NETA (2)'!AL17</f>
        <v>160171.50899</v>
      </c>
      <c r="AM10" s="711">
        <f>'CAJA NETA (2)'!AM17</f>
        <v>160404.04598</v>
      </c>
      <c r="AN10" s="711">
        <f>'CAJA NETA (2)'!AN17</f>
        <v>163086.95199999999</v>
      </c>
      <c r="AO10" s="711">
        <f>'CAJA NETA (2)'!AO17</f>
        <v>154404.05300000001</v>
      </c>
      <c r="AP10" s="711">
        <f>'CAJA NETA (2)'!AP17</f>
        <v>152449</v>
      </c>
      <c r="AQ10" s="711">
        <f>'CAJA NETA (2)'!AQ17</f>
        <v>158781.31299999999</v>
      </c>
      <c r="AR10" s="711">
        <f>'CAJA NETA (2)'!AR17</f>
        <v>150628.79165999999</v>
      </c>
      <c r="AS10" s="711">
        <f>'CAJA NETA (2)'!AS17</f>
        <v>150190.85165999999</v>
      </c>
      <c r="AT10" s="711">
        <f>'CAJA NETA (2)'!AT17</f>
        <v>152087.87066000002</v>
      </c>
      <c r="AU10" s="711">
        <f>'CAJA NETA (2)'!AU17</f>
        <v>129564.15766</v>
      </c>
      <c r="AV10" s="711">
        <f>'Consolidado Abr 2019'!S53+'Consolidado Abr 2019'!S59+'Consolidado Abr 2019'!S64+'Consolidado Abr 2019'!S74</f>
        <v>134163</v>
      </c>
      <c r="AW10" s="711">
        <f>'CAJA NETA (2)'!AW17</f>
        <v>136224.174</v>
      </c>
      <c r="AX10" s="711">
        <f>'CAJA NETA (2)'!AX17</f>
        <v>136018.76799999998</v>
      </c>
      <c r="AY10" s="711">
        <f>'CAJA NETA (2)'!AY17</f>
        <v>131192.93300000002</v>
      </c>
      <c r="AZ10" s="711">
        <f>'CAJA NETA (2)'!AZ17</f>
        <v>126420.21574</v>
      </c>
      <c r="BA10" s="711">
        <f>'CAJA NETA (2)'!BA17</f>
        <v>126999.47674</v>
      </c>
      <c r="BB10" s="711">
        <f>'CAJA NETA (2)'!BB17</f>
        <v>126999.47674</v>
      </c>
      <c r="BC10" s="711">
        <f>'CAJA NETA (2)'!BC17</f>
        <v>126586</v>
      </c>
      <c r="BD10" s="711">
        <f>'CAJA NETA (2)'!BD17</f>
        <v>128277.519</v>
      </c>
      <c r="BE10" s="711">
        <f>'CAJA NETA (2)'!BE17</f>
        <v>120886.026</v>
      </c>
      <c r="BF10" s="711">
        <f>'CAJA NETA (2)'!BF17</f>
        <v>125136.38800000001</v>
      </c>
      <c r="BG10" s="711">
        <f>'CAJA NETA (2)'!BG17</f>
        <v>129983.91500000001</v>
      </c>
      <c r="BH10" s="711">
        <f>'CAJA NETA (2)'!BH17</f>
        <v>129265.83614000001</v>
      </c>
      <c r="BI10" s="711">
        <f>'CAJA NETA (2)'!BI17</f>
        <v>129983.91500000001</v>
      </c>
      <c r="BJ10" s="711">
        <f>'CAJA NETA (2)'!BJ17</f>
        <v>129266</v>
      </c>
      <c r="BK10" s="711">
        <f>'CAJA NETA (2)'!BK17</f>
        <v>131559.51199999999</v>
      </c>
      <c r="BL10" s="711">
        <f>'CAJA NETA (2)'!BL17</f>
        <v>0</v>
      </c>
      <c r="BM10" s="711">
        <f>'CAJA NETA (2)'!BM17</f>
        <v>70846.566139660266</v>
      </c>
    </row>
    <row r="11" spans="1:67" s="289" customFormat="1">
      <c r="A11" s="403"/>
      <c r="B11" s="716"/>
      <c r="C11" s="716"/>
      <c r="D11" s="716"/>
      <c r="E11" s="716"/>
      <c r="F11" s="716"/>
      <c r="G11" s="716"/>
      <c r="H11" s="716"/>
      <c r="I11" s="716"/>
      <c r="J11" s="716"/>
      <c r="K11" s="716"/>
      <c r="L11" s="716"/>
      <c r="M11" s="716"/>
      <c r="N11" s="716"/>
      <c r="O11" s="716"/>
      <c r="P11" s="716"/>
      <c r="Q11" s="716"/>
      <c r="R11" s="716"/>
      <c r="S11" s="716"/>
      <c r="T11" s="716"/>
      <c r="U11" s="716"/>
      <c r="V11" s="716"/>
      <c r="W11" s="716"/>
      <c r="X11" s="716"/>
      <c r="Y11" s="716"/>
      <c r="Z11" s="716"/>
      <c r="AA11" s="716"/>
      <c r="AB11" s="716"/>
      <c r="AC11" s="716"/>
      <c r="AD11" s="716"/>
      <c r="AE11" s="716"/>
      <c r="AF11" s="716"/>
      <c r="AG11" s="716"/>
      <c r="AH11" s="716"/>
      <c r="AI11" s="716"/>
      <c r="AJ11" s="716"/>
      <c r="AK11" s="716"/>
      <c r="AL11" s="716"/>
      <c r="AM11" s="716"/>
      <c r="AN11" s="716"/>
      <c r="AO11" s="716"/>
      <c r="AP11" s="716"/>
      <c r="AQ11" s="716"/>
      <c r="AR11" s="716"/>
      <c r="AS11" s="716"/>
      <c r="AT11" s="716"/>
      <c r="AU11" s="716"/>
      <c r="AV11" s="716"/>
      <c r="AW11" s="716"/>
      <c r="AX11" s="716"/>
      <c r="AY11" s="716"/>
      <c r="AZ11" s="716"/>
      <c r="BA11" s="716"/>
      <c r="BB11" s="716"/>
      <c r="BC11" s="716"/>
      <c r="BD11" s="716"/>
      <c r="BE11" s="716"/>
      <c r="BF11" s="716"/>
      <c r="BG11" s="716"/>
      <c r="BH11" s="716"/>
      <c r="BI11" s="716"/>
      <c r="BJ11" s="716"/>
      <c r="BK11" s="716"/>
      <c r="BL11" s="716"/>
      <c r="BM11" s="716"/>
      <c r="BN11" s="18"/>
      <c r="BO11" s="696"/>
    </row>
    <row r="12" spans="1:67" s="289" customFormat="1" ht="15.75">
      <c r="A12" s="709" t="s">
        <v>528</v>
      </c>
      <c r="B12" s="711">
        <f>'CAJA NETA (2)'!B19</f>
        <v>136419</v>
      </c>
      <c r="C12" s="711">
        <f>'CAJA NETA (2)'!C19</f>
        <v>136097</v>
      </c>
      <c r="D12" s="711">
        <f>'CAJA NETA (2)'!D19</f>
        <v>132498</v>
      </c>
      <c r="E12" s="711">
        <f>'CAJA NETA (2)'!E19</f>
        <v>129062</v>
      </c>
      <c r="F12" s="711">
        <f>'CAJA NETA (2)'!F19</f>
        <v>126692</v>
      </c>
      <c r="G12" s="711">
        <f>'CAJA NETA (2)'!G19</f>
        <v>123818</v>
      </c>
      <c r="H12" s="711">
        <f>'CAJA NETA (2)'!H19</f>
        <v>125446.36234999998</v>
      </c>
      <c r="I12" s="711">
        <f>'CAJA NETA (2)'!I19</f>
        <v>139819</v>
      </c>
      <c r="J12" s="711">
        <f>'CAJA NETA (2)'!J19</f>
        <v>135593</v>
      </c>
      <c r="K12" s="711">
        <f>'CAJA NETA (2)'!K19</f>
        <v>118483</v>
      </c>
      <c r="L12" s="711">
        <f>'CAJA NETA (2)'!L19</f>
        <v>111152</v>
      </c>
      <c r="M12" s="711">
        <f>'CAJA NETA (2)'!M19</f>
        <v>105584</v>
      </c>
      <c r="N12" s="711">
        <f>'CAJA NETA (2)'!N19</f>
        <v>92477</v>
      </c>
      <c r="O12" s="711">
        <f>'CAJA NETA (2)'!O19</f>
        <v>80936</v>
      </c>
      <c r="P12" s="711">
        <f>'CAJA NETA (2)'!P19</f>
        <v>81025</v>
      </c>
      <c r="Q12" s="711">
        <f>'CAJA NETA (2)'!Q19</f>
        <v>79920</v>
      </c>
      <c r="R12" s="711">
        <f>'CAJA NETA (2)'!R19</f>
        <v>77341</v>
      </c>
      <c r="S12" s="711">
        <f>'CAJA NETA (2)'!S19</f>
        <v>74868</v>
      </c>
      <c r="T12" s="711">
        <f>'CAJA NETA (2)'!T19</f>
        <v>126584</v>
      </c>
      <c r="U12" s="711">
        <f>'CAJA NETA (2)'!U19</f>
        <v>141300</v>
      </c>
      <c r="V12" s="711">
        <f>'CAJA NETA (2)'!V19</f>
        <v>149377</v>
      </c>
      <c r="W12" s="711">
        <f>'CAJA NETA (2)'!W19</f>
        <v>148654</v>
      </c>
      <c r="X12" s="711">
        <f>'CAJA NETA (2)'!X19</f>
        <v>148064</v>
      </c>
      <c r="Y12" s="711">
        <f>'CAJA NETA (2)'!Y19</f>
        <v>145878</v>
      </c>
      <c r="Z12" s="711">
        <f>'CAJA NETA (2)'!Z19</f>
        <v>143682</v>
      </c>
      <c r="AA12" s="711">
        <f>'CAJA NETA (2)'!AA19</f>
        <v>143682</v>
      </c>
      <c r="AB12" s="711">
        <f>'CAJA NETA (2)'!AB19</f>
        <v>143290.09783000001</v>
      </c>
      <c r="AC12" s="711">
        <f>'CAJA NETA (2)'!AC19</f>
        <v>142938.46807</v>
      </c>
      <c r="AD12" s="711">
        <f>'CAJA NETA (2)'!AD19</f>
        <v>142938.46807</v>
      </c>
      <c r="AE12" s="711">
        <f>'CAJA NETA (2)'!AE19</f>
        <v>142938.46807</v>
      </c>
      <c r="AF12" s="711">
        <f>'CAJA NETA (2)'!AF19</f>
        <v>142938.46807</v>
      </c>
      <c r="AG12" s="711">
        <f>'CAJA NETA (2)'!AG19</f>
        <v>143146</v>
      </c>
      <c r="AH12" s="711">
        <f>'CAJA NETA (2)'!AH19</f>
        <v>142801.64052000002</v>
      </c>
      <c r="AI12" s="711">
        <f>'CAJA NETA (2)'!AI19</f>
        <v>142801.64051999996</v>
      </c>
      <c r="AJ12" s="711">
        <f>'CAJA NETA (2)'!AJ19</f>
        <v>142801.64052000002</v>
      </c>
      <c r="AK12" s="711">
        <f>'CAJA NETA (2)'!AK19</f>
        <v>143362</v>
      </c>
      <c r="AL12" s="711">
        <f>'CAJA NETA (2)'!AL19</f>
        <v>143361.64052000002</v>
      </c>
      <c r="AM12" s="711">
        <f>'CAJA NETA (2)'!AM19</f>
        <v>142319.97452000002</v>
      </c>
      <c r="AN12" s="711">
        <f>'CAJA NETA (2)'!AN19</f>
        <v>142047.24725000001</v>
      </c>
      <c r="AO12" s="711">
        <f>'CAJA NETA (2)'!AO19</f>
        <v>142047.24725000001</v>
      </c>
      <c r="AP12" s="711">
        <f>'CAJA NETA (2)'!AP19</f>
        <v>142489</v>
      </c>
      <c r="AQ12" s="711">
        <f>'CAJA NETA (2)'!AQ19</f>
        <v>141152.73940000002</v>
      </c>
      <c r="AR12" s="711">
        <f>'CAJA NETA (2)'!AR19</f>
        <v>139009.07496000003</v>
      </c>
      <c r="AS12" s="711">
        <f>'CAJA NETA (2)'!AS19</f>
        <v>139009.07496000003</v>
      </c>
      <c r="AT12" s="711">
        <f>'CAJA NETA (2)'!AT19</f>
        <v>139009.07496000003</v>
      </c>
      <c r="AU12" s="711">
        <f>'CAJA NETA (2)'!AU19</f>
        <v>139009.07496000003</v>
      </c>
      <c r="AV12" s="711">
        <f>'CAJA NETA (2)'!AV19</f>
        <v>139094</v>
      </c>
      <c r="AW12" s="711">
        <f>'CAJA NETA (2)'!AW19</f>
        <v>139094.07496</v>
      </c>
      <c r="AX12" s="711">
        <f>'CAJA NETA (2)'!AX19</f>
        <v>137077.57496</v>
      </c>
      <c r="AY12" s="711">
        <f>'CAJA NETA (2)'!AY19</f>
        <v>136732.74741000001</v>
      </c>
      <c r="AZ12" s="711">
        <f>'CAJA NETA (2)'!AZ19</f>
        <v>136369.3941</v>
      </c>
      <c r="BA12" s="711">
        <f>'CAJA NETA (2)'!BA19</f>
        <v>136369.3941</v>
      </c>
      <c r="BB12" s="711">
        <f>'CAJA NETA (2)'!BB19</f>
        <v>136369.3941</v>
      </c>
      <c r="BC12" s="711">
        <f>'CAJA NETA (2)'!BC19</f>
        <v>136325</v>
      </c>
      <c r="BD12" s="711">
        <f>'CAJA NETA (2)'!BD19</f>
        <v>137580.99901999999</v>
      </c>
      <c r="BE12" s="711">
        <f>'CAJA NETA (2)'!BE19</f>
        <v>136065.66568999999</v>
      </c>
      <c r="BF12" s="711">
        <f>'CAJA NETA (2)'!BF19</f>
        <v>136342.27241999999</v>
      </c>
      <c r="BG12" s="711">
        <f>'CAJA NETA (2)'!BG19</f>
        <v>146842.27241999999</v>
      </c>
      <c r="BH12" s="711">
        <f>'CAJA NETA (2)'!BH19</f>
        <v>144165.02517000004</v>
      </c>
      <c r="BI12" s="711">
        <f>'CAJA NETA (2)'!BI19</f>
        <v>146842.27241999999</v>
      </c>
      <c r="BJ12" s="711">
        <f>'CAJA NETA (2)'!BJ19</f>
        <v>144165</v>
      </c>
      <c r="BK12" s="711">
        <f>'CAJA NETA (2)'!BK19</f>
        <v>144165</v>
      </c>
      <c r="BL12" s="711">
        <f>'CAJA NETA (2)'!BL19</f>
        <v>0</v>
      </c>
      <c r="BM12" s="711">
        <f>'CAJA NETA (2)'!BM19</f>
        <v>172697.41673</v>
      </c>
    </row>
    <row r="13" spans="1:67" ht="16.5" thickBot="1">
      <c r="A13" s="710" t="s">
        <v>529</v>
      </c>
      <c r="B13" s="712">
        <f t="shared" ref="B13:AT13" si="25">B12-B10</f>
        <v>31934</v>
      </c>
      <c r="C13" s="712">
        <f t="shared" si="25"/>
        <v>17064</v>
      </c>
      <c r="D13" s="712">
        <f t="shared" si="25"/>
        <v>15684</v>
      </c>
      <c r="E13" s="712">
        <f t="shared" si="25"/>
        <v>3732</v>
      </c>
      <c r="F13" s="712">
        <f t="shared" si="25"/>
        <v>-8746</v>
      </c>
      <c r="G13" s="712">
        <f t="shared" si="25"/>
        <v>-8606</v>
      </c>
      <c r="H13" s="712">
        <f t="shared" si="25"/>
        <v>3061.3623499999812</v>
      </c>
      <c r="I13" s="712">
        <f t="shared" si="25"/>
        <v>12297</v>
      </c>
      <c r="J13" s="712">
        <f t="shared" si="25"/>
        <v>33955.021560000023</v>
      </c>
      <c r="K13" s="712">
        <f t="shared" si="25"/>
        <v>32749.765400000033</v>
      </c>
      <c r="L13" s="712">
        <f t="shared" si="25"/>
        <v>23249</v>
      </c>
      <c r="M13" s="712">
        <f t="shared" si="25"/>
        <v>15954.874970000019</v>
      </c>
      <c r="N13" s="712">
        <f t="shared" si="25"/>
        <v>-5533</v>
      </c>
      <c r="O13" s="712">
        <f t="shared" si="25"/>
        <v>-7801</v>
      </c>
      <c r="P13" s="712">
        <f t="shared" si="25"/>
        <v>-25434</v>
      </c>
      <c r="Q13" s="712">
        <f t="shared" si="25"/>
        <v>-25701</v>
      </c>
      <c r="R13" s="712">
        <f t="shared" si="25"/>
        <v>-15473</v>
      </c>
      <c r="S13" s="712">
        <f t="shared" si="25"/>
        <v>11820</v>
      </c>
      <c r="T13" s="712">
        <f t="shared" si="25"/>
        <v>31382</v>
      </c>
      <c r="U13" s="712">
        <f t="shared" si="25"/>
        <v>42535</v>
      </c>
      <c r="V13" s="712">
        <f t="shared" si="25"/>
        <v>39594</v>
      </c>
      <c r="W13" s="712">
        <f t="shared" si="25"/>
        <v>55737</v>
      </c>
      <c r="X13" s="712">
        <f t="shared" si="25"/>
        <v>39040</v>
      </c>
      <c r="Y13" s="712">
        <f t="shared" si="25"/>
        <v>22749</v>
      </c>
      <c r="Z13" s="712">
        <f t="shared" si="25"/>
        <v>29897</v>
      </c>
      <c r="AA13" s="712">
        <f t="shared" si="25"/>
        <v>28229</v>
      </c>
      <c r="AB13" s="712">
        <f t="shared" si="25"/>
        <v>12391.375830000004</v>
      </c>
      <c r="AC13" s="712">
        <f t="shared" si="25"/>
        <v>4529.3310700000147</v>
      </c>
      <c r="AD13" s="712">
        <f t="shared" si="25"/>
        <v>4781.1200700000045</v>
      </c>
      <c r="AE13" s="712">
        <f t="shared" si="25"/>
        <v>-1297.9399299999932</v>
      </c>
      <c r="AF13" s="712">
        <f t="shared" si="25"/>
        <v>-7166.9599300000118</v>
      </c>
      <c r="AG13" s="712">
        <f t="shared" si="25"/>
        <v>-2158</v>
      </c>
      <c r="AH13" s="712">
        <f t="shared" si="25"/>
        <v>-8186.3204799999949</v>
      </c>
      <c r="AI13" s="712">
        <f t="shared" si="25"/>
        <v>-9815.6424800000386</v>
      </c>
      <c r="AJ13" s="712">
        <f t="shared" si="25"/>
        <v>-11993.529479999968</v>
      </c>
      <c r="AK13" s="712">
        <f t="shared" si="25"/>
        <v>-11418</v>
      </c>
      <c r="AL13" s="712">
        <f t="shared" si="25"/>
        <v>-16809.868469999987</v>
      </c>
      <c r="AM13" s="712">
        <f t="shared" si="25"/>
        <v>-18084.071459999977</v>
      </c>
      <c r="AN13" s="712">
        <f t="shared" si="25"/>
        <v>-21039.704749999975</v>
      </c>
      <c r="AO13" s="712">
        <f t="shared" si="25"/>
        <v>-12356.80575</v>
      </c>
      <c r="AP13" s="712">
        <f t="shared" si="25"/>
        <v>-9960</v>
      </c>
      <c r="AQ13" s="712">
        <f t="shared" si="25"/>
        <v>-17628.573599999974</v>
      </c>
      <c r="AR13" s="712">
        <f t="shared" si="25"/>
        <v>-11619.716699999961</v>
      </c>
      <c r="AS13" s="712">
        <f t="shared" si="25"/>
        <v>-11181.776699999959</v>
      </c>
      <c r="AT13" s="712">
        <f t="shared" si="25"/>
        <v>-13078.795699999988</v>
      </c>
      <c r="AU13" s="712">
        <f t="shared" ref="AU13:BC13" si="26">AU12-AU10</f>
        <v>9444.9173000000301</v>
      </c>
      <c r="AV13" s="712">
        <f t="shared" si="26"/>
        <v>4931</v>
      </c>
      <c r="AW13" s="712">
        <f t="shared" si="26"/>
        <v>2869.900959999999</v>
      </c>
      <c r="AX13" s="712">
        <f t="shared" si="26"/>
        <v>1058.8069600000163</v>
      </c>
      <c r="AY13" s="712">
        <f t="shared" si="26"/>
        <v>5539.8144099999918</v>
      </c>
      <c r="AZ13" s="712">
        <f t="shared" si="26"/>
        <v>9949.1783600000053</v>
      </c>
      <c r="BA13" s="712">
        <f t="shared" ref="BA13:BB13" si="27">BA12-BA10</f>
        <v>9369.9173600000067</v>
      </c>
      <c r="BB13" s="712">
        <f t="shared" si="27"/>
        <v>9369.9173600000067</v>
      </c>
      <c r="BC13" s="712">
        <f t="shared" si="26"/>
        <v>9739</v>
      </c>
      <c r="BD13" s="712">
        <f t="shared" ref="BD13:BM13" si="28">BD12-BD10</f>
        <v>9303.4800199999881</v>
      </c>
      <c r="BE13" s="712">
        <f t="shared" ref="BE13:BF13" si="29">BE12-BE10</f>
        <v>15179.639689999996</v>
      </c>
      <c r="BF13" s="712">
        <f t="shared" si="29"/>
        <v>11205.884419999988</v>
      </c>
      <c r="BG13" s="712">
        <f t="shared" ref="BG13:BJ13" si="30">BG12-BG10</f>
        <v>16858.357419999986</v>
      </c>
      <c r="BH13" s="712">
        <f t="shared" si="28"/>
        <v>14899.189030000023</v>
      </c>
      <c r="BI13" s="712">
        <f t="shared" si="30"/>
        <v>16858.357419999986</v>
      </c>
      <c r="BJ13" s="712">
        <f t="shared" si="30"/>
        <v>14899</v>
      </c>
      <c r="BK13" s="712">
        <f t="shared" ref="BK13:BL13" si="31">BK12-BK10</f>
        <v>12605.488000000012</v>
      </c>
      <c r="BL13" s="712">
        <f t="shared" si="31"/>
        <v>0</v>
      </c>
      <c r="BM13" s="712">
        <f t="shared" si="28"/>
        <v>101850.85059033973</v>
      </c>
      <c r="BN13" s="18"/>
    </row>
    <row r="14" spans="1:67">
      <c r="A14" s="403"/>
      <c r="B14" s="403"/>
      <c r="C14" s="403"/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  <c r="R14" s="403"/>
      <c r="S14" s="403"/>
      <c r="T14" s="403"/>
      <c r="U14" s="403"/>
      <c r="V14" s="403"/>
      <c r="W14" s="403"/>
      <c r="X14" s="403"/>
      <c r="Y14" s="403"/>
      <c r="Z14" s="403"/>
      <c r="AA14" s="403"/>
      <c r="AB14" s="403"/>
      <c r="AC14" s="403"/>
      <c r="AD14" s="403"/>
      <c r="AE14" s="403"/>
      <c r="AF14" s="403"/>
      <c r="AG14" s="403"/>
      <c r="AH14" s="403"/>
      <c r="AI14" s="403"/>
      <c r="AJ14" s="403"/>
      <c r="AK14" s="403"/>
      <c r="AL14" s="403"/>
      <c r="AM14" s="403"/>
      <c r="AN14" s="403"/>
      <c r="AO14" s="403"/>
      <c r="AP14" s="403"/>
      <c r="AQ14" s="403"/>
      <c r="AR14" s="403"/>
      <c r="AS14" s="403"/>
      <c r="AT14" s="403"/>
      <c r="AU14" s="403"/>
      <c r="AV14" s="403"/>
      <c r="AW14" s="403"/>
      <c r="AX14" s="403"/>
      <c r="AY14" s="403"/>
      <c r="AZ14" s="403"/>
      <c r="BA14" s="403"/>
      <c r="BB14" s="403"/>
      <c r="BC14" s="403"/>
      <c r="BD14" s="403"/>
      <c r="BE14" s="403"/>
      <c r="BF14" s="403"/>
      <c r="BG14" s="403"/>
      <c r="BH14" s="403"/>
      <c r="BI14" s="403"/>
      <c r="BJ14" s="403"/>
      <c r="BK14" s="403"/>
      <c r="BL14" s="403"/>
      <c r="BM14" s="403"/>
    </row>
    <row r="15" spans="1:67" ht="16.5" thickBot="1">
      <c r="A15" s="710" t="s">
        <v>544</v>
      </c>
      <c r="B15" s="710"/>
      <c r="C15" s="710"/>
      <c r="D15" s="710"/>
      <c r="E15" s="710"/>
      <c r="F15" s="710"/>
      <c r="G15" s="710"/>
      <c r="H15" s="710"/>
      <c r="I15" s="710"/>
      <c r="J15" s="710"/>
      <c r="K15" s="710"/>
      <c r="L15" s="710"/>
      <c r="M15" s="710"/>
      <c r="N15" s="710"/>
      <c r="O15" s="710"/>
      <c r="P15" s="710"/>
      <c r="Q15" s="710"/>
      <c r="R15" s="710"/>
      <c r="S15" s="710"/>
      <c r="T15" s="710"/>
      <c r="U15" s="710"/>
      <c r="V15" s="710"/>
      <c r="W15" s="710"/>
      <c r="X15" s="710"/>
      <c r="Y15" s="710"/>
      <c r="Z15" s="710"/>
      <c r="AA15" s="726">
        <f>[1]Cubo!$AK$22</f>
        <v>3618</v>
      </c>
      <c r="AB15" s="726"/>
      <c r="AC15" s="726"/>
      <c r="AD15" s="726"/>
      <c r="AE15" s="726"/>
      <c r="AF15" s="726"/>
      <c r="AG15" s="726"/>
      <c r="AH15" s="726"/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>
        <f>[1]Cubo!$AO$22</f>
        <v>49</v>
      </c>
      <c r="AW15" s="726"/>
      <c r="AX15" s="726">
        <v>214.23367663965655</v>
      </c>
      <c r="AY15" s="726">
        <v>211.60342663965639</v>
      </c>
      <c r="AZ15" s="726">
        <v>197.82217663965639</v>
      </c>
      <c r="BA15" s="726">
        <v>481.84061218279794</v>
      </c>
      <c r="BB15" s="726">
        <v>481.84061218279794</v>
      </c>
      <c r="BC15" s="726">
        <v>413</v>
      </c>
      <c r="BD15" s="726">
        <v>691.06724984626226</v>
      </c>
      <c r="BE15" s="726">
        <v>696.74142977354904</v>
      </c>
      <c r="BF15" s="726">
        <v>730.66019285187485</v>
      </c>
      <c r="BG15" s="726">
        <v>693.54838729631911</v>
      </c>
      <c r="BH15" s="726">
        <v>693.54838729631911</v>
      </c>
      <c r="BI15" s="726">
        <v>693.54838729631911</v>
      </c>
      <c r="BJ15" s="726">
        <v>687</v>
      </c>
      <c r="BK15" s="726">
        <v>889.01912543615572</v>
      </c>
      <c r="BL15" s="726"/>
      <c r="BM15" s="726">
        <f>-'[1]Real Proy Ppt'!$AC$20</f>
        <v>3534.5141131810979</v>
      </c>
    </row>
    <row r="16" spans="1:67" ht="15.75">
      <c r="A16" s="732"/>
      <c r="B16" s="732"/>
      <c r="C16" s="732"/>
      <c r="D16" s="732"/>
      <c r="E16" s="732"/>
      <c r="F16" s="732"/>
      <c r="G16" s="732"/>
      <c r="H16" s="732"/>
      <c r="I16" s="732"/>
      <c r="J16" s="732"/>
      <c r="K16" s="732"/>
      <c r="L16" s="732"/>
      <c r="M16" s="732"/>
      <c r="N16" s="732"/>
      <c r="O16" s="732"/>
      <c r="P16" s="732"/>
      <c r="Q16" s="732"/>
      <c r="R16" s="732"/>
      <c r="S16" s="732"/>
      <c r="T16" s="732"/>
      <c r="U16" s="732"/>
      <c r="V16" s="732"/>
      <c r="W16" s="732"/>
      <c r="X16" s="732"/>
      <c r="Y16" s="732"/>
      <c r="Z16" s="732"/>
      <c r="AA16" s="737"/>
      <c r="AB16" s="737"/>
      <c r="AC16" s="737"/>
      <c r="AD16" s="737"/>
      <c r="AE16" s="737"/>
      <c r="AF16" s="737"/>
      <c r="AG16" s="737"/>
      <c r="AH16" s="737"/>
      <c r="AI16" s="737"/>
      <c r="AJ16" s="737"/>
      <c r="AK16" s="737"/>
      <c r="AL16" s="737"/>
      <c r="AM16" s="737"/>
      <c r="AN16" s="737"/>
      <c r="AO16" s="737"/>
      <c r="AP16" s="737"/>
      <c r="AQ16" s="737"/>
      <c r="AR16" s="737"/>
      <c r="AS16" s="737"/>
      <c r="AT16" s="737"/>
      <c r="AU16" s="737"/>
      <c r="AV16" s="737"/>
      <c r="AW16" s="737"/>
      <c r="AX16" s="737"/>
      <c r="AY16" s="737"/>
      <c r="AZ16" s="737"/>
      <c r="BA16" s="737"/>
      <c r="BB16" s="737"/>
      <c r="BC16" s="737"/>
      <c r="BD16" s="737"/>
      <c r="BE16" s="737"/>
      <c r="BF16" s="737"/>
      <c r="BG16" s="737"/>
      <c r="BH16" s="737"/>
      <c r="BI16" s="737"/>
      <c r="BJ16" s="737"/>
      <c r="BK16" s="737"/>
      <c r="BL16" s="737"/>
      <c r="BM16" s="737"/>
    </row>
    <row r="17" spans="1:68" s="689" customFormat="1" ht="12.75">
      <c r="A17" s="738" t="s">
        <v>542</v>
      </c>
      <c r="B17" s="738"/>
      <c r="C17" s="738"/>
      <c r="D17" s="738"/>
      <c r="E17" s="738"/>
      <c r="F17" s="738"/>
      <c r="G17" s="738"/>
      <c r="H17" s="738"/>
      <c r="I17" s="738"/>
      <c r="J17" s="738"/>
      <c r="K17" s="738"/>
      <c r="L17" s="738"/>
      <c r="M17" s="738"/>
      <c r="N17" s="738"/>
      <c r="O17" s="738"/>
      <c r="P17" s="738"/>
      <c r="Q17" s="738"/>
      <c r="R17" s="738"/>
      <c r="S17" s="738"/>
      <c r="T17" s="738"/>
      <c r="U17" s="738"/>
      <c r="V17" s="738"/>
      <c r="W17" s="738"/>
      <c r="X17" s="738"/>
      <c r="Y17" s="738"/>
      <c r="Z17" s="738"/>
      <c r="AA17" s="739">
        <f>'[2]Tabla!'!$F$6-SUM('[3]CLASE B (2)'!$T$50:$Y$50,'[3]CLASE B (2)'!$Q$50)/1000</f>
        <v>609.27633565367705</v>
      </c>
      <c r="AB17" s="739"/>
      <c r="AC17" s="739"/>
      <c r="AD17" s="739"/>
      <c r="AE17" s="739"/>
      <c r="AF17" s="739"/>
      <c r="AG17" s="739"/>
      <c r="AH17" s="739"/>
      <c r="AI17" s="739"/>
      <c r="AJ17" s="739"/>
      <c r="AK17" s="739"/>
      <c r="AL17" s="739"/>
      <c r="AM17" s="739"/>
      <c r="AN17" s="739"/>
      <c r="AO17" s="739"/>
      <c r="AP17" s="739"/>
      <c r="AQ17" s="739"/>
      <c r="AR17" s="739"/>
      <c r="AS17" s="739"/>
      <c r="AT17" s="739"/>
      <c r="AU17" s="739"/>
      <c r="AV17" s="739"/>
      <c r="AW17" s="739"/>
      <c r="AX17" s="739"/>
      <c r="AY17" s="739"/>
      <c r="AZ17" s="739"/>
      <c r="BA17" s="739"/>
      <c r="BB17" s="739"/>
      <c r="BC17" s="739">
        <f>SUM('[2]Tabla!'!$F$15:$F$19)-SUM('[3]CLASE B (2)'!$Z$50:$AD$50)/1000</f>
        <v>623.10088748011719</v>
      </c>
      <c r="BD17" s="739">
        <v>685.78357228685502</v>
      </c>
      <c r="BE17" s="739">
        <v>628.77743599419807</v>
      </c>
      <c r="BF17" s="739">
        <v>649.37322164664124</v>
      </c>
      <c r="BG17" s="739">
        <f>BH17</f>
        <v>712.3461383133083</v>
      </c>
      <c r="BH17" s="739">
        <f>SUM('[2]Tabla!'!$F$15:$F$20)-SUM('[3]CLASE B (5)'!$Z$55:$AE$55)/1000</f>
        <v>712.3461383133083</v>
      </c>
      <c r="BI17" s="739">
        <f>BH17</f>
        <v>712.3461383133083</v>
      </c>
      <c r="BJ17" s="739">
        <v>681.97113831330807</v>
      </c>
      <c r="BK17" s="739">
        <v>813.30900108302569</v>
      </c>
      <c r="BL17" s="739"/>
      <c r="BM17" s="739">
        <f>'[2]Tabla!'!$F$14-SUM('[3]CLASE B (5)'!$Z$55:$AK$55)/1000</f>
        <v>1258.5694364983474</v>
      </c>
    </row>
    <row r="18" spans="1:68" s="689" customFormat="1" ht="12.75">
      <c r="A18" s="738" t="s">
        <v>538</v>
      </c>
      <c r="B18" s="738"/>
      <c r="C18" s="738"/>
      <c r="D18" s="738"/>
      <c r="E18" s="738"/>
      <c r="F18" s="738"/>
      <c r="G18" s="738"/>
      <c r="H18" s="738"/>
      <c r="I18" s="738"/>
      <c r="J18" s="738"/>
      <c r="K18" s="738"/>
      <c r="L18" s="738"/>
      <c r="M18" s="738"/>
      <c r="N18" s="738"/>
      <c r="O18" s="738"/>
      <c r="P18" s="738"/>
      <c r="Q18" s="738"/>
      <c r="R18" s="738"/>
      <c r="S18" s="738"/>
      <c r="T18" s="738"/>
      <c r="U18" s="738"/>
      <c r="V18" s="738"/>
      <c r="W18" s="738"/>
      <c r="X18" s="738"/>
      <c r="Y18" s="738"/>
      <c r="Z18" s="738"/>
      <c r="AA18" s="739"/>
      <c r="AB18" s="739"/>
      <c r="AC18" s="739"/>
      <c r="AD18" s="739"/>
      <c r="AE18" s="739"/>
      <c r="AF18" s="739"/>
      <c r="AG18" s="739"/>
      <c r="AH18" s="739"/>
      <c r="AI18" s="739"/>
      <c r="AJ18" s="739"/>
      <c r="AK18" s="739"/>
      <c r="AL18" s="739"/>
      <c r="AM18" s="739"/>
      <c r="AN18" s="739"/>
      <c r="AO18" s="739"/>
      <c r="AP18" s="739"/>
      <c r="AQ18" s="739"/>
      <c r="AR18" s="739"/>
      <c r="AS18" s="739"/>
      <c r="AT18" s="739"/>
      <c r="AU18" s="739"/>
      <c r="AV18" s="739"/>
      <c r="AW18" s="739"/>
      <c r="AX18" s="739"/>
      <c r="AY18" s="739"/>
      <c r="AZ18" s="739"/>
      <c r="BA18" s="739"/>
      <c r="BB18" s="739"/>
      <c r="BC18" s="739">
        <f>SUM('[2]Buques!'!$F$15:$F$19)</f>
        <v>372.19444444444463</v>
      </c>
      <c r="BD18" s="739">
        <v>295.54166666666663</v>
      </c>
      <c r="BE18" s="739">
        <v>295.54166666666663</v>
      </c>
      <c r="BF18" s="739">
        <v>467.87500000000017</v>
      </c>
      <c r="BG18" s="739">
        <f t="shared" ref="BG18:BG20" si="32">BH18</f>
        <v>472.38888888888908</v>
      </c>
      <c r="BH18" s="739">
        <f>SUM('[2]Buques!'!$F$15:$F$20)</f>
        <v>472.38888888888908</v>
      </c>
      <c r="BI18" s="739">
        <f t="shared" ref="BI18:BI20" si="33">BH18</f>
        <v>472.38888888888908</v>
      </c>
      <c r="BJ18" s="739">
        <v>472.38888888888908</v>
      </c>
      <c r="BK18" s="739">
        <v>594.59768675799103</v>
      </c>
      <c r="BL18" s="739"/>
      <c r="BM18" s="739">
        <f>'[2]Buques!'!$F$14</f>
        <v>1051.2291124809742</v>
      </c>
    </row>
    <row r="19" spans="1:68" s="689" customFormat="1" ht="13.5" thickBot="1">
      <c r="A19" s="740" t="s">
        <v>543</v>
      </c>
      <c r="B19" s="740"/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0"/>
      <c r="P19" s="740"/>
      <c r="Q19" s="740"/>
      <c r="R19" s="740"/>
      <c r="S19" s="740"/>
      <c r="T19" s="740"/>
      <c r="U19" s="740"/>
      <c r="V19" s="740"/>
      <c r="W19" s="740"/>
      <c r="X19" s="740"/>
      <c r="Y19" s="740"/>
      <c r="Z19" s="740"/>
      <c r="AA19" s="741"/>
      <c r="AB19" s="741"/>
      <c r="AC19" s="741"/>
      <c r="AD19" s="741"/>
      <c r="AE19" s="741"/>
      <c r="AF19" s="741"/>
      <c r="AG19" s="741"/>
      <c r="AH19" s="741"/>
      <c r="AI19" s="741"/>
      <c r="AJ19" s="741"/>
      <c r="AK19" s="741"/>
      <c r="AL19" s="741"/>
      <c r="AM19" s="741"/>
      <c r="AN19" s="741"/>
      <c r="AO19" s="741"/>
      <c r="AP19" s="741"/>
      <c r="AQ19" s="741"/>
      <c r="AR19" s="741"/>
      <c r="AS19" s="741"/>
      <c r="AT19" s="741"/>
      <c r="AU19" s="741"/>
      <c r="AV19" s="741"/>
      <c r="AW19" s="741"/>
      <c r="AX19" s="741"/>
      <c r="AY19" s="741"/>
      <c r="AZ19" s="741"/>
      <c r="BA19" s="741"/>
      <c r="BB19" s="741"/>
      <c r="BC19" s="741">
        <f>-SUM('[2]Buques!'!$Q$30:$U$30)</f>
        <v>-180.38428456836158</v>
      </c>
      <c r="BD19" s="741">
        <v>-255.81409201283708</v>
      </c>
      <c r="BE19" s="741">
        <v>-255.81409201283708</v>
      </c>
      <c r="BF19" s="741">
        <v>-255.81409201283708</v>
      </c>
      <c r="BG19" s="741">
        <f t="shared" si="32"/>
        <v>-255.81409201283708</v>
      </c>
      <c r="BH19" s="741">
        <f>-SUM('[2]Buques!'!$Q$30:$V$30)</f>
        <v>-255.81409201283708</v>
      </c>
      <c r="BI19" s="741">
        <f t="shared" si="33"/>
        <v>-255.81409201283708</v>
      </c>
      <c r="BJ19" s="741">
        <v>-255.81409201283708</v>
      </c>
      <c r="BK19" s="741">
        <v>-345.28222456235437</v>
      </c>
      <c r="BL19" s="741"/>
      <c r="BM19" s="741">
        <f>-SUM('[2]Buques!'!$Q$30:$AB$30)</f>
        <v>-663.65774700332656</v>
      </c>
    </row>
    <row r="20" spans="1:68" ht="15.75">
      <c r="A20" s="732" t="s">
        <v>541</v>
      </c>
      <c r="B20" s="732"/>
      <c r="C20" s="732"/>
      <c r="D20" s="732"/>
      <c r="E20" s="732"/>
      <c r="F20" s="732"/>
      <c r="G20" s="732"/>
      <c r="H20" s="732"/>
      <c r="I20" s="732"/>
      <c r="J20" s="732"/>
      <c r="K20" s="732"/>
      <c r="L20" s="732"/>
      <c r="M20" s="732"/>
      <c r="N20" s="732"/>
      <c r="O20" s="732"/>
      <c r="P20" s="732"/>
      <c r="Q20" s="732"/>
      <c r="R20" s="732"/>
      <c r="S20" s="732"/>
      <c r="T20" s="732"/>
      <c r="U20" s="732"/>
      <c r="V20" s="732"/>
      <c r="W20" s="732"/>
      <c r="X20" s="732"/>
      <c r="Y20" s="732"/>
      <c r="Z20" s="732"/>
      <c r="AA20" s="737">
        <f t="shared" ref="AA20:BH20" si="34">SUM(AA17:AA19)</f>
        <v>609.27633565367705</v>
      </c>
      <c r="AB20" s="737">
        <f t="shared" si="34"/>
        <v>0</v>
      </c>
      <c r="AC20" s="737">
        <f t="shared" si="34"/>
        <v>0</v>
      </c>
      <c r="AD20" s="737">
        <f t="shared" si="34"/>
        <v>0</v>
      </c>
      <c r="AE20" s="737">
        <f t="shared" si="34"/>
        <v>0</v>
      </c>
      <c r="AF20" s="737">
        <f t="shared" si="34"/>
        <v>0</v>
      </c>
      <c r="AG20" s="737">
        <f t="shared" si="34"/>
        <v>0</v>
      </c>
      <c r="AH20" s="737">
        <f t="shared" si="34"/>
        <v>0</v>
      </c>
      <c r="AI20" s="737">
        <f t="shared" si="34"/>
        <v>0</v>
      </c>
      <c r="AJ20" s="737">
        <f t="shared" si="34"/>
        <v>0</v>
      </c>
      <c r="AK20" s="737">
        <f t="shared" si="34"/>
        <v>0</v>
      </c>
      <c r="AL20" s="737">
        <f t="shared" si="34"/>
        <v>0</v>
      </c>
      <c r="AM20" s="737">
        <f t="shared" si="34"/>
        <v>0</v>
      </c>
      <c r="AN20" s="737">
        <f t="shared" si="34"/>
        <v>0</v>
      </c>
      <c r="AO20" s="737">
        <f t="shared" si="34"/>
        <v>0</v>
      </c>
      <c r="AP20" s="737">
        <f t="shared" si="34"/>
        <v>0</v>
      </c>
      <c r="AQ20" s="737">
        <f t="shared" si="34"/>
        <v>0</v>
      </c>
      <c r="AR20" s="737">
        <f t="shared" si="34"/>
        <v>0</v>
      </c>
      <c r="AS20" s="737">
        <f t="shared" si="34"/>
        <v>0</v>
      </c>
      <c r="AT20" s="737">
        <f t="shared" si="34"/>
        <v>0</v>
      </c>
      <c r="AU20" s="737">
        <f t="shared" si="34"/>
        <v>0</v>
      </c>
      <c r="AV20" s="737">
        <f t="shared" si="34"/>
        <v>0</v>
      </c>
      <c r="AW20" s="737">
        <f t="shared" si="34"/>
        <v>0</v>
      </c>
      <c r="AX20" s="737">
        <f t="shared" si="34"/>
        <v>0</v>
      </c>
      <c r="AY20" s="737">
        <f t="shared" si="34"/>
        <v>0</v>
      </c>
      <c r="AZ20" s="737">
        <f t="shared" si="34"/>
        <v>0</v>
      </c>
      <c r="BA20" s="737">
        <f t="shared" si="34"/>
        <v>0</v>
      </c>
      <c r="BB20" s="737">
        <f t="shared" si="34"/>
        <v>0</v>
      </c>
      <c r="BC20" s="737">
        <f t="shared" si="34"/>
        <v>814.91104735620024</v>
      </c>
      <c r="BD20" s="737">
        <f t="shared" si="34"/>
        <v>725.51114694068451</v>
      </c>
      <c r="BE20" s="737">
        <v>668.50501064802756</v>
      </c>
      <c r="BF20" s="737">
        <v>861.43412963380433</v>
      </c>
      <c r="BG20" s="737">
        <f t="shared" si="32"/>
        <v>928.92093518936031</v>
      </c>
      <c r="BH20" s="737">
        <f t="shared" si="34"/>
        <v>928.92093518936031</v>
      </c>
      <c r="BI20" s="737">
        <f t="shared" si="33"/>
        <v>928.92093518936031</v>
      </c>
      <c r="BJ20" s="737">
        <v>898.54593518936008</v>
      </c>
      <c r="BK20" s="737">
        <v>1062.6244632786625</v>
      </c>
      <c r="BL20" s="737"/>
      <c r="BM20" s="737">
        <f>SUM(BM17:BM19)</f>
        <v>1646.1408019759951</v>
      </c>
    </row>
    <row r="21" spans="1:68" ht="15.75">
      <c r="A21" s="732"/>
      <c r="B21" s="732"/>
      <c r="C21" s="732"/>
      <c r="D21" s="732"/>
      <c r="E21" s="732"/>
      <c r="F21" s="732"/>
      <c r="G21" s="732"/>
      <c r="H21" s="732"/>
      <c r="I21" s="732"/>
      <c r="J21" s="732"/>
      <c r="K21" s="732"/>
      <c r="L21" s="732"/>
      <c r="M21" s="732"/>
      <c r="N21" s="732"/>
      <c r="O21" s="732"/>
      <c r="P21" s="732"/>
      <c r="Q21" s="732"/>
      <c r="R21" s="732"/>
      <c r="S21" s="732"/>
      <c r="T21" s="732"/>
      <c r="U21" s="732"/>
      <c r="V21" s="732"/>
      <c r="W21" s="732"/>
      <c r="X21" s="732"/>
      <c r="Y21" s="732"/>
      <c r="Z21" s="732"/>
      <c r="AA21" s="737"/>
      <c r="AB21" s="737"/>
      <c r="AC21" s="737"/>
      <c r="AD21" s="737"/>
      <c r="AE21" s="737"/>
      <c r="AF21" s="737"/>
      <c r="AG21" s="737"/>
      <c r="AH21" s="737"/>
      <c r="AI21" s="737"/>
      <c r="AJ21" s="737"/>
      <c r="AK21" s="737"/>
      <c r="AL21" s="737"/>
      <c r="AM21" s="737"/>
      <c r="AN21" s="737"/>
      <c r="AO21" s="737"/>
      <c r="AP21" s="737"/>
      <c r="AQ21" s="737"/>
      <c r="AR21" s="737"/>
      <c r="AS21" s="737"/>
      <c r="AT21" s="737"/>
      <c r="AU21" s="737"/>
      <c r="AV21" s="737"/>
      <c r="AW21" s="737"/>
      <c r="AX21" s="737"/>
      <c r="AY21" s="737"/>
      <c r="AZ21" s="737"/>
      <c r="BA21" s="737"/>
      <c r="BB21" s="737"/>
      <c r="BC21" s="737"/>
      <c r="BD21" s="737"/>
      <c r="BE21" s="737"/>
      <c r="BF21" s="737"/>
      <c r="BG21" s="737"/>
      <c r="BH21" s="737"/>
      <c r="BI21" s="737"/>
      <c r="BJ21" s="737"/>
      <c r="BK21" s="737"/>
      <c r="BL21" s="737"/>
      <c r="BM21" s="737"/>
    </row>
    <row r="22" spans="1:68">
      <c r="A22" s="641"/>
      <c r="B22" s="335"/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335"/>
      <c r="X22" s="335"/>
      <c r="Y22" s="335"/>
      <c r="Z22" s="335"/>
      <c r="AA22" s="335"/>
      <c r="AB22" s="335"/>
      <c r="AC22" s="335"/>
      <c r="AD22" s="335"/>
      <c r="AE22" s="335"/>
      <c r="AF22" s="335"/>
      <c r="AG22" s="335"/>
      <c r="AH22" s="335"/>
      <c r="AI22" s="335"/>
      <c r="AJ22" s="335"/>
      <c r="AK22" s="335"/>
      <c r="AL22" s="335"/>
      <c r="AM22" s="335"/>
      <c r="AN22" s="335"/>
      <c r="AO22" s="335"/>
      <c r="AP22" s="335"/>
      <c r="AQ22" s="335"/>
      <c r="AR22" s="335"/>
      <c r="AS22" s="335"/>
      <c r="AT22" s="335"/>
      <c r="AU22" s="335"/>
      <c r="AW22" s="335"/>
      <c r="AX22" s="335"/>
      <c r="AY22" s="335"/>
      <c r="AZ22" s="335"/>
      <c r="BA22" s="335"/>
      <c r="BB22" s="335"/>
      <c r="BC22" s="335">
        <f>-SUM('[1]Real Proy Ppt'!$Q$20:$V$20)</f>
        <v>687</v>
      </c>
      <c r="BD22" s="335"/>
      <c r="BE22" s="335"/>
      <c r="BF22" s="335"/>
      <c r="BG22" s="335"/>
      <c r="BH22" s="335"/>
      <c r="BI22" s="335"/>
      <c r="BJ22" s="335"/>
      <c r="BK22" s="335"/>
      <c r="BL22" s="335"/>
      <c r="BM22" s="335"/>
      <c r="BN22" s="8"/>
    </row>
    <row r="23" spans="1:68" s="292" customFormat="1" ht="15.75">
      <c r="A23" s="701"/>
      <c r="B23" s="702"/>
      <c r="C23" s="702"/>
      <c r="D23" s="702"/>
      <c r="E23" s="702"/>
      <c r="F23" s="702"/>
      <c r="G23" s="702"/>
      <c r="H23" s="702"/>
      <c r="I23" s="702"/>
      <c r="J23" s="702"/>
      <c r="K23" s="702"/>
      <c r="L23" s="702"/>
      <c r="M23" s="702"/>
      <c r="N23" s="702"/>
      <c r="O23" s="702"/>
      <c r="P23" s="702"/>
      <c r="Q23" s="702"/>
      <c r="R23" s="702"/>
      <c r="S23" s="702"/>
      <c r="T23" s="702"/>
      <c r="U23" s="702"/>
      <c r="V23" s="702"/>
      <c r="W23" s="702"/>
      <c r="X23" s="702"/>
      <c r="Y23" s="702"/>
      <c r="Z23" s="702"/>
      <c r="AA23" s="702"/>
      <c r="AB23" s="702"/>
      <c r="AC23" s="702"/>
      <c r="AD23" s="702"/>
      <c r="AE23" s="702"/>
      <c r="AF23" s="702"/>
      <c r="AG23" s="702"/>
      <c r="AH23" s="702"/>
      <c r="AI23" s="702"/>
      <c r="AJ23" s="702"/>
      <c r="AK23" s="702"/>
      <c r="AL23" s="702"/>
      <c r="AM23" s="702"/>
      <c r="AN23" s="702"/>
      <c r="AO23" s="702"/>
      <c r="AP23" s="702"/>
      <c r="AQ23" s="702"/>
      <c r="AR23" s="702"/>
      <c r="AS23" s="702"/>
      <c r="AT23" s="702"/>
      <c r="AU23" s="702"/>
      <c r="AV23" s="702"/>
      <c r="AW23" s="702"/>
      <c r="AX23" s="702"/>
      <c r="AY23" s="702">
        <f>-SUM('[1]Real Proy Ppt'!$Q$20:$U$20)</f>
        <v>413</v>
      </c>
      <c r="AZ23" s="702"/>
      <c r="BA23" s="702"/>
      <c r="BB23" s="702"/>
      <c r="BC23" s="702"/>
      <c r="BD23" s="702"/>
      <c r="BE23" s="702"/>
      <c r="BF23" s="702"/>
      <c r="BG23" s="702"/>
      <c r="BH23" s="702"/>
      <c r="BI23" s="702"/>
      <c r="BJ23" s="702"/>
      <c r="BK23" s="702"/>
      <c r="BL23" s="702"/>
      <c r="BM23" s="702"/>
    </row>
    <row r="24" spans="1:68" s="8" customFormat="1" ht="15.75">
      <c r="A24" s="703" t="s">
        <v>530</v>
      </c>
      <c r="B24" s="704"/>
      <c r="C24" s="704"/>
      <c r="D24" s="704"/>
      <c r="E24" s="704"/>
      <c r="F24" s="704"/>
      <c r="G24" s="704"/>
      <c r="H24" s="704"/>
      <c r="I24" s="704"/>
      <c r="J24" s="704"/>
      <c r="K24" s="704"/>
      <c r="L24" s="704"/>
      <c r="M24" s="704"/>
      <c r="N24" s="704"/>
      <c r="O24" s="704"/>
      <c r="P24" s="704"/>
      <c r="Q24" s="704"/>
      <c r="R24" s="704"/>
      <c r="S24" s="704"/>
      <c r="T24" s="704"/>
      <c r="U24" s="704"/>
      <c r="V24" s="704"/>
      <c r="W24" s="704"/>
      <c r="X24" s="704"/>
      <c r="Y24" s="704"/>
      <c r="Z24" s="704"/>
      <c r="AA24" s="704">
        <v>40000</v>
      </c>
      <c r="AB24" s="704"/>
      <c r="AC24" s="704"/>
      <c r="AD24" s="704"/>
      <c r="AE24" s="704"/>
      <c r="AF24" s="704"/>
      <c r="AG24" s="704"/>
      <c r="AH24" s="704"/>
      <c r="AI24" s="704"/>
      <c r="AJ24" s="704"/>
      <c r="AK24" s="704"/>
      <c r="AL24" s="704"/>
      <c r="AM24" s="704"/>
      <c r="AN24" s="704"/>
      <c r="AO24" s="704"/>
      <c r="AP24" s="704">
        <f>40000</f>
        <v>40000</v>
      </c>
      <c r="AQ24" s="704"/>
      <c r="AR24" s="704"/>
      <c r="AS24" s="704"/>
      <c r="AT24" s="704"/>
      <c r="AU24" s="704">
        <f>39000</f>
        <v>39000</v>
      </c>
      <c r="AV24" s="704">
        <f>39000</f>
        <v>39000</v>
      </c>
      <c r="AW24" s="704">
        <f>39000</f>
        <v>39000</v>
      </c>
      <c r="AX24" s="704">
        <f>39000</f>
        <v>39000</v>
      </c>
      <c r="AY24" s="704">
        <f>39000</f>
        <v>39000</v>
      </c>
      <c r="AZ24" s="704">
        <f>39000</f>
        <v>39000</v>
      </c>
      <c r="BA24" s="704">
        <f>39000</f>
        <v>39000</v>
      </c>
      <c r="BB24" s="704">
        <f>39000</f>
        <v>39000</v>
      </c>
      <c r="BC24" s="704">
        <f>39000</f>
        <v>39000</v>
      </c>
      <c r="BD24" s="704">
        <v>29500</v>
      </c>
      <c r="BE24" s="704">
        <v>37300</v>
      </c>
      <c r="BF24" s="704">
        <v>45800</v>
      </c>
      <c r="BG24" s="704">
        <v>51800</v>
      </c>
      <c r="BH24" s="704">
        <f>'[4]Flujo 2018'!$BZ$88</f>
        <v>51800</v>
      </c>
      <c r="BI24" s="704">
        <f>'[4]Flujo 2018'!$BZ$88</f>
        <v>51800</v>
      </c>
      <c r="BJ24" s="704">
        <f>'[4]Flujo 2018'!$BZ$88</f>
        <v>51800</v>
      </c>
      <c r="BK24" s="704">
        <v>51800</v>
      </c>
      <c r="BL24" s="704"/>
      <c r="BM24" s="704">
        <f>'[4]Flujo 2018'!CF88</f>
        <v>28446.966139660271</v>
      </c>
      <c r="BN24" s="11"/>
      <c r="BO24" s="11"/>
      <c r="BP24" s="11"/>
    </row>
    <row r="25" spans="1:68" s="8" customFormat="1" ht="15.75">
      <c r="A25" s="701" t="s">
        <v>531</v>
      </c>
      <c r="B25" s="704"/>
      <c r="C25" s="704"/>
      <c r="D25" s="704"/>
      <c r="E25" s="704"/>
      <c r="F25" s="704"/>
      <c r="G25" s="704"/>
      <c r="H25" s="704"/>
      <c r="I25" s="704"/>
      <c r="J25" s="704"/>
      <c r="K25" s="704"/>
      <c r="L25" s="704"/>
      <c r="M25" s="704"/>
      <c r="N25" s="704"/>
      <c r="O25" s="704"/>
      <c r="P25" s="704"/>
      <c r="Q25" s="704"/>
      <c r="R25" s="704"/>
      <c r="S25" s="704"/>
      <c r="T25" s="704"/>
      <c r="U25" s="704"/>
      <c r="V25" s="704"/>
      <c r="W25" s="704"/>
      <c r="X25" s="704"/>
      <c r="Y25" s="704"/>
      <c r="Z25" s="704"/>
      <c r="AA25" s="704">
        <v>13</v>
      </c>
      <c r="AB25" s="704"/>
      <c r="AC25" s="704"/>
      <c r="AD25" s="704"/>
      <c r="AE25" s="704"/>
      <c r="AF25" s="704"/>
      <c r="AG25" s="704"/>
      <c r="AH25" s="704"/>
      <c r="AI25" s="704"/>
      <c r="AJ25" s="704"/>
      <c r="AK25" s="704"/>
      <c r="AL25" s="704"/>
      <c r="AM25" s="704"/>
      <c r="AN25" s="704"/>
      <c r="AO25" s="704"/>
      <c r="AP25" s="704">
        <f>1831</f>
        <v>1831</v>
      </c>
      <c r="AQ25" s="704"/>
      <c r="AR25" s="704"/>
      <c r="AS25" s="704"/>
      <c r="AT25" s="704"/>
      <c r="AU25" s="704">
        <f>1831</f>
        <v>1831</v>
      </c>
      <c r="AV25" s="704">
        <f>'CTAS CONGELADAS ABR 19'!$P$99</f>
        <v>1696</v>
      </c>
      <c r="AW25" s="704">
        <f>'CTAS CONGELADAS ABR 19'!$P$99</f>
        <v>1696</v>
      </c>
      <c r="AX25" s="704">
        <f>'CTAS CONGELADAS ABR 19'!$P$99</f>
        <v>1696</v>
      </c>
      <c r="AY25" s="704">
        <f>'CTAS CONGELADAS ABR 19'!$P$99</f>
        <v>1696</v>
      </c>
      <c r="AZ25" s="704">
        <f>'CTAS CONGELADAS ABR 19'!$P$99</f>
        <v>1696</v>
      </c>
      <c r="BA25" s="704">
        <f>'CTAS CONGELADAS ABR 19'!$P$99</f>
        <v>1696</v>
      </c>
      <c r="BB25" s="704">
        <f>'CTAS CONGELADAS ABR 19'!$P$99</f>
        <v>1696</v>
      </c>
      <c r="BC25" s="704">
        <f>'CTAS CONGELADAS MAY 19'!$P$99</f>
        <v>1864</v>
      </c>
      <c r="BD25" s="704">
        <f>'CTAS CONGELADAS MAY 19'!$P$99</f>
        <v>1864</v>
      </c>
      <c r="BE25" s="704">
        <f>BD25</f>
        <v>1864</v>
      </c>
      <c r="BF25" s="704">
        <f>BE25</f>
        <v>1864</v>
      </c>
      <c r="BG25" s="704"/>
      <c r="BH25" s="704"/>
      <c r="BI25" s="704"/>
      <c r="BJ25" s="704"/>
      <c r="BK25" s="704"/>
      <c r="BL25" s="704"/>
      <c r="BM25" s="704">
        <f>'[4]Flujo 2018'!CF89</f>
        <v>0</v>
      </c>
      <c r="BN25" s="11"/>
      <c r="BO25" s="11"/>
      <c r="BP25" s="11"/>
    </row>
    <row r="26" spans="1:68" ht="15.75">
      <c r="A26" s="703" t="s">
        <v>532</v>
      </c>
      <c r="B26" s="705"/>
      <c r="C26" s="705"/>
      <c r="D26" s="705"/>
      <c r="E26" s="705"/>
      <c r="F26" s="705"/>
      <c r="G26" s="705"/>
      <c r="H26" s="705"/>
      <c r="I26" s="705"/>
      <c r="J26" s="705"/>
      <c r="K26" s="705"/>
      <c r="L26" s="705"/>
      <c r="M26" s="705"/>
      <c r="N26" s="705"/>
      <c r="O26" s="705"/>
      <c r="P26" s="705"/>
      <c r="Q26" s="705"/>
      <c r="R26" s="705"/>
      <c r="S26" s="705"/>
      <c r="T26" s="705"/>
      <c r="U26" s="705"/>
      <c r="V26" s="705"/>
      <c r="W26" s="705"/>
      <c r="X26" s="705"/>
      <c r="Y26" s="705"/>
      <c r="Z26" s="705"/>
      <c r="AA26" s="705"/>
      <c r="AB26" s="705"/>
      <c r="AC26" s="705"/>
      <c r="AD26" s="705"/>
      <c r="AE26" s="705"/>
      <c r="AF26" s="705"/>
      <c r="AG26" s="705"/>
      <c r="AH26" s="705"/>
      <c r="AI26" s="705"/>
      <c r="AJ26" s="705"/>
      <c r="AK26" s="705"/>
      <c r="AL26" s="705"/>
      <c r="AM26" s="705"/>
      <c r="AN26" s="705"/>
      <c r="AO26" s="705"/>
      <c r="AP26" s="705"/>
      <c r="AQ26" s="705"/>
      <c r="AR26" s="705"/>
      <c r="AS26" s="705"/>
      <c r="AT26" s="705"/>
      <c r="AU26" s="705">
        <f>10006.04293</f>
        <v>10006.04293</v>
      </c>
      <c r="AV26" s="705">
        <f>10000</f>
        <v>10000</v>
      </c>
      <c r="AW26" s="705">
        <f>10000</f>
        <v>10000</v>
      </c>
      <c r="AX26" s="705">
        <f>10000+11000</f>
        <v>21000</v>
      </c>
      <c r="AY26" s="705">
        <f>10000+11000</f>
        <v>21000</v>
      </c>
      <c r="AZ26" s="705">
        <f>10000+11000</f>
        <v>21000</v>
      </c>
      <c r="BA26" s="705">
        <f t="shared" ref="BA26:BB26" si="35">10000+11000</f>
        <v>21000</v>
      </c>
      <c r="BB26" s="705">
        <f t="shared" si="35"/>
        <v>21000</v>
      </c>
      <c r="BC26" s="705">
        <v>21000</v>
      </c>
      <c r="BD26" s="705">
        <v>21000</v>
      </c>
      <c r="BE26" s="705">
        <v>21000</v>
      </c>
      <c r="BF26" s="705">
        <v>11000</v>
      </c>
      <c r="BG26" s="705">
        <v>18000</v>
      </c>
      <c r="BH26" s="704">
        <f>'[4]Flujo 2018'!$BZ$90</f>
        <v>18000</v>
      </c>
      <c r="BI26" s="704">
        <f>'[4]Flujo 2018'!$BZ$90</f>
        <v>18000</v>
      </c>
      <c r="BJ26" s="704">
        <f>'[4]Flujo 2018'!$BZ$90</f>
        <v>18000</v>
      </c>
      <c r="BK26" s="704">
        <v>18000</v>
      </c>
      <c r="BL26" s="704"/>
      <c r="BM26" s="704">
        <f>'[4]Flujo 2018'!CF90</f>
        <v>12399.6</v>
      </c>
    </row>
    <row r="28" spans="1:68" ht="15.75">
      <c r="AP28" s="704"/>
      <c r="AQ28" s="704"/>
      <c r="AR28" s="704"/>
      <c r="AS28" s="704"/>
      <c r="AT28" s="704"/>
      <c r="AU28" s="704"/>
      <c r="AV28" s="704"/>
      <c r="AW28" s="704"/>
      <c r="AX28" s="704"/>
      <c r="AY28" s="704"/>
      <c r="AZ28" s="704"/>
      <c r="BA28" s="704"/>
      <c r="BB28" s="704"/>
      <c r="BC28" s="704"/>
      <c r="BD28" s="704"/>
      <c r="BE28" s="704"/>
      <c r="BF28" s="704"/>
      <c r="BG28" s="704"/>
      <c r="BH28" s="704"/>
      <c r="BI28" s="704"/>
      <c r="BJ28" s="704"/>
      <c r="BK28" s="704"/>
      <c r="BL28" s="704"/>
      <c r="BM28" s="704"/>
    </row>
    <row r="29" spans="1:68" ht="15.75">
      <c r="A29" s="732" t="s">
        <v>539</v>
      </c>
    </row>
    <row r="30" spans="1:68" ht="15.75">
      <c r="A30" s="732" t="s">
        <v>538</v>
      </c>
    </row>
    <row r="31" spans="1:68">
      <c r="BH31" s="11">
        <v>12750</v>
      </c>
    </row>
    <row r="32" spans="1:68">
      <c r="BH32" s="11">
        <f>BH31-5750</f>
        <v>7000</v>
      </c>
    </row>
  </sheetData>
  <mergeCells count="2">
    <mergeCell ref="B1:BC1"/>
    <mergeCell ref="BD1:BG1"/>
  </mergeCells>
  <pageMargins left="0.7" right="0.7" top="0.75" bottom="0.75" header="0.3" footer="0.3"/>
  <pageSetup paperSize="9" orientation="portrait" r:id="rId1"/>
  <ignoredErrors>
    <ignoredError sqref="AA9 BH9 BG9 BI9:BK9" emptyCellReferenc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>
    <tabColor theme="0" tint="-0.499984740745262"/>
  </sheetPr>
  <dimension ref="A1:BR40"/>
  <sheetViews>
    <sheetView showGridLines="0" zoomScaleNormal="100" workbookViewId="0">
      <pane xSplit="1" ySplit="2" topLeftCell="BF6" activePane="bottomRight" state="frozen"/>
      <selection activeCell="BK18" sqref="BK18"/>
      <selection pane="topRight" activeCell="BK18" sqref="BK18"/>
      <selection pane="bottomLeft" activeCell="BK18" sqref="BK18"/>
      <selection pane="bottomRight" activeCell="BK18" sqref="BK18"/>
    </sheetView>
  </sheetViews>
  <sheetFormatPr baseColWidth="10" defaultRowHeight="15" outlineLevelRow="1" outlineLevelCol="2"/>
  <cols>
    <col min="1" max="1" width="39.5" style="11" customWidth="1"/>
    <col min="2" max="2" width="11.25" style="11" hidden="1" customWidth="1" outlineLevel="1"/>
    <col min="3" max="7" width="11" style="11" hidden="1" customWidth="1" outlineLevel="2"/>
    <col min="8" max="9" width="12.25" style="11" hidden="1" customWidth="1" outlineLevel="2"/>
    <col min="10" max="10" width="11.875" style="11" hidden="1" customWidth="1" outlineLevel="2"/>
    <col min="11" max="11" width="12.25" style="11" hidden="1" customWidth="1" outlineLevel="2"/>
    <col min="12" max="12" width="11.75" style="11" hidden="1" customWidth="1" outlineLevel="2"/>
    <col min="13" max="13" width="12.5" style="11" hidden="1" customWidth="1" outlineLevel="2"/>
    <col min="14" max="14" width="9.5" style="11" hidden="1" customWidth="1" outlineLevel="1"/>
    <col min="15" max="16" width="12.375" style="11" hidden="1" customWidth="1" outlineLevel="1"/>
    <col min="17" max="17" width="10.5" style="11" hidden="1" customWidth="1" outlineLevel="1"/>
    <col min="18" max="18" width="9.5" style="11" hidden="1" customWidth="1" outlineLevel="1"/>
    <col min="19" max="19" width="11.875" style="11" hidden="1" customWidth="1" outlineLevel="1"/>
    <col min="20" max="20" width="10.625" style="11" hidden="1" customWidth="1" outlineLevel="1"/>
    <col min="21" max="25" width="11" style="11" hidden="1" customWidth="1" outlineLevel="1"/>
    <col min="26" max="26" width="11" style="11" hidden="1" customWidth="1" outlineLevel="1" collapsed="1"/>
    <col min="27" max="27" width="11" style="11" customWidth="1" collapsed="1"/>
    <col min="28" max="32" width="11" style="11" hidden="1" customWidth="1" outlineLevel="1"/>
    <col min="33" max="33" width="11" style="11" customWidth="1" collapsed="1"/>
    <col min="34" max="36" width="11" style="11" hidden="1" customWidth="1" outlineLevel="1"/>
    <col min="37" max="37" width="11" style="11" customWidth="1" collapsed="1"/>
    <col min="38" max="41" width="11" style="11" hidden="1" customWidth="1" outlineLevel="1"/>
    <col min="42" max="42" width="11" style="11" customWidth="1" collapsed="1"/>
    <col min="43" max="44" width="11" style="11" hidden="1" customWidth="1" outlineLevel="1"/>
    <col min="45" max="45" width="10.875" style="11" hidden="1" customWidth="1" outlineLevel="1"/>
    <col min="46" max="47" width="11" style="11" hidden="1" customWidth="1" outlineLevel="1"/>
    <col min="48" max="48" width="11" style="11" customWidth="1" collapsed="1"/>
    <col min="49" max="53" width="11" style="11" hidden="1" customWidth="1" outlineLevel="1"/>
    <col min="54" max="54" width="11" style="11" hidden="1" customWidth="1" outlineLevel="1" collapsed="1"/>
    <col min="55" max="55" width="11" style="11" customWidth="1" collapsed="1"/>
    <col min="56" max="64" width="11" style="11" customWidth="1"/>
    <col min="65" max="65" width="12.5" style="11" bestFit="1" customWidth="1"/>
    <col min="66" max="67" width="15.875" style="11" customWidth="1"/>
    <col min="68" max="16384" width="11" style="11"/>
  </cols>
  <sheetData>
    <row r="1" spans="1:70" s="8" customFormat="1" ht="15.75">
      <c r="A1" s="349" t="s">
        <v>467</v>
      </c>
      <c r="B1" s="810" t="s">
        <v>7</v>
      </c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  <c r="O1" s="810"/>
      <c r="P1" s="810"/>
      <c r="Q1" s="810"/>
      <c r="R1" s="810"/>
      <c r="S1" s="810"/>
      <c r="T1" s="810"/>
      <c r="U1" s="810"/>
      <c r="V1" s="810"/>
      <c r="W1" s="810"/>
      <c r="X1" s="810"/>
      <c r="Y1" s="810"/>
      <c r="Z1" s="810"/>
      <c r="AA1" s="810"/>
      <c r="AB1" s="810"/>
      <c r="AC1" s="810"/>
      <c r="AD1" s="810"/>
      <c r="AE1" s="810"/>
      <c r="AF1" s="810"/>
      <c r="AG1" s="810"/>
      <c r="AH1" s="810"/>
      <c r="AI1" s="810"/>
      <c r="AJ1" s="810"/>
      <c r="AK1" s="810"/>
      <c r="AL1" s="810"/>
      <c r="AM1" s="810"/>
      <c r="AN1" s="810"/>
      <c r="AO1" s="810"/>
      <c r="AP1" s="810"/>
      <c r="AQ1" s="810"/>
      <c r="AR1" s="810"/>
      <c r="AS1" s="810"/>
      <c r="AT1" s="810"/>
      <c r="AU1" s="810"/>
      <c r="AV1" s="810"/>
      <c r="AW1" s="810"/>
      <c r="AX1" s="810"/>
      <c r="AY1" s="810"/>
      <c r="AZ1" s="810"/>
      <c r="BA1" s="810"/>
      <c r="BB1" s="810"/>
      <c r="BC1" s="811"/>
      <c r="BD1" s="812" t="s">
        <v>518</v>
      </c>
      <c r="BE1" s="813"/>
      <c r="BF1" s="813"/>
      <c r="BG1" s="814"/>
      <c r="BH1" s="734" t="s">
        <v>540</v>
      </c>
      <c r="BI1" s="758" t="s">
        <v>540</v>
      </c>
      <c r="BJ1" s="758"/>
      <c r="BK1" s="761"/>
      <c r="BL1" s="761"/>
      <c r="BM1" s="551" t="s">
        <v>461</v>
      </c>
    </row>
    <row r="2" spans="1:70" s="8" customFormat="1" ht="15.75">
      <c r="A2" s="358" t="s">
        <v>0</v>
      </c>
      <c r="B2" s="360">
        <v>42705</v>
      </c>
      <c r="C2" s="360">
        <v>42736</v>
      </c>
      <c r="D2" s="360">
        <v>42767</v>
      </c>
      <c r="E2" s="360">
        <v>42795</v>
      </c>
      <c r="F2" s="360">
        <v>42826</v>
      </c>
      <c r="G2" s="360">
        <v>42856</v>
      </c>
      <c r="H2" s="360">
        <v>42887</v>
      </c>
      <c r="I2" s="360">
        <v>42917</v>
      </c>
      <c r="J2" s="360">
        <v>42948</v>
      </c>
      <c r="K2" s="360">
        <v>42979</v>
      </c>
      <c r="L2" s="360">
        <v>43009</v>
      </c>
      <c r="M2" s="360">
        <v>43040</v>
      </c>
      <c r="N2" s="407">
        <v>43070</v>
      </c>
      <c r="O2" s="360">
        <v>43101</v>
      </c>
      <c r="P2" s="360">
        <v>43159</v>
      </c>
      <c r="Q2" s="360">
        <v>43190</v>
      </c>
      <c r="R2" s="360">
        <v>43220</v>
      </c>
      <c r="S2" s="360">
        <v>43250</v>
      </c>
      <c r="T2" s="360">
        <v>43281</v>
      </c>
      <c r="U2" s="360">
        <v>43311</v>
      </c>
      <c r="V2" s="360">
        <v>43342</v>
      </c>
      <c r="W2" s="407">
        <v>43373</v>
      </c>
      <c r="X2" s="407">
        <v>43404</v>
      </c>
      <c r="Y2" s="407">
        <v>43434</v>
      </c>
      <c r="Z2" s="407">
        <v>43464</v>
      </c>
      <c r="AA2" s="407">
        <v>43465</v>
      </c>
      <c r="AB2" s="404">
        <v>43476</v>
      </c>
      <c r="AC2" s="404">
        <f>AB2+7</f>
        <v>43483</v>
      </c>
      <c r="AD2" s="404">
        <f>AC2+7</f>
        <v>43490</v>
      </c>
      <c r="AE2" s="404">
        <f>AD2+7</f>
        <v>43497</v>
      </c>
      <c r="AF2" s="404">
        <f>AE2+7</f>
        <v>43504</v>
      </c>
      <c r="AG2" s="407">
        <v>43495</v>
      </c>
      <c r="AH2" s="539">
        <v>43511</v>
      </c>
      <c r="AI2" s="404">
        <f>AH2+7</f>
        <v>43518</v>
      </c>
      <c r="AJ2" s="540">
        <f>AI2+7</f>
        <v>43525</v>
      </c>
      <c r="AK2" s="582">
        <v>43524</v>
      </c>
      <c r="AL2" s="539">
        <f>AJ2+7</f>
        <v>43532</v>
      </c>
      <c r="AM2" s="404">
        <f>AL2+7</f>
        <v>43539</v>
      </c>
      <c r="AN2" s="404">
        <f>AM2+7</f>
        <v>43546</v>
      </c>
      <c r="AO2" s="540">
        <f>AN2+7</f>
        <v>43553</v>
      </c>
      <c r="AP2" s="407">
        <v>43555</v>
      </c>
      <c r="AQ2" s="539">
        <f>AO2+7</f>
        <v>43560</v>
      </c>
      <c r="AR2" s="404">
        <f>AQ2+7</f>
        <v>43567</v>
      </c>
      <c r="AS2" s="404">
        <f>AR2+7</f>
        <v>43574</v>
      </c>
      <c r="AT2" s="404">
        <f>AS2+7</f>
        <v>43581</v>
      </c>
      <c r="AU2" s="540">
        <v>43585</v>
      </c>
      <c r="AV2" s="582">
        <v>43585</v>
      </c>
      <c r="AW2" s="539">
        <f>AT2+7</f>
        <v>43588</v>
      </c>
      <c r="AX2" s="540">
        <f>AW2+7</f>
        <v>43595</v>
      </c>
      <c r="AY2" s="540">
        <f>AX2+7</f>
        <v>43602</v>
      </c>
      <c r="AZ2" s="540">
        <f t="shared" ref="AZ2:BA2" si="0">AY2+7</f>
        <v>43609</v>
      </c>
      <c r="BA2" s="540">
        <f t="shared" si="0"/>
        <v>43616</v>
      </c>
      <c r="BB2" s="582">
        <v>43616</v>
      </c>
      <c r="BC2" s="582">
        <v>43616</v>
      </c>
      <c r="BD2" s="539">
        <f>BA2+7</f>
        <v>43623</v>
      </c>
      <c r="BE2" s="729">
        <f>BD2+7</f>
        <v>43630</v>
      </c>
      <c r="BF2" s="729">
        <f>BE2+7</f>
        <v>43637</v>
      </c>
      <c r="BG2" s="729">
        <f>BF2+7</f>
        <v>43644</v>
      </c>
      <c r="BH2" s="582">
        <v>43646</v>
      </c>
      <c r="BI2" s="582">
        <v>43646</v>
      </c>
      <c r="BJ2" s="582">
        <v>43646</v>
      </c>
      <c r="BK2" s="729">
        <v>43651</v>
      </c>
      <c r="BL2" s="729">
        <f>BK2+7</f>
        <v>43658</v>
      </c>
      <c r="BM2" s="552">
        <v>43800</v>
      </c>
    </row>
    <row r="3" spans="1:70" s="289" customFormat="1" ht="15.75">
      <c r="A3" s="300" t="s">
        <v>3</v>
      </c>
      <c r="B3" s="640">
        <v>50725</v>
      </c>
      <c r="C3" s="640">
        <v>70924</v>
      </c>
      <c r="D3" s="640">
        <v>64763</v>
      </c>
      <c r="E3" s="640">
        <v>69143</v>
      </c>
      <c r="F3" s="640">
        <v>83499</v>
      </c>
      <c r="G3" s="640">
        <v>83483</v>
      </c>
      <c r="H3" s="640">
        <v>80261</v>
      </c>
      <c r="I3" s="640">
        <v>87686</v>
      </c>
      <c r="J3" s="640">
        <v>64031</v>
      </c>
      <c r="K3" s="640">
        <v>50940</v>
      </c>
      <c r="L3" s="640">
        <v>64392</v>
      </c>
      <c r="M3" s="640">
        <v>68089</v>
      </c>
      <c r="N3" s="640">
        <v>54030.131999999998</v>
      </c>
      <c r="O3" s="640">
        <v>63166</v>
      </c>
      <c r="P3" s="640">
        <v>82497</v>
      </c>
      <c r="Q3" s="640">
        <v>81657</v>
      </c>
      <c r="R3" s="650">
        <v>70821</v>
      </c>
      <c r="S3" s="640">
        <v>41544</v>
      </c>
      <c r="T3" s="640">
        <v>47132</v>
      </c>
      <c r="U3" s="640">
        <v>52924</v>
      </c>
      <c r="V3" s="640">
        <v>55448</v>
      </c>
      <c r="W3" s="640">
        <v>38118</v>
      </c>
      <c r="X3" s="640">
        <v>47352</v>
      </c>
      <c r="Y3" s="640">
        <v>68484</v>
      </c>
      <c r="Z3" s="640">
        <f>'Consolidado Dic 2018'!$S$53</f>
        <v>51407</v>
      </c>
      <c r="AA3" s="649">
        <f>'Consolidado Dic 2018 (2)'!$S$53</f>
        <v>53075</v>
      </c>
      <c r="AB3" s="649">
        <f>SUM(AB6:AB8)</f>
        <v>68520.722000000009</v>
      </c>
      <c r="AC3" s="649">
        <f>SUM(AC6:AC8)</f>
        <v>76031.137000000002</v>
      </c>
      <c r="AD3" s="649">
        <f>SUM(AD6:AD8)</f>
        <v>75779.347999999998</v>
      </c>
      <c r="AE3" s="649">
        <f>SUM(AE6:AE8)</f>
        <v>81858.407999999996</v>
      </c>
      <c r="AF3" s="649">
        <f>SUM(AF6:AF8)</f>
        <v>87727.428</v>
      </c>
      <c r="AG3" s="649">
        <f>'Consolidado Ene 2019'!$S$53</f>
        <v>83946</v>
      </c>
      <c r="AH3" s="649">
        <f>SUM(AH6:AH8)</f>
        <v>89629.960999999996</v>
      </c>
      <c r="AI3" s="649">
        <f>SUM(AI6:AI8)</f>
        <v>91259.282999999996</v>
      </c>
      <c r="AJ3" s="649">
        <f>SUM(AJ6:AJ8)</f>
        <v>93437.17</v>
      </c>
      <c r="AK3" s="649">
        <f>'Consolidado Feb 2019'!$S$53</f>
        <v>93445</v>
      </c>
      <c r="AL3" s="649">
        <f>SUM(AL6:AL8)</f>
        <v>98836.508990000002</v>
      </c>
      <c r="AM3" s="649">
        <f>SUM(AM6:AM8)</f>
        <v>99069.045979999995</v>
      </c>
      <c r="AN3" s="649">
        <f>SUM(AN6:AN8)</f>
        <v>101751.952</v>
      </c>
      <c r="AO3" s="649">
        <f t="shared" ref="AO3" si="1">SUM(AO6:AO8)</f>
        <v>93069.053</v>
      </c>
      <c r="AP3" s="649">
        <f>'Consolidado Mar 2019'!$S$53</f>
        <v>95202</v>
      </c>
      <c r="AQ3" s="333">
        <f t="shared" ref="AQ3:AS3" si="2">SUM(AQ6:AQ8)</f>
        <v>101534.31299999999</v>
      </c>
      <c r="AR3" s="333">
        <f t="shared" si="2"/>
        <v>94386.22</v>
      </c>
      <c r="AS3" s="333">
        <f t="shared" si="2"/>
        <v>96948.28</v>
      </c>
      <c r="AT3" s="333">
        <f t="shared" ref="AT3:AU3" si="3">SUM(AT6:AT8)</f>
        <v>95845.298999999999</v>
      </c>
      <c r="AU3" s="333">
        <f t="shared" si="3"/>
        <v>73321.585999999996</v>
      </c>
      <c r="AV3" s="649">
        <f>'Consolidado Abr 2019'!$S$53-AV29</f>
        <v>71218</v>
      </c>
      <c r="AW3" s="333">
        <f t="shared" ref="AW3:AX3" si="4">SUM(AW6:AW8)</f>
        <v>73279.173999999999</v>
      </c>
      <c r="AX3" s="333">
        <f t="shared" si="4"/>
        <v>62073.767999999996</v>
      </c>
      <c r="AY3" s="333">
        <f t="shared" ref="AY3:AZ3" si="5">SUM(AY6:AY8)</f>
        <v>57247.933000000005</v>
      </c>
      <c r="AZ3" s="333">
        <f t="shared" si="5"/>
        <v>45677.16274</v>
      </c>
      <c r="BA3" s="333">
        <f t="shared" ref="BA3" si="6">SUM(BA6:BA8)</f>
        <v>46256.423739999998</v>
      </c>
      <c r="BB3" s="333">
        <f t="shared" ref="BB3" si="7">SUM(BB6:BB8)</f>
        <v>46256.423739999998</v>
      </c>
      <c r="BC3" s="649">
        <f>'Consolidado May 2019'!$S$53-BC29</f>
        <v>43909</v>
      </c>
      <c r="BD3" s="333">
        <f t="shared" ref="BD3:BH3" si="8">SUM(BD6:BD8)</f>
        <v>55100.519</v>
      </c>
      <c r="BE3" s="333">
        <f t="shared" ref="BE3:BF3" si="9">SUM(BE6:BE8)</f>
        <v>39909.025999999998</v>
      </c>
      <c r="BF3" s="333">
        <f t="shared" si="9"/>
        <v>45659.387999999999</v>
      </c>
      <c r="BG3" s="333">
        <f t="shared" ref="BG3:BI3" si="10">SUM(BG6:BG8)</f>
        <v>39370.915000000001</v>
      </c>
      <c r="BH3" s="333">
        <f t="shared" si="8"/>
        <v>38652.836140000014</v>
      </c>
      <c r="BI3" s="333">
        <f t="shared" si="10"/>
        <v>39370.915000000001</v>
      </c>
      <c r="BJ3" s="649">
        <v>38638</v>
      </c>
      <c r="BK3" s="649">
        <v>40931.512000000002</v>
      </c>
      <c r="BL3" s="649"/>
      <c r="BM3" s="649">
        <f>SUM(BM6:BM8)</f>
        <v>24999.999999999993</v>
      </c>
    </row>
    <row r="4" spans="1:70" s="662" customFormat="1" ht="12.75">
      <c r="A4" s="657" t="s">
        <v>55</v>
      </c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N4" s="658"/>
      <c r="O4" s="658"/>
      <c r="P4" s="658"/>
      <c r="Q4" s="658"/>
      <c r="R4" s="661"/>
      <c r="S4" s="658"/>
      <c r="T4" s="658"/>
      <c r="U4" s="658"/>
      <c r="V4" s="658"/>
      <c r="W4" s="658"/>
      <c r="X4" s="658"/>
      <c r="Y4" s="658"/>
      <c r="Z4" s="658"/>
      <c r="AA4" s="658">
        <f t="shared" ref="AA4:AK4" si="11">AA6+AA8</f>
        <v>47146</v>
      </c>
      <c r="AB4" s="658">
        <f t="shared" si="11"/>
        <v>62656.002</v>
      </c>
      <c r="AC4" s="658">
        <f t="shared" si="11"/>
        <v>70418.156000000003</v>
      </c>
      <c r="AD4" s="658">
        <f t="shared" si="11"/>
        <v>69861.985000000001</v>
      </c>
      <c r="AE4" s="658">
        <f t="shared" si="11"/>
        <v>75056.657999999996</v>
      </c>
      <c r="AF4" s="658">
        <f t="shared" si="11"/>
        <v>80788.34</v>
      </c>
      <c r="AG4" s="658">
        <f t="shared" si="11"/>
        <v>75948</v>
      </c>
      <c r="AH4" s="658">
        <f t="shared" si="11"/>
        <v>82599.487999999998</v>
      </c>
      <c r="AI4" s="658">
        <f t="shared" si="11"/>
        <v>83870.911999999997</v>
      </c>
      <c r="AJ4" s="658">
        <f t="shared" si="11"/>
        <v>86134.668000000005</v>
      </c>
      <c r="AK4" s="658">
        <f t="shared" si="11"/>
        <v>86493</v>
      </c>
      <c r="AL4" s="658">
        <f>AL6+AL8</f>
        <v>91476.162609999999</v>
      </c>
      <c r="AM4" s="658">
        <f>AM6+AM8</f>
        <v>92073.049599999998</v>
      </c>
      <c r="AN4" s="658">
        <f>AN6+AN8</f>
        <v>94691.684000000008</v>
      </c>
      <c r="AO4" s="658">
        <f t="shared" ref="AO4:AP4" si="12">AO6+AO8</f>
        <v>85816.062999999995</v>
      </c>
      <c r="AP4" s="658">
        <f t="shared" si="12"/>
        <v>83403</v>
      </c>
      <c r="AQ4" s="658">
        <f t="shared" ref="AQ4:AR4" si="13">AQ6+AQ8</f>
        <v>89668.010999999999</v>
      </c>
      <c r="AR4" s="658">
        <f t="shared" si="13"/>
        <v>83034.262000000002</v>
      </c>
      <c r="AS4" s="658">
        <f t="shared" ref="AS4:AV4" si="14">AS6+AS8</f>
        <v>85384.805999999997</v>
      </c>
      <c r="AT4" s="658">
        <f t="shared" si="14"/>
        <v>83634.141000000003</v>
      </c>
      <c r="AU4" s="658">
        <f t="shared" si="14"/>
        <v>61649.800999999999</v>
      </c>
      <c r="AV4" s="658">
        <f t="shared" si="14"/>
        <v>56215</v>
      </c>
      <c r="AW4" s="658">
        <f t="shared" ref="AW4:AX4" si="15">AW6+AW8</f>
        <v>58270.940999999999</v>
      </c>
      <c r="AX4" s="658">
        <f t="shared" si="15"/>
        <v>46952.337</v>
      </c>
      <c r="AY4" s="658">
        <f t="shared" ref="AY4:AZ4" si="16">AY6+AY8</f>
        <v>42992.15</v>
      </c>
      <c r="AZ4" s="658">
        <f t="shared" si="16"/>
        <v>39629.487000000001</v>
      </c>
      <c r="BA4" s="658">
        <f t="shared" ref="BA4" si="17">BA6+BA8</f>
        <v>40208.748</v>
      </c>
      <c r="BB4" s="658">
        <f t="shared" ref="BB4" si="18">BB6+BB8</f>
        <v>40208.748</v>
      </c>
      <c r="BC4" s="658">
        <f t="shared" ref="BC4:BD4" si="19">BC6+BC8</f>
        <v>37651</v>
      </c>
      <c r="BD4" s="658">
        <f t="shared" si="19"/>
        <v>48725.534</v>
      </c>
      <c r="BE4" s="658">
        <f t="shared" ref="BE4:BF4" si="20">BE6+BE8</f>
        <v>33473.782999999996</v>
      </c>
      <c r="BF4" s="658">
        <f t="shared" si="20"/>
        <v>39298.430999999997</v>
      </c>
      <c r="BG4" s="658">
        <f t="shared" ref="BG4:BI4" si="21">BG6+BG8</f>
        <v>32804.099000000002</v>
      </c>
      <c r="BH4" s="658">
        <f t="shared" ref="BH4" si="22">BH6+BH8</f>
        <v>32277.851140000013</v>
      </c>
      <c r="BI4" s="658">
        <f t="shared" si="21"/>
        <v>32804.099000000002</v>
      </c>
      <c r="BJ4" s="658">
        <v>31926</v>
      </c>
      <c r="BK4" s="658">
        <v>34711.677000000003</v>
      </c>
      <c r="BL4" s="658"/>
      <c r="BM4" s="658">
        <f t="shared" ref="BM4" si="23">BM6+BM8</f>
        <v>19999.999999999993</v>
      </c>
    </row>
    <row r="5" spans="1:70" s="662" customFormat="1" ht="12.75">
      <c r="A5" s="659" t="s">
        <v>56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660"/>
      <c r="N5" s="660"/>
      <c r="O5" s="660"/>
      <c r="P5" s="660"/>
      <c r="Q5" s="660"/>
      <c r="R5" s="663"/>
      <c r="S5" s="660"/>
      <c r="T5" s="660"/>
      <c r="U5" s="660"/>
      <c r="V5" s="660"/>
      <c r="W5" s="660"/>
      <c r="X5" s="660"/>
      <c r="Y5" s="660"/>
      <c r="Z5" s="660"/>
      <c r="AA5" s="660">
        <f t="shared" ref="AA5:AK5" si="24">AA7</f>
        <v>5929</v>
      </c>
      <c r="AB5" s="660">
        <f t="shared" si="24"/>
        <v>5864.72</v>
      </c>
      <c r="AC5" s="660">
        <f t="shared" si="24"/>
        <v>5612.9809999999998</v>
      </c>
      <c r="AD5" s="660">
        <f t="shared" si="24"/>
        <v>5917.3630000000003</v>
      </c>
      <c r="AE5" s="660">
        <f t="shared" si="24"/>
        <v>6801.75</v>
      </c>
      <c r="AF5" s="660">
        <f t="shared" si="24"/>
        <v>6939.0879999999997</v>
      </c>
      <c r="AG5" s="660">
        <f t="shared" si="24"/>
        <v>7998</v>
      </c>
      <c r="AH5" s="660">
        <f t="shared" si="24"/>
        <v>7030.473</v>
      </c>
      <c r="AI5" s="660">
        <f t="shared" si="24"/>
        <v>7388.3710000000001</v>
      </c>
      <c r="AJ5" s="660">
        <f t="shared" si="24"/>
        <v>7302.5020000000004</v>
      </c>
      <c r="AK5" s="660">
        <f t="shared" si="24"/>
        <v>6952</v>
      </c>
      <c r="AL5" s="660">
        <f>AL7</f>
        <v>7360.34638</v>
      </c>
      <c r="AM5" s="660">
        <f>AM7</f>
        <v>6995.9963799999996</v>
      </c>
      <c r="AN5" s="660">
        <f>AN7</f>
        <v>7060.268</v>
      </c>
      <c r="AO5" s="660">
        <f t="shared" ref="AO5:AP5" si="25">AO7</f>
        <v>7252.99</v>
      </c>
      <c r="AP5" s="660">
        <f t="shared" si="25"/>
        <v>11799</v>
      </c>
      <c r="AQ5" s="660">
        <f t="shared" ref="AQ5:AR5" si="26">AQ7</f>
        <v>11866.302</v>
      </c>
      <c r="AR5" s="660">
        <f t="shared" si="26"/>
        <v>11351.958000000001</v>
      </c>
      <c r="AS5" s="660">
        <f t="shared" ref="AS5:AV5" si="27">AS7</f>
        <v>11563.474</v>
      </c>
      <c r="AT5" s="660">
        <f>AT7</f>
        <v>12211.157999999999</v>
      </c>
      <c r="AU5" s="660">
        <f t="shared" si="27"/>
        <v>11671.785</v>
      </c>
      <c r="AV5" s="660">
        <f t="shared" si="27"/>
        <v>15003</v>
      </c>
      <c r="AW5" s="660">
        <f t="shared" ref="AW5:AX5" si="28">AW7</f>
        <v>15008.233</v>
      </c>
      <c r="AX5" s="660">
        <f t="shared" si="28"/>
        <v>15121.431</v>
      </c>
      <c r="AY5" s="660">
        <f t="shared" ref="AY5:AZ5" si="29">AY7</f>
        <v>14255.782999999999</v>
      </c>
      <c r="AZ5" s="660">
        <f t="shared" si="29"/>
        <v>6047.6757399999997</v>
      </c>
      <c r="BA5" s="660">
        <f t="shared" ref="BA5" si="30">BA7</f>
        <v>6047.6757399999997</v>
      </c>
      <c r="BB5" s="660">
        <f t="shared" ref="BB5" si="31">BB7</f>
        <v>6047.6757399999997</v>
      </c>
      <c r="BC5" s="660">
        <f t="shared" ref="BC5:BD5" si="32">BC7</f>
        <v>6258</v>
      </c>
      <c r="BD5" s="660">
        <f t="shared" si="32"/>
        <v>6374.9849999999997</v>
      </c>
      <c r="BE5" s="660">
        <f t="shared" ref="BE5:BF5" si="33">BE7</f>
        <v>6435.2430000000004</v>
      </c>
      <c r="BF5" s="660">
        <f t="shared" si="33"/>
        <v>6360.9570000000003</v>
      </c>
      <c r="BG5" s="660">
        <f t="shared" ref="BG5:BI5" si="34">BG7</f>
        <v>6566.8159999999998</v>
      </c>
      <c r="BH5" s="660">
        <f t="shared" ref="BH5" si="35">BH7</f>
        <v>6374.9849999999997</v>
      </c>
      <c r="BI5" s="660">
        <f t="shared" si="34"/>
        <v>6566.8159999999998</v>
      </c>
      <c r="BJ5" s="660">
        <v>6712</v>
      </c>
      <c r="BK5" s="660">
        <v>6219.835</v>
      </c>
      <c r="BL5" s="660"/>
      <c r="BM5" s="660">
        <f t="shared" ref="BM5" si="36">BM7</f>
        <v>5000</v>
      </c>
    </row>
    <row r="6" spans="1:70" s="689" customFormat="1" ht="12.75" outlineLevel="1">
      <c r="A6" s="685" t="s">
        <v>1</v>
      </c>
      <c r="B6" s="686">
        <v>26393</v>
      </c>
      <c r="C6" s="686">
        <v>26681</v>
      </c>
      <c r="D6" s="686">
        <v>27878</v>
      </c>
      <c r="E6" s="686">
        <v>18982</v>
      </c>
      <c r="F6" s="686">
        <v>31459</v>
      </c>
      <c r="G6" s="686">
        <v>37649</v>
      </c>
      <c r="H6" s="686">
        <v>22519.182589999997</v>
      </c>
      <c r="I6" s="686">
        <v>31905.309999999998</v>
      </c>
      <c r="J6" s="686">
        <v>30909.294199999982</v>
      </c>
      <c r="K6" s="686">
        <v>18975.575209999966</v>
      </c>
      <c r="L6" s="686">
        <v>18322.692439999999</v>
      </c>
      <c r="M6" s="686">
        <v>15365.753189999978</v>
      </c>
      <c r="N6" s="686">
        <v>20340</v>
      </c>
      <c r="O6" s="686">
        <v>22056.52126999999</v>
      </c>
      <c r="P6" s="686">
        <v>36846.038339999999</v>
      </c>
      <c r="Q6" s="686">
        <v>36435</v>
      </c>
      <c r="R6" s="687">
        <v>41331</v>
      </c>
      <c r="S6" s="686">
        <v>33844</v>
      </c>
      <c r="T6" s="686">
        <v>29452</v>
      </c>
      <c r="U6" s="686">
        <v>26416</v>
      </c>
      <c r="V6" s="686">
        <v>18764</v>
      </c>
      <c r="W6" s="686">
        <v>9252</v>
      </c>
      <c r="X6" s="686">
        <v>18279</v>
      </c>
      <c r="Y6" s="686">
        <v>14365</v>
      </c>
      <c r="Z6" s="686">
        <f>'CTAS CONGELADAS DIC 18'!$P$68+'Consolidado Dic 2018'!$S$49+'Consolidado Dic 2018'!$S$50+'Consolidado Dic 2018'!$S$51+'Consolidado Dic 2018'!$S$52</f>
        <v>13744</v>
      </c>
      <c r="AA6" s="686">
        <f>'CTAS CONGELADAS DIC 18 (2)'!$P$68+'Consolidado Dic 2018 (2)'!$S$49+'Consolidado Dic 2018 (2)'!$S$50+'Consolidado Dic 2018 (2)'!$S$51+'Consolidado Dic 2018 (2)'!$S$52</f>
        <v>15412</v>
      </c>
      <c r="AB6" s="686">
        <f>[5]SALDOS!$YE$40+AB38</f>
        <v>34919.002</v>
      </c>
      <c r="AC6" s="686">
        <f>[5]SALDOS!$YK$40+AC38</f>
        <v>27681.155999999999</v>
      </c>
      <c r="AD6" s="686">
        <f>[5]SALDOS!$YQ$40+AD38</f>
        <v>17124.985000000001</v>
      </c>
      <c r="AE6" s="686">
        <f>[5]SALDOS!$YW$40+AE38</f>
        <v>14019.657999999999</v>
      </c>
      <c r="AF6" s="686">
        <f>[5]SALDOS!$ZC$40+AF38</f>
        <v>13751.34</v>
      </c>
      <c r="AG6" s="686">
        <f>'CTAS CONGELADAS ENE 19'!$P$68+'Consolidado Ene 2019'!$S$49+'Consolidado Ene 2019'!$S$50+'Consolidado Ene 2019'!$S$51+'Consolidado Ene 2019'!$S$52</f>
        <v>18911</v>
      </c>
      <c r="AH6" s="686">
        <f>[5]SALDOS!$ZI$40+AH38</f>
        <v>18227.487999999998</v>
      </c>
      <c r="AI6" s="686">
        <f>[5]SALDOS!$ZO$40+AI38</f>
        <v>17503.912</v>
      </c>
      <c r="AJ6" s="686">
        <f>[5]SALDOS!$ZU$40+AJ38</f>
        <v>24569.667999999998</v>
      </c>
      <c r="AK6" s="686">
        <f>'CTAS CONGELADAS FEB 19'!$P$66+'Consolidado Feb 2019'!$S$49+'Consolidado Feb 2019'!$S$50+'Consolidado Feb 2019'!$S$51+'Consolidado Feb 2019'!$S$52</f>
        <v>24928</v>
      </c>
      <c r="AL6" s="686">
        <f>[5]SALDOS!$AAA$40+AL38</f>
        <v>33407.162609999992</v>
      </c>
      <c r="AM6" s="686">
        <f>[5]SALDOS!$AAG$40+AM38</f>
        <v>24004.049599999995</v>
      </c>
      <c r="AN6" s="686">
        <f>[5]SALDOS!$AAM$40+AN38</f>
        <v>24622.684000000001</v>
      </c>
      <c r="AO6" s="686">
        <f>[5]SALDOS!$AAS$40+AO38</f>
        <v>13647.063</v>
      </c>
      <c r="AP6" s="686">
        <f>'CTAS CONGELADAS MAR 19'!$P$66+'Consolidado Mar 2019'!$S$49+'Consolidado Mar 2019'!$S$50+'Consolidado Mar 2019'!$S$51+'Consolidado Mar 2019'!$S$52</f>
        <v>11234</v>
      </c>
      <c r="AQ6" s="686">
        <f>[5]SALDOS!$AAY$40+AQ38</f>
        <v>17499.010999999999</v>
      </c>
      <c r="AR6" s="686">
        <f>[5]SALDOS!$ABE$40+AR38</f>
        <v>13865.261999999999</v>
      </c>
      <c r="AS6" s="686">
        <f>[5]SALDOS!$ABK$40+AS38</f>
        <v>17219.806</v>
      </c>
      <c r="AT6" s="686">
        <f>[5]SALDOS!$ABQ$40+AT38</f>
        <v>28869.141</v>
      </c>
      <c r="AU6" s="686">
        <f>[5]SALDOS!$ABS$40+AU38</f>
        <v>17884.800999999999</v>
      </c>
      <c r="AV6" s="686">
        <f>'CTAS CONGELADAS ABR 19'!$P$66+'Consolidado Abr 2019'!$S$49+'Consolidado Abr 2019'!$S$50+'Consolidado Abr 2019'!$S$51+'Consolidado Abr 2019'!$S$52</f>
        <v>22449</v>
      </c>
      <c r="AW6" s="686">
        <f>[5]SALDOS!$ABW$40+AW38</f>
        <v>21505.940999999999</v>
      </c>
      <c r="AX6" s="686">
        <f>[5]SALDOS!$ACC$40+AX38</f>
        <v>20187.337</v>
      </c>
      <c r="AY6" s="686">
        <f>[5]SALDOS!$ACI$40+AY38</f>
        <v>22225.15</v>
      </c>
      <c r="AZ6" s="686">
        <f>[5]SALDOS!$ACO$40+AZ38</f>
        <v>13862.486999999999</v>
      </c>
      <c r="BA6" s="686">
        <f>[5]SALDOS!$ACU$40+BA38</f>
        <v>17946.748</v>
      </c>
      <c r="BB6" s="686">
        <f>[5]SALDOS!$ACU$40+BB38</f>
        <v>17946.748</v>
      </c>
      <c r="BC6" s="686">
        <f>'CTAS CONGELADAS MAY 19'!$P$66+'Consolidado May 2019'!$S$49+'Consolidado May 2019'!$S$50+'Consolidado May 2019'!$S$51+'Consolidado May 2019'!$S$52</f>
        <v>15389</v>
      </c>
      <c r="BD6" s="686">
        <f>[5]SALDOS!$ADA$40+BD38</f>
        <v>26353.534</v>
      </c>
      <c r="BE6" s="686">
        <f>[5]SALDOS!$ADG$40+BE38</f>
        <v>13101.782999999999</v>
      </c>
      <c r="BF6" s="686">
        <f>[5]SALDOS!$ADM$40+BF38</f>
        <v>19026.431</v>
      </c>
      <c r="BG6" s="781">
        <f>[5]SALDOS!$ADS$40+BG38</f>
        <v>14532.099</v>
      </c>
      <c r="BH6" s="686">
        <f>BH17-BH10-BH8-BH7</f>
        <v>14005.851140000013</v>
      </c>
      <c r="BI6" s="686">
        <f>[5]SALDOS!$ADS$40+BI38</f>
        <v>14532.099</v>
      </c>
      <c r="BJ6" s="686">
        <v>13653</v>
      </c>
      <c r="BK6" s="686">
        <v>16439.677000000003</v>
      </c>
      <c r="BL6" s="686"/>
      <c r="BM6" s="686">
        <f>BM17-BM10-BM8-BM7</f>
        <v>19999.999999999993</v>
      </c>
    </row>
    <row r="7" spans="1:70" s="689" customFormat="1" ht="12.75" outlineLevel="1">
      <c r="A7" s="685" t="s">
        <v>2</v>
      </c>
      <c r="B7" s="686">
        <v>206</v>
      </c>
      <c r="C7" s="686">
        <v>5117</v>
      </c>
      <c r="D7" s="686">
        <v>1968</v>
      </c>
      <c r="E7" s="686">
        <v>3070</v>
      </c>
      <c r="F7" s="686">
        <v>3691</v>
      </c>
      <c r="G7" s="686">
        <v>2643</v>
      </c>
      <c r="H7" s="686">
        <v>1346.8174099999999</v>
      </c>
      <c r="I7" s="686">
        <v>1877.69</v>
      </c>
      <c r="J7" s="686">
        <v>1937.6842400000019</v>
      </c>
      <c r="K7" s="686">
        <v>1754.6593900000018</v>
      </c>
      <c r="L7" s="686">
        <v>5221.3075600000002</v>
      </c>
      <c r="M7" s="686">
        <v>8964.3718400000034</v>
      </c>
      <c r="N7" s="686">
        <v>1273</v>
      </c>
      <c r="O7" s="686">
        <v>818.47873000000209</v>
      </c>
      <c r="P7" s="686">
        <v>2279.9616600000022</v>
      </c>
      <c r="Q7" s="686">
        <v>2457</v>
      </c>
      <c r="R7" s="687">
        <v>5730</v>
      </c>
      <c r="S7" s="686">
        <v>5935</v>
      </c>
      <c r="T7" s="686">
        <v>10413</v>
      </c>
      <c r="U7" s="686">
        <v>10740</v>
      </c>
      <c r="V7" s="686">
        <v>4619</v>
      </c>
      <c r="W7" s="686">
        <v>4503</v>
      </c>
      <c r="X7" s="686">
        <v>8054</v>
      </c>
      <c r="Y7" s="686">
        <v>13082</v>
      </c>
      <c r="Z7" s="686">
        <f>'CTAS CONGELADAS DIC 18'!$P$69</f>
        <v>5929</v>
      </c>
      <c r="AA7" s="686">
        <f>'CTAS CONGELADAS DIC 18 (2)'!$P$69</f>
        <v>5929</v>
      </c>
      <c r="AB7" s="686">
        <f>[5]SALDOS!$YE$41+AB39</f>
        <v>5864.72</v>
      </c>
      <c r="AC7" s="686">
        <f>[5]SALDOS!$YK$41+AC39</f>
        <v>5612.9809999999998</v>
      </c>
      <c r="AD7" s="686">
        <f>[5]SALDOS!$YQ$41+AD39</f>
        <v>5917.3630000000003</v>
      </c>
      <c r="AE7" s="686">
        <f>[5]SALDOS!$YW$41+AE39+44</f>
        <v>6801.75</v>
      </c>
      <c r="AF7" s="686">
        <f>[5]SALDOS!$ZC$41+AF39+44</f>
        <v>6939.0879999999997</v>
      </c>
      <c r="AG7" s="686">
        <f>'CTAS CONGELADAS ENE 19'!$P$69</f>
        <v>7998</v>
      </c>
      <c r="AH7" s="686">
        <f>[5]SALDOS!$ZI$41+AH39+44</f>
        <v>7030.473</v>
      </c>
      <c r="AI7" s="686">
        <f>[5]SALDOS!$ZO$41+AI39+44</f>
        <v>7388.3710000000001</v>
      </c>
      <c r="AJ7" s="686">
        <f>[5]SALDOS!$ZU$41+AJ39+44</f>
        <v>7302.5020000000004</v>
      </c>
      <c r="AK7" s="686">
        <f>'CTAS CONGELADAS FEB 19'!$P$67</f>
        <v>6952</v>
      </c>
      <c r="AL7" s="686">
        <f>[5]SALDOS!$AAA$41+AL39</f>
        <v>7360.34638</v>
      </c>
      <c r="AM7" s="686">
        <f>[5]SALDOS!$AAG$41+AM39</f>
        <v>6995.9963799999996</v>
      </c>
      <c r="AN7" s="686">
        <f>[5]SALDOS!$AAM$41+AN39</f>
        <v>7060.268</v>
      </c>
      <c r="AO7" s="686">
        <f>[5]SALDOS!$AAS$41+AO39</f>
        <v>7252.99</v>
      </c>
      <c r="AP7" s="686">
        <f>'CTAS CONGELADAS MAR 19'!$P$67</f>
        <v>11799</v>
      </c>
      <c r="AQ7" s="686">
        <f>[5]SALDOS!$AAY$41+AQ39</f>
        <v>11866.302</v>
      </c>
      <c r="AR7" s="686">
        <f>[5]SALDOS!$ABE$41+AR39</f>
        <v>11351.958000000001</v>
      </c>
      <c r="AS7" s="686">
        <f>[5]SALDOS!$ABK$41+AS39</f>
        <v>11563.474</v>
      </c>
      <c r="AT7" s="686">
        <f>[5]SALDOS!$ABQ$41+AT39</f>
        <v>12211.157999999999</v>
      </c>
      <c r="AU7" s="686">
        <f>[5]SALDOS!$ABS$41+AU39</f>
        <v>11671.785</v>
      </c>
      <c r="AV7" s="686">
        <f>'CTAS CONGELADAS ABR 19'!$P$67</f>
        <v>15003</v>
      </c>
      <c r="AW7" s="686">
        <f>[5]SALDOS!$ABW$41+AW39</f>
        <v>15008.233</v>
      </c>
      <c r="AX7" s="686">
        <f>[5]SALDOS!$ACC$41+AX39</f>
        <v>15121.431</v>
      </c>
      <c r="AY7" s="686">
        <f>[5]SALDOS!$ACI$41+AY39</f>
        <v>14255.782999999999</v>
      </c>
      <c r="AZ7" s="686">
        <f>'[6]31 may-19'!$C$22</f>
        <v>6047.6757399999997</v>
      </c>
      <c r="BA7" s="686">
        <f>'[6]31 may-19'!$C$22</f>
        <v>6047.6757399999997</v>
      </c>
      <c r="BB7" s="686">
        <f>AZ7</f>
        <v>6047.6757399999997</v>
      </c>
      <c r="BC7" s="686">
        <f>'CTAS CONGELADAS MAY 19'!$P$67</f>
        <v>6258</v>
      </c>
      <c r="BD7" s="686">
        <f>[5]SALDOS!$ADA$41+BD39</f>
        <v>6374.9849999999997</v>
      </c>
      <c r="BE7" s="686">
        <f>[5]SALDOS!$ADG$41+BE39</f>
        <v>6435.2430000000004</v>
      </c>
      <c r="BF7" s="686">
        <f>[5]SALDOS!$ADM$41+BF39</f>
        <v>6360.9570000000003</v>
      </c>
      <c r="BG7" s="781">
        <f>[5]SALDOS!$ADS$41+BG39</f>
        <v>6566.8159999999998</v>
      </c>
      <c r="BH7" s="686">
        <f>BD7</f>
        <v>6374.9849999999997</v>
      </c>
      <c r="BI7" s="686">
        <f>[5]SALDOS!$ADS$41+BI39</f>
        <v>6566.8159999999998</v>
      </c>
      <c r="BJ7" s="686">
        <v>6712</v>
      </c>
      <c r="BK7" s="686">
        <v>6219.835</v>
      </c>
      <c r="BL7" s="686"/>
      <c r="BM7" s="686">
        <v>5000</v>
      </c>
    </row>
    <row r="8" spans="1:70" s="689" customFormat="1" ht="12.75" outlineLevel="1">
      <c r="A8" s="690" t="s">
        <v>535</v>
      </c>
      <c r="B8" s="660">
        <v>24126</v>
      </c>
      <c r="C8" s="660">
        <v>39126</v>
      </c>
      <c r="D8" s="660">
        <v>34917</v>
      </c>
      <c r="E8" s="660">
        <v>47091</v>
      </c>
      <c r="F8" s="660">
        <v>48349</v>
      </c>
      <c r="G8" s="660">
        <v>43191</v>
      </c>
      <c r="H8" s="660">
        <v>56395</v>
      </c>
      <c r="I8" s="660">
        <v>53903</v>
      </c>
      <c r="J8" s="660">
        <v>31184</v>
      </c>
      <c r="K8" s="660">
        <v>30211</v>
      </c>
      <c r="L8" s="660">
        <v>40848</v>
      </c>
      <c r="M8" s="660">
        <v>43759</v>
      </c>
      <c r="N8" s="660">
        <v>32417.132000000001</v>
      </c>
      <c r="O8" s="660">
        <v>40291</v>
      </c>
      <c r="P8" s="660">
        <v>43371</v>
      </c>
      <c r="Q8" s="660">
        <v>42765</v>
      </c>
      <c r="R8" s="663">
        <v>23760</v>
      </c>
      <c r="S8" s="660">
        <v>1765</v>
      </c>
      <c r="T8" s="660">
        <v>7267</v>
      </c>
      <c r="U8" s="660">
        <v>15768</v>
      </c>
      <c r="V8" s="660">
        <v>32065</v>
      </c>
      <c r="W8" s="660">
        <v>24363</v>
      </c>
      <c r="X8" s="660">
        <v>21019</v>
      </c>
      <c r="Y8" s="660">
        <v>41037</v>
      </c>
      <c r="Z8" s="660">
        <f>'Consolidado Dic 2018'!$S$48</f>
        <v>31734</v>
      </c>
      <c r="AA8" s="660">
        <f>'Consolidado Dic 2018 (2)'!$S$48</f>
        <v>31734</v>
      </c>
      <c r="AB8" s="660">
        <v>27737</v>
      </c>
      <c r="AC8" s="660">
        <v>42737</v>
      </c>
      <c r="AD8" s="660">
        <v>52737</v>
      </c>
      <c r="AE8" s="660">
        <v>61037</v>
      </c>
      <c r="AF8" s="660">
        <v>67037</v>
      </c>
      <c r="AG8" s="660">
        <f>'Consolidado Ene 2019'!$S$48</f>
        <v>57037</v>
      </c>
      <c r="AH8" s="660">
        <v>64372</v>
      </c>
      <c r="AI8" s="660">
        <v>66367</v>
      </c>
      <c r="AJ8" s="660">
        <v>61565</v>
      </c>
      <c r="AK8" s="660">
        <f>'Consolidado Feb 2019'!$S$48</f>
        <v>61565</v>
      </c>
      <c r="AL8" s="660">
        <v>58069</v>
      </c>
      <c r="AM8" s="660">
        <v>68069</v>
      </c>
      <c r="AN8" s="660">
        <v>70069</v>
      </c>
      <c r="AO8" s="660">
        <v>72169</v>
      </c>
      <c r="AP8" s="660">
        <f>'Consolidado Mar 2019'!$S$48</f>
        <v>72169</v>
      </c>
      <c r="AQ8" s="660">
        <v>72169</v>
      </c>
      <c r="AR8" s="660">
        <v>69169</v>
      </c>
      <c r="AS8" s="660">
        <v>68165</v>
      </c>
      <c r="AT8" s="660">
        <v>54765</v>
      </c>
      <c r="AU8" s="660">
        <v>43765</v>
      </c>
      <c r="AV8" s="660">
        <f>'Consolidado Abr 2019'!$S$48-AV29</f>
        <v>33766</v>
      </c>
      <c r="AW8" s="660">
        <v>36765</v>
      </c>
      <c r="AX8" s="660">
        <v>26765</v>
      </c>
      <c r="AY8" s="660">
        <v>20767</v>
      </c>
      <c r="AZ8" s="660">
        <v>25767</v>
      </c>
      <c r="BA8" s="660">
        <v>22262</v>
      </c>
      <c r="BB8" s="660">
        <v>22262</v>
      </c>
      <c r="BC8" s="660">
        <f>'Consolidado May 2019'!$S$48-BC29</f>
        <v>22262</v>
      </c>
      <c r="BD8" s="660">
        <v>22372</v>
      </c>
      <c r="BE8" s="660">
        <v>20372</v>
      </c>
      <c r="BF8" s="660">
        <v>20272</v>
      </c>
      <c r="BG8" s="780">
        <v>18272</v>
      </c>
      <c r="BH8" s="660">
        <v>18272</v>
      </c>
      <c r="BI8" s="660">
        <v>18272</v>
      </c>
      <c r="BJ8" s="660">
        <v>18273</v>
      </c>
      <c r="BK8" s="660">
        <v>18272</v>
      </c>
      <c r="BL8" s="660"/>
      <c r="BM8" s="660">
        <f>[7]Final!$P$23-BM19</f>
        <v>0</v>
      </c>
      <c r="BN8" s="688">
        <f>BD8-BC8</f>
        <v>110</v>
      </c>
      <c r="BO8" s="688"/>
      <c r="BP8" s="691"/>
      <c r="BQ8" s="691"/>
    </row>
    <row r="9" spans="1:70">
      <c r="A9" s="648"/>
      <c r="B9" s="335"/>
      <c r="C9" s="335"/>
      <c r="D9" s="335"/>
      <c r="E9" s="335"/>
      <c r="F9" s="335"/>
      <c r="G9" s="335"/>
      <c r="H9" s="335"/>
      <c r="I9" s="335"/>
      <c r="J9" s="335"/>
      <c r="K9" s="335"/>
      <c r="L9" s="335"/>
      <c r="M9" s="335"/>
      <c r="N9" s="335"/>
      <c r="O9" s="335"/>
      <c r="P9" s="335"/>
      <c r="Q9" s="335"/>
      <c r="R9" s="335"/>
      <c r="S9" s="335"/>
      <c r="T9" s="335"/>
      <c r="U9" s="335"/>
      <c r="V9" s="335"/>
      <c r="W9" s="335"/>
      <c r="X9" s="335"/>
      <c r="Y9" s="335"/>
      <c r="Z9" s="335"/>
      <c r="AA9" s="335"/>
      <c r="AB9" s="335"/>
      <c r="AC9" s="335"/>
      <c r="AD9" s="335"/>
      <c r="AE9" s="335"/>
      <c r="AF9" s="335"/>
      <c r="AG9" s="335"/>
      <c r="AH9" s="335"/>
      <c r="AI9" s="335"/>
      <c r="AJ9" s="33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405"/>
      <c r="BO9" s="405"/>
      <c r="BP9" s="10"/>
      <c r="BQ9" s="10"/>
    </row>
    <row r="10" spans="1:70" s="289" customFormat="1" ht="15.75">
      <c r="A10" s="300" t="s">
        <v>519</v>
      </c>
      <c r="B10" s="640">
        <v>53760</v>
      </c>
      <c r="C10" s="640">
        <v>48109</v>
      </c>
      <c r="D10" s="640">
        <v>52051</v>
      </c>
      <c r="E10" s="640">
        <v>56187</v>
      </c>
      <c r="F10" s="640">
        <v>51939</v>
      </c>
      <c r="G10" s="640">
        <v>48941</v>
      </c>
      <c r="H10" s="640">
        <v>42124</v>
      </c>
      <c r="I10" s="640">
        <v>39836</v>
      </c>
      <c r="J10" s="640">
        <v>37607</v>
      </c>
      <c r="K10" s="640">
        <v>34792</v>
      </c>
      <c r="L10" s="640">
        <v>23511</v>
      </c>
      <c r="M10" s="640">
        <v>21540</v>
      </c>
      <c r="N10" s="640">
        <v>25480</v>
      </c>
      <c r="O10" s="640">
        <v>25571</v>
      </c>
      <c r="P10" s="640">
        <v>23962</v>
      </c>
      <c r="Q10" s="640">
        <v>23964</v>
      </c>
      <c r="R10" s="640">
        <v>21993</v>
      </c>
      <c r="S10" s="640">
        <v>21504</v>
      </c>
      <c r="T10" s="640">
        <v>18070</v>
      </c>
      <c r="U10" s="640">
        <v>15841</v>
      </c>
      <c r="V10" s="640">
        <v>22318</v>
      </c>
      <c r="W10" s="640">
        <v>22777</v>
      </c>
      <c r="X10" s="640">
        <v>21672</v>
      </c>
      <c r="Y10" s="640">
        <v>14633</v>
      </c>
      <c r="Z10" s="640">
        <f>'Consolidado Dic 2018'!$S$59+'Consolidado Dic 2018'!$S$64+'Consolidado Dic 2018'!$S$74-Z19</f>
        <v>22360</v>
      </c>
      <c r="AA10" s="649">
        <f>'Consolidado Dic 2018 (2)'!$S$59+'Consolidado Dic 2018 (2)'!$S$64+'Consolidado Dic 2018 (2)'!$S$74-AA19</f>
        <v>22360</v>
      </c>
      <c r="AB10" s="649">
        <f>SUM(AB13:AB15)</f>
        <v>22360</v>
      </c>
      <c r="AC10" s="649">
        <f>SUM(AC13:AC15)</f>
        <v>22360</v>
      </c>
      <c r="AD10" s="649">
        <f>SUM(AD13:AD15)</f>
        <v>22360</v>
      </c>
      <c r="AE10" s="649">
        <f>SUM(AE13:AE15)</f>
        <v>22360</v>
      </c>
      <c r="AF10" s="649">
        <f>SUM(AF13:AF15)</f>
        <v>22360</v>
      </c>
      <c r="AG10" s="649">
        <f>'Consolidado Ene 2019'!$S$59+'Consolidado Ene 2019'!$S$64+'Consolidado Ene 2019'!$S$74-AG19</f>
        <v>21338</v>
      </c>
      <c r="AH10" s="649">
        <f>SUM(AH13:AH15)</f>
        <v>21338</v>
      </c>
      <c r="AI10" s="649">
        <f>SUM(AI13:AI15)</f>
        <v>21338</v>
      </c>
      <c r="AJ10" s="649">
        <f>SUM(AJ13:AJ15)</f>
        <v>21338</v>
      </c>
      <c r="AK10" s="649">
        <f>'Consolidado Feb 2019'!$S$59+'Consolidado Feb 2019'!$S$64+'Consolidado Feb 2019'!$S$74-AK19</f>
        <v>21313</v>
      </c>
      <c r="AL10" s="649">
        <f>SUM(AL13:AL15)</f>
        <v>21313</v>
      </c>
      <c r="AM10" s="649">
        <f>SUM(AM13:AM15)</f>
        <v>21313</v>
      </c>
      <c r="AN10" s="649">
        <f>SUM(AN13:AN15)</f>
        <v>21313</v>
      </c>
      <c r="AO10" s="649">
        <f t="shared" ref="AO10" si="37">SUM(AO13:AO15)</f>
        <v>21313</v>
      </c>
      <c r="AP10" s="649">
        <f>'Consolidado Mar 2019'!$S$59+'Consolidado Mar 2019'!$S$64+'Consolidado Mar 2019'!$S$74-AP19</f>
        <v>15411</v>
      </c>
      <c r="AQ10" s="649">
        <f t="shared" ref="AQ10:AR10" si="38">SUM(AQ13:AQ15)</f>
        <v>15411</v>
      </c>
      <c r="AR10" s="649">
        <f t="shared" si="38"/>
        <v>15411</v>
      </c>
      <c r="AS10" s="649">
        <f t="shared" ref="AS10:AU10" si="39">SUM(AS13:AS15)</f>
        <v>15411</v>
      </c>
      <c r="AT10" s="649">
        <f t="shared" si="39"/>
        <v>15411</v>
      </c>
      <c r="AU10" s="649">
        <f t="shared" si="39"/>
        <v>15411</v>
      </c>
      <c r="AV10" s="649">
        <f>'Consolidado Abr 2019'!$S$59+'Consolidado Abr 2019'!$S$64+'Consolidado Abr 2019'!$S$74-AV19+AV29</f>
        <v>12249</v>
      </c>
      <c r="AW10" s="649">
        <f t="shared" ref="AW10:BG10" si="40">SUM(AW13:AW15)</f>
        <v>12249</v>
      </c>
      <c r="AX10" s="649">
        <f t="shared" si="40"/>
        <v>12249</v>
      </c>
      <c r="AY10" s="649">
        <f t="shared" si="40"/>
        <v>12249</v>
      </c>
      <c r="AZ10" s="649">
        <f t="shared" si="40"/>
        <v>19047.053</v>
      </c>
      <c r="BA10" s="649">
        <f t="shared" si="40"/>
        <v>19047.053</v>
      </c>
      <c r="BB10" s="649">
        <f t="shared" si="40"/>
        <v>19047.053</v>
      </c>
      <c r="BC10" s="649">
        <f t="shared" si="40"/>
        <v>20813</v>
      </c>
      <c r="BD10" s="649">
        <f t="shared" si="40"/>
        <v>20813</v>
      </c>
      <c r="BE10" s="649">
        <f t="shared" si="40"/>
        <v>20813</v>
      </c>
      <c r="BF10" s="649">
        <f t="shared" si="40"/>
        <v>20813</v>
      </c>
      <c r="BG10" s="649">
        <f t="shared" si="40"/>
        <v>20813</v>
      </c>
      <c r="BH10" s="649">
        <f>SUM(BH13:BH15)</f>
        <v>20813</v>
      </c>
      <c r="BI10" s="649">
        <f t="shared" ref="BI10:BM10" si="41">SUM(BI13:BI15)</f>
        <v>20813</v>
      </c>
      <c r="BJ10" s="649">
        <v>20828</v>
      </c>
      <c r="BK10" s="649">
        <v>20828</v>
      </c>
      <c r="BL10" s="649"/>
      <c r="BM10" s="649">
        <f t="shared" si="41"/>
        <v>5000</v>
      </c>
      <c r="BN10" s="644"/>
      <c r="BO10" s="644"/>
      <c r="BP10" s="290"/>
      <c r="BQ10" s="290"/>
    </row>
    <row r="11" spans="1:70" s="662" customFormat="1" ht="12.75">
      <c r="A11" s="657" t="s">
        <v>55</v>
      </c>
      <c r="B11" s="658"/>
      <c r="C11" s="658"/>
      <c r="D11" s="658"/>
      <c r="E11" s="658"/>
      <c r="F11" s="658"/>
      <c r="G11" s="658"/>
      <c r="H11" s="658"/>
      <c r="I11" s="658"/>
      <c r="J11" s="658"/>
      <c r="K11" s="658"/>
      <c r="L11" s="658"/>
      <c r="M11" s="658"/>
      <c r="N11" s="658"/>
      <c r="O11" s="658"/>
      <c r="P11" s="658"/>
      <c r="Q11" s="658"/>
      <c r="R11" s="661"/>
      <c r="S11" s="658"/>
      <c r="T11" s="658"/>
      <c r="U11" s="658"/>
      <c r="V11" s="658"/>
      <c r="W11" s="658"/>
      <c r="X11" s="658"/>
      <c r="Y11" s="658"/>
      <c r="Z11" s="658"/>
      <c r="AA11" s="658">
        <f t="shared" ref="AA11:AJ11" si="42">AA13</f>
        <v>0</v>
      </c>
      <c r="AB11" s="658">
        <f t="shared" si="42"/>
        <v>0</v>
      </c>
      <c r="AC11" s="658">
        <f t="shared" si="42"/>
        <v>0</v>
      </c>
      <c r="AD11" s="658">
        <f t="shared" si="42"/>
        <v>0</v>
      </c>
      <c r="AE11" s="658">
        <f t="shared" si="42"/>
        <v>0</v>
      </c>
      <c r="AF11" s="658">
        <f t="shared" si="42"/>
        <v>0</v>
      </c>
      <c r="AG11" s="658">
        <f t="shared" si="42"/>
        <v>0</v>
      </c>
      <c r="AH11" s="658">
        <f t="shared" si="42"/>
        <v>0</v>
      </c>
      <c r="AI11" s="658">
        <f t="shared" si="42"/>
        <v>0</v>
      </c>
      <c r="AJ11" s="658">
        <f t="shared" si="42"/>
        <v>0</v>
      </c>
      <c r="AK11" s="658">
        <f>AK13</f>
        <v>0</v>
      </c>
      <c r="AL11" s="658">
        <f>AL13</f>
        <v>0</v>
      </c>
      <c r="AM11" s="658">
        <f>AM13</f>
        <v>0</v>
      </c>
      <c r="AN11" s="658">
        <f>AN13</f>
        <v>0</v>
      </c>
      <c r="AO11" s="658">
        <f t="shared" ref="AO11" si="43">AO13</f>
        <v>0</v>
      </c>
      <c r="AP11" s="658">
        <f>AP13</f>
        <v>0</v>
      </c>
      <c r="AQ11" s="658">
        <f t="shared" ref="AQ11:AR11" si="44">AQ13</f>
        <v>0</v>
      </c>
      <c r="AR11" s="658">
        <f t="shared" si="44"/>
        <v>0</v>
      </c>
      <c r="AS11" s="658">
        <f t="shared" ref="AS11:AU11" si="45">AS13</f>
        <v>0</v>
      </c>
      <c r="AT11" s="658">
        <f t="shared" si="45"/>
        <v>0</v>
      </c>
      <c r="AU11" s="658">
        <f t="shared" si="45"/>
        <v>0</v>
      </c>
      <c r="AV11" s="658">
        <f>AV13</f>
        <v>0</v>
      </c>
      <c r="AW11" s="658">
        <f t="shared" ref="AW11:BB11" si="46">AV11</f>
        <v>0</v>
      </c>
      <c r="AX11" s="658">
        <f t="shared" si="46"/>
        <v>0</v>
      </c>
      <c r="AY11" s="658">
        <f t="shared" si="46"/>
        <v>0</v>
      </c>
      <c r="AZ11" s="658">
        <f t="shared" si="46"/>
        <v>0</v>
      </c>
      <c r="BA11" s="658">
        <f t="shared" si="46"/>
        <v>0</v>
      </c>
      <c r="BB11" s="658">
        <f t="shared" si="46"/>
        <v>0</v>
      </c>
      <c r="BC11" s="658">
        <f t="shared" ref="BC11:BG11" si="47">BC13</f>
        <v>0</v>
      </c>
      <c r="BD11" s="658">
        <f t="shared" si="47"/>
        <v>0</v>
      </c>
      <c r="BE11" s="658">
        <f t="shared" si="47"/>
        <v>0</v>
      </c>
      <c r="BF11" s="658">
        <f t="shared" si="47"/>
        <v>0</v>
      </c>
      <c r="BG11" s="658">
        <f t="shared" si="47"/>
        <v>0</v>
      </c>
      <c r="BH11" s="658">
        <f>BH13</f>
        <v>0</v>
      </c>
      <c r="BI11" s="658">
        <f t="shared" ref="BI11:BM11" si="48">BI13</f>
        <v>0</v>
      </c>
      <c r="BJ11" s="658">
        <v>0</v>
      </c>
      <c r="BK11" s="658">
        <v>0</v>
      </c>
      <c r="BL11" s="658"/>
      <c r="BM11" s="658">
        <f t="shared" si="48"/>
        <v>0</v>
      </c>
      <c r="BN11" s="664"/>
      <c r="BO11" s="664"/>
      <c r="BP11" s="665" t="s">
        <v>517</v>
      </c>
      <c r="BQ11" s="665"/>
    </row>
    <row r="12" spans="1:70" s="662" customFormat="1" ht="12.75">
      <c r="A12" s="659" t="s">
        <v>56</v>
      </c>
      <c r="B12" s="660"/>
      <c r="C12" s="660"/>
      <c r="D12" s="660"/>
      <c r="E12" s="660"/>
      <c r="F12" s="660"/>
      <c r="G12" s="660"/>
      <c r="H12" s="660"/>
      <c r="I12" s="660"/>
      <c r="J12" s="660"/>
      <c r="K12" s="660"/>
      <c r="L12" s="660"/>
      <c r="M12" s="660"/>
      <c r="N12" s="660"/>
      <c r="O12" s="660"/>
      <c r="P12" s="660"/>
      <c r="Q12" s="660"/>
      <c r="R12" s="663"/>
      <c r="S12" s="660"/>
      <c r="T12" s="660"/>
      <c r="U12" s="660"/>
      <c r="V12" s="660"/>
      <c r="W12" s="660"/>
      <c r="X12" s="660"/>
      <c r="Y12" s="660"/>
      <c r="Z12" s="660"/>
      <c r="AA12" s="660">
        <f t="shared" ref="AA12:AK12" si="49">AA14+AA15</f>
        <v>22360</v>
      </c>
      <c r="AB12" s="660">
        <f t="shared" si="49"/>
        <v>22360</v>
      </c>
      <c r="AC12" s="660">
        <f t="shared" si="49"/>
        <v>22360</v>
      </c>
      <c r="AD12" s="660">
        <f t="shared" si="49"/>
        <v>22360</v>
      </c>
      <c r="AE12" s="660">
        <f t="shared" si="49"/>
        <v>22360</v>
      </c>
      <c r="AF12" s="660">
        <f t="shared" si="49"/>
        <v>22360</v>
      </c>
      <c r="AG12" s="660">
        <f t="shared" si="49"/>
        <v>21338</v>
      </c>
      <c r="AH12" s="660">
        <f t="shared" si="49"/>
        <v>21338</v>
      </c>
      <c r="AI12" s="660">
        <f t="shared" si="49"/>
        <v>21338</v>
      </c>
      <c r="AJ12" s="660">
        <f t="shared" si="49"/>
        <v>21338</v>
      </c>
      <c r="AK12" s="660">
        <f t="shared" si="49"/>
        <v>21313</v>
      </c>
      <c r="AL12" s="660">
        <f>AL14+AL15</f>
        <v>21313</v>
      </c>
      <c r="AM12" s="660">
        <f>AM14+AM15</f>
        <v>21313</v>
      </c>
      <c r="AN12" s="660">
        <f>AN14+AN15</f>
        <v>21313</v>
      </c>
      <c r="AO12" s="660">
        <f t="shared" ref="AO12:AP12" si="50">AO14+AO15</f>
        <v>21313</v>
      </c>
      <c r="AP12" s="660">
        <f t="shared" si="50"/>
        <v>15411</v>
      </c>
      <c r="AQ12" s="660">
        <f t="shared" ref="AQ12:AR12" si="51">AQ14+AQ15</f>
        <v>15411</v>
      </c>
      <c r="AR12" s="660">
        <f t="shared" si="51"/>
        <v>15411</v>
      </c>
      <c r="AS12" s="660">
        <f t="shared" ref="AS12:AV12" si="52">AS14+AS15</f>
        <v>15411</v>
      </c>
      <c r="AT12" s="660">
        <f t="shared" si="52"/>
        <v>15411</v>
      </c>
      <c r="AU12" s="660">
        <f t="shared" si="52"/>
        <v>15411</v>
      </c>
      <c r="AV12" s="660">
        <f t="shared" si="52"/>
        <v>12249</v>
      </c>
      <c r="AW12" s="660">
        <f t="shared" ref="AW12:BA15" si="53">AV12</f>
        <v>12249</v>
      </c>
      <c r="AX12" s="660">
        <f t="shared" ref="AX12" si="54">AW12</f>
        <v>12249</v>
      </c>
      <c r="AY12" s="660">
        <f t="shared" ref="AY12" si="55">AX12</f>
        <v>12249</v>
      </c>
      <c r="AZ12" s="660">
        <f t="shared" ref="AZ12:BB12" si="56">AY12</f>
        <v>12249</v>
      </c>
      <c r="BA12" s="660">
        <f t="shared" si="56"/>
        <v>12249</v>
      </c>
      <c r="BB12" s="660">
        <f t="shared" si="56"/>
        <v>12249</v>
      </c>
      <c r="BC12" s="660">
        <f t="shared" ref="BC12:BG12" si="57">BC14+BC15</f>
        <v>20813</v>
      </c>
      <c r="BD12" s="660">
        <f t="shared" si="57"/>
        <v>20813</v>
      </c>
      <c r="BE12" s="660">
        <f t="shared" si="57"/>
        <v>20813</v>
      </c>
      <c r="BF12" s="660">
        <f t="shared" si="57"/>
        <v>20813</v>
      </c>
      <c r="BG12" s="780">
        <f t="shared" si="57"/>
        <v>20813</v>
      </c>
      <c r="BH12" s="660">
        <f>BH14+BH15</f>
        <v>20813</v>
      </c>
      <c r="BI12" s="660">
        <f t="shared" ref="BI12:BM12" si="58">BI14+BI15</f>
        <v>20813</v>
      </c>
      <c r="BJ12" s="660">
        <v>20828</v>
      </c>
      <c r="BK12" s="660">
        <v>20828</v>
      </c>
      <c r="BL12" s="660"/>
      <c r="BM12" s="660">
        <f t="shared" si="58"/>
        <v>5000</v>
      </c>
      <c r="BN12" s="664"/>
      <c r="BO12" s="664"/>
      <c r="BP12" s="665"/>
      <c r="BQ12" s="665"/>
    </row>
    <row r="13" spans="1:70" s="747" customFormat="1" ht="12.75" outlineLevel="1">
      <c r="A13" s="744" t="s">
        <v>536</v>
      </c>
      <c r="B13" s="745">
        <v>27111</v>
      </c>
      <c r="C13" s="745">
        <v>26138</v>
      </c>
      <c r="D13" s="745">
        <v>26869</v>
      </c>
      <c r="E13" s="745">
        <v>31259</v>
      </c>
      <c r="F13" s="745">
        <v>27707</v>
      </c>
      <c r="G13" s="745">
        <v>24313</v>
      </c>
      <c r="H13" s="745">
        <v>17064.75684293425</v>
      </c>
      <c r="I13" s="745">
        <v>13013.752222986401</v>
      </c>
      <c r="J13" s="745">
        <v>13072.648329599058</v>
      </c>
      <c r="K13" s="745">
        <v>10237.109774418099</v>
      </c>
      <c r="L13" s="745">
        <v>3366.8637693711062</v>
      </c>
      <c r="M13" s="745">
        <v>2232.3945862850014</v>
      </c>
      <c r="N13" s="745">
        <v>500</v>
      </c>
      <c r="O13" s="745">
        <v>401</v>
      </c>
      <c r="P13" s="745">
        <v>0</v>
      </c>
      <c r="Q13" s="745">
        <v>0</v>
      </c>
      <c r="R13" s="746">
        <v>1005</v>
      </c>
      <c r="S13" s="745">
        <v>1012</v>
      </c>
      <c r="T13" s="745">
        <v>1019</v>
      </c>
      <c r="U13" s="745">
        <v>0</v>
      </c>
      <c r="V13" s="745">
        <v>0</v>
      </c>
      <c r="W13" s="745">
        <v>0</v>
      </c>
      <c r="X13" s="745">
        <v>2022</v>
      </c>
      <c r="Y13" s="745">
        <v>0</v>
      </c>
      <c r="Z13" s="745">
        <f>'CTAS CONGELADAS DIC 18'!$P$139-Z19</f>
        <v>0</v>
      </c>
      <c r="AA13" s="745">
        <f>'CTAS CONGELADAS DIC 18 (2)'!$P$139-AA19</f>
        <v>0</v>
      </c>
      <c r="AB13" s="745">
        <f>Z13</f>
        <v>0</v>
      </c>
      <c r="AC13" s="745">
        <f>AB13</f>
        <v>0</v>
      </c>
      <c r="AD13" s="745">
        <f>AB13</f>
        <v>0</v>
      </c>
      <c r="AE13" s="745">
        <f>AC13</f>
        <v>0</v>
      </c>
      <c r="AF13" s="745">
        <f>AD13</f>
        <v>0</v>
      </c>
      <c r="AG13" s="745">
        <f>'CTAS CONGELADAS ENE 19'!$P$139-AG19</f>
        <v>0</v>
      </c>
      <c r="AH13" s="745">
        <f>$AG$13</f>
        <v>0</v>
      </c>
      <c r="AI13" s="745">
        <f>$AG$13</f>
        <v>0</v>
      </c>
      <c r="AJ13" s="745">
        <f>$AG$13</f>
        <v>0</v>
      </c>
      <c r="AK13" s="745">
        <f>'CTAS CONGELADAS FEB 19'!$P$137-AK19</f>
        <v>0</v>
      </c>
      <c r="AL13" s="745">
        <f>$AG$13</f>
        <v>0</v>
      </c>
      <c r="AM13" s="745">
        <f>$AG$13</f>
        <v>0</v>
      </c>
      <c r="AN13" s="745">
        <f>$AG$13</f>
        <v>0</v>
      </c>
      <c r="AO13" s="745">
        <f>$AG$13</f>
        <v>0</v>
      </c>
      <c r="AP13" s="745">
        <f>'CTAS CONGELADAS MAR 19'!$P$137-AP19</f>
        <v>0</v>
      </c>
      <c r="AQ13" s="745">
        <f>$AP$13</f>
        <v>0</v>
      </c>
      <c r="AR13" s="745">
        <f>$AP$13</f>
        <v>0</v>
      </c>
      <c r="AS13" s="745">
        <f>$AP$13</f>
        <v>0</v>
      </c>
      <c r="AT13" s="745">
        <f t="shared" ref="AT13:AU13" si="59">$AP$13</f>
        <v>0</v>
      </c>
      <c r="AU13" s="745">
        <f t="shared" si="59"/>
        <v>0</v>
      </c>
      <c r="AV13" s="745">
        <f>'CTAS CONGELADAS ABR 19'!$P$137-AV19+AV29</f>
        <v>0</v>
      </c>
      <c r="AW13" s="745">
        <f t="shared" si="53"/>
        <v>0</v>
      </c>
      <c r="AX13" s="745">
        <f t="shared" si="53"/>
        <v>0</v>
      </c>
      <c r="AY13" s="745">
        <f t="shared" si="53"/>
        <v>0</v>
      </c>
      <c r="AZ13" s="745">
        <f>AY13</f>
        <v>0</v>
      </c>
      <c r="BA13" s="745">
        <f>AZ13</f>
        <v>0</v>
      </c>
      <c r="BB13" s="745">
        <f>AZ13</f>
        <v>0</v>
      </c>
      <c r="BC13" s="745">
        <f>'CTAS CONGELADAS MAY 19'!$P$137-BC19+BC29</f>
        <v>0</v>
      </c>
      <c r="BD13" s="745">
        <f>0</f>
        <v>0</v>
      </c>
      <c r="BE13" s="745">
        <f>0</f>
        <v>0</v>
      </c>
      <c r="BF13" s="745">
        <f>0</f>
        <v>0</v>
      </c>
      <c r="BG13" s="745">
        <f>0</f>
        <v>0</v>
      </c>
      <c r="BH13" s="745">
        <v>0</v>
      </c>
      <c r="BI13" s="745">
        <v>0</v>
      </c>
      <c r="BJ13" s="745">
        <v>0</v>
      </c>
      <c r="BK13" s="745">
        <v>0</v>
      </c>
      <c r="BL13" s="745"/>
      <c r="BM13" s="745">
        <v>0</v>
      </c>
      <c r="BP13" s="748"/>
      <c r="BQ13" s="748"/>
      <c r="BR13" s="749"/>
    </row>
    <row r="14" spans="1:70" s="689" customFormat="1" ht="12.75" outlineLevel="1">
      <c r="A14" s="685" t="s">
        <v>5</v>
      </c>
      <c r="B14" s="686">
        <v>25489</v>
      </c>
      <c r="C14" s="686">
        <v>20811</v>
      </c>
      <c r="D14" s="686">
        <v>24021</v>
      </c>
      <c r="E14" s="686">
        <v>23767</v>
      </c>
      <c r="F14" s="686">
        <v>23070</v>
      </c>
      <c r="G14" s="686">
        <v>23465</v>
      </c>
      <c r="H14" s="686">
        <v>23896.24315706575</v>
      </c>
      <c r="I14" s="686">
        <v>25658.247777013599</v>
      </c>
      <c r="J14" s="686">
        <v>23369.351670400942</v>
      </c>
      <c r="K14" s="686">
        <v>23388.890225581901</v>
      </c>
      <c r="L14" s="686">
        <v>18978.136230628894</v>
      </c>
      <c r="M14" s="686">
        <v>18140.605413714999</v>
      </c>
      <c r="N14" s="686">
        <v>23812</v>
      </c>
      <c r="O14" s="686">
        <v>24001</v>
      </c>
      <c r="P14" s="686">
        <v>22792</v>
      </c>
      <c r="Q14" s="686">
        <v>22793</v>
      </c>
      <c r="R14" s="687">
        <v>19816</v>
      </c>
      <c r="S14" s="686">
        <v>19319</v>
      </c>
      <c r="T14" s="686">
        <v>15877</v>
      </c>
      <c r="U14" s="686">
        <v>14665</v>
      </c>
      <c r="V14" s="686">
        <v>21141</v>
      </c>
      <c r="W14" s="686">
        <v>21599</v>
      </c>
      <c r="X14" s="686">
        <v>18470</v>
      </c>
      <c r="Y14" s="686">
        <v>13452</v>
      </c>
      <c r="Z14" s="686">
        <f>'CTAS CONGELADAS DIC 18'!$P$140</f>
        <v>21177</v>
      </c>
      <c r="AA14" s="686">
        <f>'CTAS CONGELADAS DIC 18 (2)'!$P$140</f>
        <v>21177</v>
      </c>
      <c r="AB14" s="686">
        <f>Z14</f>
        <v>21177</v>
      </c>
      <c r="AC14" s="686">
        <f>$Z$14</f>
        <v>21177</v>
      </c>
      <c r="AD14" s="686">
        <f>$Z$14</f>
        <v>21177</v>
      </c>
      <c r="AE14" s="686">
        <f>$Z$14</f>
        <v>21177</v>
      </c>
      <c r="AF14" s="686">
        <f>$Z$14</f>
        <v>21177</v>
      </c>
      <c r="AG14" s="686">
        <f>'CTAS CONGELADAS ENE 19'!$P$140</f>
        <v>20154</v>
      </c>
      <c r="AH14" s="686">
        <f>$AG$14</f>
        <v>20154</v>
      </c>
      <c r="AI14" s="686">
        <f>$AG$14</f>
        <v>20154</v>
      </c>
      <c r="AJ14" s="686">
        <f>$AG$14</f>
        <v>20154</v>
      </c>
      <c r="AK14" s="686">
        <f>'CTAS CONGELADAS FEB 19'!$P$138</f>
        <v>20127</v>
      </c>
      <c r="AL14" s="686">
        <f>$AK$14</f>
        <v>20127</v>
      </c>
      <c r="AM14" s="686">
        <f>$AK$14</f>
        <v>20127</v>
      </c>
      <c r="AN14" s="686">
        <f>$AK$14</f>
        <v>20127</v>
      </c>
      <c r="AO14" s="686">
        <f>$AK$14</f>
        <v>20127</v>
      </c>
      <c r="AP14" s="686">
        <f>'CTAS CONGELADAS MAR 19'!$P$138</f>
        <v>14224</v>
      </c>
      <c r="AQ14" s="686">
        <f>$AP$14</f>
        <v>14224</v>
      </c>
      <c r="AR14" s="686">
        <f>$AP$14</f>
        <v>14224</v>
      </c>
      <c r="AS14" s="686">
        <f>$AP$14</f>
        <v>14224</v>
      </c>
      <c r="AT14" s="686">
        <f t="shared" ref="AT14:AU14" si="60">$AP$14</f>
        <v>14224</v>
      </c>
      <c r="AU14" s="686">
        <f t="shared" si="60"/>
        <v>14224</v>
      </c>
      <c r="AV14" s="686">
        <f>'CTAS CONGELADAS ABR 19'!$P$138</f>
        <v>11062</v>
      </c>
      <c r="AW14" s="686">
        <f t="shared" si="53"/>
        <v>11062</v>
      </c>
      <c r="AX14" s="686">
        <f t="shared" si="53"/>
        <v>11062</v>
      </c>
      <c r="AY14" s="686">
        <f t="shared" si="53"/>
        <v>11062</v>
      </c>
      <c r="AZ14" s="686">
        <f>'[6]31 may-19'!$E$22-AZ15</f>
        <v>17860.053</v>
      </c>
      <c r="BA14" s="686">
        <f>'[6]31 may-19'!$E$22-BA15</f>
        <v>17860.053</v>
      </c>
      <c r="BB14" s="686">
        <f t="shared" ref="BB14:BB15" si="61">AZ14</f>
        <v>17860.053</v>
      </c>
      <c r="BC14" s="686">
        <f>'CTAS CONGELADAS MAY 19'!$P$138</f>
        <v>19622</v>
      </c>
      <c r="BD14" s="686">
        <f t="shared" ref="BD14:BI14" si="62">$BC$14</f>
        <v>19622</v>
      </c>
      <c r="BE14" s="686">
        <f t="shared" si="62"/>
        <v>19622</v>
      </c>
      <c r="BF14" s="686">
        <f t="shared" si="62"/>
        <v>19622</v>
      </c>
      <c r="BG14" s="686">
        <f t="shared" si="62"/>
        <v>19622</v>
      </c>
      <c r="BH14" s="686">
        <f t="shared" si="62"/>
        <v>19622</v>
      </c>
      <c r="BI14" s="686">
        <f t="shared" si="62"/>
        <v>19622</v>
      </c>
      <c r="BJ14" s="686">
        <v>19635</v>
      </c>
      <c r="BK14" s="686">
        <v>19635</v>
      </c>
      <c r="BL14" s="686"/>
      <c r="BM14" s="686">
        <f>5000-BM15</f>
        <v>3809</v>
      </c>
    </row>
    <row r="15" spans="1:70" s="689" customFormat="1" ht="12.75" outlineLevel="1">
      <c r="A15" s="685" t="s">
        <v>6</v>
      </c>
      <c r="B15" s="686">
        <v>1160</v>
      </c>
      <c r="C15" s="686">
        <v>1160</v>
      </c>
      <c r="D15" s="686">
        <v>1161</v>
      </c>
      <c r="E15" s="686">
        <v>1161</v>
      </c>
      <c r="F15" s="686">
        <v>1162</v>
      </c>
      <c r="G15" s="686">
        <v>1163</v>
      </c>
      <c r="H15" s="686">
        <v>1163</v>
      </c>
      <c r="I15" s="686">
        <v>1164</v>
      </c>
      <c r="J15" s="686">
        <v>1165</v>
      </c>
      <c r="K15" s="686">
        <v>1166</v>
      </c>
      <c r="L15" s="686">
        <v>1166</v>
      </c>
      <c r="M15" s="686">
        <v>1167</v>
      </c>
      <c r="N15" s="686">
        <v>1168</v>
      </c>
      <c r="O15" s="686">
        <v>1169</v>
      </c>
      <c r="P15" s="686">
        <v>1170</v>
      </c>
      <c r="Q15" s="686">
        <v>1171</v>
      </c>
      <c r="R15" s="687">
        <v>1172</v>
      </c>
      <c r="S15" s="686">
        <v>1173</v>
      </c>
      <c r="T15" s="686">
        <v>1174</v>
      </c>
      <c r="U15" s="686">
        <v>1176</v>
      </c>
      <c r="V15" s="686">
        <v>1177</v>
      </c>
      <c r="W15" s="686">
        <v>1178</v>
      </c>
      <c r="X15" s="686">
        <v>1180</v>
      </c>
      <c r="Y15" s="686">
        <v>1181</v>
      </c>
      <c r="Z15" s="686">
        <f>'Consolidado Dic 2018'!$S$64</f>
        <v>1183</v>
      </c>
      <c r="AA15" s="686">
        <f>'Consolidado Dic 2018 (2)'!$S$64</f>
        <v>1183</v>
      </c>
      <c r="AB15" s="686">
        <f>Z15</f>
        <v>1183</v>
      </c>
      <c r="AC15" s="686">
        <f>$Z$15</f>
        <v>1183</v>
      </c>
      <c r="AD15" s="686">
        <f>$Z$15</f>
        <v>1183</v>
      </c>
      <c r="AE15" s="686">
        <f>$Z$15</f>
        <v>1183</v>
      </c>
      <c r="AF15" s="686">
        <f>$Z$15</f>
        <v>1183</v>
      </c>
      <c r="AG15" s="686">
        <f>'Consolidado Ene 2019'!$S$64</f>
        <v>1184</v>
      </c>
      <c r="AH15" s="686">
        <f>$AG$15</f>
        <v>1184</v>
      </c>
      <c r="AI15" s="686">
        <f>$AG$15</f>
        <v>1184</v>
      </c>
      <c r="AJ15" s="686">
        <f>$AG$15</f>
        <v>1184</v>
      </c>
      <c r="AK15" s="686">
        <f>'Consolidado Feb 2019'!$S$64</f>
        <v>1186</v>
      </c>
      <c r="AL15" s="686">
        <f>$AK$15</f>
        <v>1186</v>
      </c>
      <c r="AM15" s="686">
        <f>$AK$15</f>
        <v>1186</v>
      </c>
      <c r="AN15" s="686">
        <f>$AK$15</f>
        <v>1186</v>
      </c>
      <c r="AO15" s="686">
        <f>$AK$15</f>
        <v>1186</v>
      </c>
      <c r="AP15" s="686">
        <f>'Consolidado Mar 2019'!$S$64</f>
        <v>1187</v>
      </c>
      <c r="AQ15" s="686">
        <f>$AP$15</f>
        <v>1187</v>
      </c>
      <c r="AR15" s="686">
        <f>$AP$15</f>
        <v>1187</v>
      </c>
      <c r="AS15" s="686">
        <f>$AP$15</f>
        <v>1187</v>
      </c>
      <c r="AT15" s="686">
        <f t="shared" ref="AT15:AU15" si="63">$AP$15</f>
        <v>1187</v>
      </c>
      <c r="AU15" s="686">
        <f t="shared" si="63"/>
        <v>1187</v>
      </c>
      <c r="AV15" s="686">
        <f>'Consolidado Abr 2019'!$S$64</f>
        <v>1187</v>
      </c>
      <c r="AW15" s="686">
        <f t="shared" si="53"/>
        <v>1187</v>
      </c>
      <c r="AX15" s="686">
        <f t="shared" si="53"/>
        <v>1187</v>
      </c>
      <c r="AY15" s="686">
        <f t="shared" si="53"/>
        <v>1187</v>
      </c>
      <c r="AZ15" s="686">
        <f t="shared" si="53"/>
        <v>1187</v>
      </c>
      <c r="BA15" s="686">
        <f t="shared" si="53"/>
        <v>1187</v>
      </c>
      <c r="BB15" s="686">
        <f t="shared" si="61"/>
        <v>1187</v>
      </c>
      <c r="BC15" s="686">
        <f>'Consolidado May 2019'!$S$64</f>
        <v>1191</v>
      </c>
      <c r="BD15" s="686">
        <f t="shared" ref="BD15:BI15" si="64">$BC$15</f>
        <v>1191</v>
      </c>
      <c r="BE15" s="686">
        <f t="shared" si="64"/>
        <v>1191</v>
      </c>
      <c r="BF15" s="686">
        <f t="shared" si="64"/>
        <v>1191</v>
      </c>
      <c r="BG15" s="686">
        <f t="shared" si="64"/>
        <v>1191</v>
      </c>
      <c r="BH15" s="686">
        <f t="shared" si="64"/>
        <v>1191</v>
      </c>
      <c r="BI15" s="686">
        <f t="shared" si="64"/>
        <v>1191</v>
      </c>
      <c r="BJ15" s="686">
        <v>1193</v>
      </c>
      <c r="BK15" s="686">
        <v>1193</v>
      </c>
      <c r="BL15" s="686"/>
      <c r="BM15" s="686">
        <f>BC15</f>
        <v>1191</v>
      </c>
      <c r="BN15" s="688"/>
      <c r="BO15" s="688"/>
    </row>
    <row r="16" spans="1:70">
      <c r="A16" s="654"/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655"/>
      <c r="T16" s="655"/>
      <c r="U16" s="655"/>
      <c r="V16" s="655"/>
      <c r="W16" s="655"/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655"/>
      <c r="AL16" s="655"/>
      <c r="AM16" s="655"/>
      <c r="AN16" s="655"/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655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405"/>
      <c r="BO16" s="405"/>
    </row>
    <row r="17" spans="1:69" s="292" customFormat="1" ht="15.75">
      <c r="A17" s="652" t="s">
        <v>465</v>
      </c>
      <c r="B17" s="653"/>
      <c r="C17" s="653"/>
      <c r="D17" s="653"/>
      <c r="E17" s="653"/>
      <c r="F17" s="653"/>
      <c r="G17" s="653"/>
      <c r="H17" s="653"/>
      <c r="I17" s="653"/>
      <c r="J17" s="653"/>
      <c r="K17" s="653"/>
      <c r="L17" s="653"/>
      <c r="M17" s="653"/>
      <c r="N17" s="653">
        <v>79510.131999999998</v>
      </c>
      <c r="O17" s="653">
        <v>88737</v>
      </c>
      <c r="P17" s="653">
        <v>106459</v>
      </c>
      <c r="Q17" s="653">
        <v>105621</v>
      </c>
      <c r="R17" s="653">
        <v>92814</v>
      </c>
      <c r="S17" s="653">
        <v>63048</v>
      </c>
      <c r="T17" s="653">
        <v>65202</v>
      </c>
      <c r="U17" s="653">
        <v>68765</v>
      </c>
      <c r="V17" s="653">
        <v>77766</v>
      </c>
      <c r="W17" s="653">
        <v>60895</v>
      </c>
      <c r="X17" s="653">
        <v>69024</v>
      </c>
      <c r="Y17" s="653">
        <v>83117</v>
      </c>
      <c r="Z17" s="653">
        <f t="shared" ref="Z17:AL17" si="65">Z3+Z10</f>
        <v>73767</v>
      </c>
      <c r="AA17" s="653">
        <f t="shared" si="65"/>
        <v>75435</v>
      </c>
      <c r="AB17" s="653">
        <f t="shared" si="65"/>
        <v>90880.722000000009</v>
      </c>
      <c r="AC17" s="653">
        <f t="shared" si="65"/>
        <v>98391.137000000002</v>
      </c>
      <c r="AD17" s="653">
        <f t="shared" si="65"/>
        <v>98139.347999999998</v>
      </c>
      <c r="AE17" s="653">
        <f t="shared" si="65"/>
        <v>104218.408</v>
      </c>
      <c r="AF17" s="653">
        <f t="shared" si="65"/>
        <v>110087.428</v>
      </c>
      <c r="AG17" s="653">
        <f t="shared" si="65"/>
        <v>105284</v>
      </c>
      <c r="AH17" s="653">
        <f t="shared" si="65"/>
        <v>110967.961</v>
      </c>
      <c r="AI17" s="653">
        <f t="shared" si="65"/>
        <v>112597.283</v>
      </c>
      <c r="AJ17" s="653">
        <f t="shared" si="65"/>
        <v>114775.17</v>
      </c>
      <c r="AK17" s="653">
        <f t="shared" si="65"/>
        <v>114758</v>
      </c>
      <c r="AL17" s="653">
        <f t="shared" si="65"/>
        <v>120149.50899</v>
      </c>
      <c r="AM17" s="653">
        <f t="shared" ref="AM17:AQ17" si="66">AM3+AM10</f>
        <v>120382.04598</v>
      </c>
      <c r="AN17" s="653">
        <f t="shared" si="66"/>
        <v>123064.952</v>
      </c>
      <c r="AO17" s="653">
        <f t="shared" si="66"/>
        <v>114382.053</v>
      </c>
      <c r="AP17" s="653">
        <f t="shared" si="66"/>
        <v>110613</v>
      </c>
      <c r="AQ17" s="653">
        <f t="shared" si="66"/>
        <v>116945.31299999999</v>
      </c>
      <c r="AR17" s="653">
        <f t="shared" ref="AR17:AS17" si="67">AR3+AR10</f>
        <v>109797.22</v>
      </c>
      <c r="AS17" s="653">
        <f t="shared" si="67"/>
        <v>112359.28</v>
      </c>
      <c r="AT17" s="653">
        <f t="shared" ref="AT17:AV17" si="68">AT3+AT10</f>
        <v>111256.299</v>
      </c>
      <c r="AU17" s="653">
        <f t="shared" si="68"/>
        <v>88732.585999999996</v>
      </c>
      <c r="AV17" s="653">
        <f t="shared" si="68"/>
        <v>83467</v>
      </c>
      <c r="AW17" s="653">
        <f t="shared" ref="AW17:AX17" si="69">AW3+AW10</f>
        <v>85528.173999999999</v>
      </c>
      <c r="AX17" s="653">
        <f t="shared" si="69"/>
        <v>74322.767999999996</v>
      </c>
      <c r="AY17" s="653">
        <f t="shared" ref="AY17:AZ17" si="70">AY3+AY10</f>
        <v>69496.933000000005</v>
      </c>
      <c r="AZ17" s="653">
        <f t="shared" si="70"/>
        <v>64724.21574</v>
      </c>
      <c r="BA17" s="653">
        <f t="shared" ref="BA17" si="71">BA3+BA10</f>
        <v>65303.476739999998</v>
      </c>
      <c r="BB17" s="653">
        <f t="shared" ref="BB17" si="72">BB3+BB10</f>
        <v>65303.476739999998</v>
      </c>
      <c r="BC17" s="653">
        <f t="shared" ref="BC17" si="73">BC3+BC10</f>
        <v>64722</v>
      </c>
      <c r="BD17" s="653">
        <f>BD3+BD10</f>
        <v>75913.519</v>
      </c>
      <c r="BE17" s="653">
        <f>BE3+BE10</f>
        <v>60722.025999999998</v>
      </c>
      <c r="BF17" s="653">
        <f>BF3+BF10</f>
        <v>66472.388000000006</v>
      </c>
      <c r="BG17" s="653">
        <f>BG3+BG10</f>
        <v>60183.915000000001</v>
      </c>
      <c r="BH17" s="653">
        <f>BH20-BH19</f>
        <v>59465.836140000014</v>
      </c>
      <c r="BI17" s="653">
        <f>BI3+BI10</f>
        <v>60183.915000000001</v>
      </c>
      <c r="BJ17" s="653">
        <f t="shared" ref="BJ17:BK17" si="74">BJ3+BJ10</f>
        <v>59466</v>
      </c>
      <c r="BK17" s="653">
        <f t="shared" si="74"/>
        <v>61759.512000000002</v>
      </c>
      <c r="BL17" s="653"/>
      <c r="BM17" s="653">
        <f>BM20-BM19</f>
        <v>29999.999999999993</v>
      </c>
      <c r="BP17" s="293"/>
      <c r="BQ17" s="293"/>
    </row>
    <row r="18" spans="1:69" s="692" customFormat="1" ht="15" customHeight="1" outlineLevel="1">
      <c r="A18" s="693" t="s">
        <v>273</v>
      </c>
      <c r="B18" s="686"/>
      <c r="C18" s="686"/>
      <c r="D18" s="686"/>
      <c r="E18" s="686"/>
      <c r="F18" s="686"/>
      <c r="G18" s="686"/>
      <c r="H18" s="686"/>
      <c r="I18" s="686"/>
      <c r="J18" s="686"/>
      <c r="K18" s="686"/>
      <c r="L18" s="686"/>
      <c r="M18" s="686"/>
      <c r="N18" s="694">
        <v>18499.867999999999</v>
      </c>
      <c r="O18" s="686"/>
      <c r="P18" s="686"/>
      <c r="Q18" s="686"/>
      <c r="R18" s="686"/>
      <c r="S18" s="686"/>
      <c r="T18" s="686">
        <v>0</v>
      </c>
      <c r="U18" s="686">
        <v>0</v>
      </c>
      <c r="V18" s="686">
        <v>0</v>
      </c>
      <c r="W18" s="686">
        <v>0</v>
      </c>
      <c r="X18" s="686">
        <v>0</v>
      </c>
      <c r="Y18" s="686">
        <v>0</v>
      </c>
      <c r="Z18" s="686">
        <v>0</v>
      </c>
      <c r="AA18" s="686">
        <v>0</v>
      </c>
      <c r="AB18" s="686">
        <v>0</v>
      </c>
      <c r="AC18" s="686">
        <v>0</v>
      </c>
      <c r="AD18" s="686">
        <v>0</v>
      </c>
      <c r="AE18" s="686">
        <v>0</v>
      </c>
      <c r="AF18" s="686">
        <v>0</v>
      </c>
      <c r="AG18" s="686">
        <v>0</v>
      </c>
      <c r="AH18" s="686">
        <f t="shared" ref="AH18:AN19" si="75">AG18</f>
        <v>0</v>
      </c>
      <c r="AI18" s="686">
        <f t="shared" si="75"/>
        <v>0</v>
      </c>
      <c r="AJ18" s="686">
        <f t="shared" si="75"/>
        <v>0</v>
      </c>
      <c r="AK18" s="686">
        <v>0</v>
      </c>
      <c r="AL18" s="686">
        <f t="shared" si="75"/>
        <v>0</v>
      </c>
      <c r="AM18" s="686">
        <f t="shared" si="75"/>
        <v>0</v>
      </c>
      <c r="AN18" s="686">
        <f t="shared" si="75"/>
        <v>0</v>
      </c>
      <c r="AO18" s="686">
        <f t="shared" ref="AO18" si="76">AN18</f>
        <v>0</v>
      </c>
      <c r="AP18" s="686">
        <v>0</v>
      </c>
      <c r="AQ18" s="686">
        <f t="shared" ref="AQ18:AS18" si="77">AP18</f>
        <v>0</v>
      </c>
      <c r="AR18" s="686">
        <f t="shared" si="77"/>
        <v>0</v>
      </c>
      <c r="AS18" s="686">
        <f t="shared" si="77"/>
        <v>0</v>
      </c>
      <c r="AT18" s="686">
        <f t="shared" ref="AT18" si="78">AS18</f>
        <v>0</v>
      </c>
      <c r="AU18" s="686">
        <f t="shared" ref="AU18" si="79">AT18</f>
        <v>0</v>
      </c>
      <c r="AV18" s="686">
        <f>0</f>
        <v>0</v>
      </c>
      <c r="AW18" s="686">
        <f>0</f>
        <v>0</v>
      </c>
      <c r="AX18" s="686">
        <f>0</f>
        <v>0</v>
      </c>
      <c r="AY18" s="686">
        <f>0</f>
        <v>0</v>
      </c>
      <c r="AZ18" s="686">
        <f>0</f>
        <v>0</v>
      </c>
      <c r="BA18" s="686">
        <f>0</f>
        <v>0</v>
      </c>
      <c r="BB18" s="686">
        <f>0</f>
        <v>0</v>
      </c>
      <c r="BC18" s="686">
        <f>0</f>
        <v>0</v>
      </c>
      <c r="BD18" s="686">
        <f>0</f>
        <v>0</v>
      </c>
      <c r="BE18" s="686">
        <f>0</f>
        <v>0</v>
      </c>
      <c r="BF18" s="686">
        <f>0</f>
        <v>0</v>
      </c>
      <c r="BG18" s="686"/>
      <c r="BH18" s="686">
        <v>0</v>
      </c>
      <c r="BI18" s="686"/>
      <c r="BJ18" s="686">
        <f>0</f>
        <v>0</v>
      </c>
      <c r="BK18" s="686">
        <f>0</f>
        <v>0</v>
      </c>
      <c r="BL18" s="686"/>
      <c r="BM18" s="686">
        <v>0</v>
      </c>
      <c r="BP18" s="695"/>
      <c r="BQ18" s="695"/>
    </row>
    <row r="19" spans="1:69" s="753" customFormat="1" ht="15" customHeight="1" outlineLevel="1">
      <c r="A19" s="750" t="s">
        <v>463</v>
      </c>
      <c r="B19" s="745"/>
      <c r="C19" s="745"/>
      <c r="D19" s="745"/>
      <c r="E19" s="745"/>
      <c r="F19" s="745"/>
      <c r="G19" s="745"/>
      <c r="H19" s="745"/>
      <c r="I19" s="745"/>
      <c r="J19" s="745"/>
      <c r="K19" s="745"/>
      <c r="L19" s="745"/>
      <c r="M19" s="745"/>
      <c r="N19" s="745">
        <v>0</v>
      </c>
      <c r="O19" s="745"/>
      <c r="P19" s="745"/>
      <c r="Q19" s="745"/>
      <c r="R19" s="745"/>
      <c r="S19" s="745"/>
      <c r="T19" s="745">
        <v>30000</v>
      </c>
      <c r="U19" s="745">
        <v>30000</v>
      </c>
      <c r="V19" s="745">
        <v>32017</v>
      </c>
      <c r="W19" s="745">
        <v>32022</v>
      </c>
      <c r="X19" s="745">
        <v>40000</v>
      </c>
      <c r="Y19" s="745">
        <v>40012</v>
      </c>
      <c r="Z19" s="745">
        <v>40018</v>
      </c>
      <c r="AA19" s="745">
        <v>40018</v>
      </c>
      <c r="AB19" s="751">
        <f>Z19</f>
        <v>40018</v>
      </c>
      <c r="AC19" s="745">
        <f>AB19</f>
        <v>40018</v>
      </c>
      <c r="AD19" s="745">
        <f>AC19</f>
        <v>40018</v>
      </c>
      <c r="AE19" s="745">
        <f>AD19</f>
        <v>40018</v>
      </c>
      <c r="AF19" s="745">
        <f>AE19</f>
        <v>40018</v>
      </c>
      <c r="AG19" s="745">
        <v>40020</v>
      </c>
      <c r="AH19" s="745">
        <f t="shared" si="75"/>
        <v>40020</v>
      </c>
      <c r="AI19" s="745">
        <f t="shared" si="75"/>
        <v>40020</v>
      </c>
      <c r="AJ19" s="745">
        <f t="shared" si="75"/>
        <v>40020</v>
      </c>
      <c r="AK19" s="745">
        <v>40022</v>
      </c>
      <c r="AL19" s="745">
        <f t="shared" si="75"/>
        <v>40022</v>
      </c>
      <c r="AM19" s="745">
        <f t="shared" si="75"/>
        <v>40022</v>
      </c>
      <c r="AN19" s="745">
        <f>AM19</f>
        <v>40022</v>
      </c>
      <c r="AO19" s="745">
        <f>AN19</f>
        <v>40022</v>
      </c>
      <c r="AP19" s="745">
        <f>40005+'CTAS CONGELADAS MAR 19'!P99</f>
        <v>41836</v>
      </c>
      <c r="AQ19" s="745">
        <f>$AP$19</f>
        <v>41836</v>
      </c>
      <c r="AR19" s="745">
        <f>39000.57166+'CTAS CONGELADAS MAR 19'!P99</f>
        <v>40831.571660000001</v>
      </c>
      <c r="AS19" s="745">
        <f>36000.57166+'CTAS CONGELADAS MAR 19'!$P$99</f>
        <v>37831.571660000001</v>
      </c>
      <c r="AT19" s="745">
        <f>39000.57166+'CTAS CONGELADAS MAR 19'!$P$99</f>
        <v>40831.571660000001</v>
      </c>
      <c r="AU19" s="745">
        <f>39000.57166+'CTAS CONGELADAS MAR 19'!$P$99</f>
        <v>40831.571660000001</v>
      </c>
      <c r="AV19" s="745">
        <f>AV29+30000+'CTAS CONGELADAS ABR 19'!$P$99</f>
        <v>50696</v>
      </c>
      <c r="AW19" s="745">
        <f>49000+'CTAS CONGELADAS ABR 19'!$P$99</f>
        <v>50696</v>
      </c>
      <c r="AX19" s="745">
        <f>49000+11000+'CTAS CONGELADAS ABR 19'!$P$99</f>
        <v>61696</v>
      </c>
      <c r="AY19" s="745">
        <f>49000+11000+'CTAS CONGELADAS ABR 19'!$P$99</f>
        <v>61696</v>
      </c>
      <c r="AZ19" s="745">
        <f>39000+10000+11000+'CTAS CONGELADAS ABR 19'!$P$99</f>
        <v>61696</v>
      </c>
      <c r="BA19" s="745">
        <f>39000+10000+11000+'CTAS CONGELADAS ABR 19'!$P$99</f>
        <v>61696</v>
      </c>
      <c r="BB19" s="745">
        <f>39000+10000+11000+'CTAS CONGELADAS ABR 19'!$P$99</f>
        <v>61696</v>
      </c>
      <c r="BC19" s="745">
        <f>BC29+30000+'CTAS CONGELADAS MAY 19'!$P$99</f>
        <v>61864</v>
      </c>
      <c r="BD19" s="745">
        <f>SUM('CAJA 2019'!BD24:BD26)</f>
        <v>52364</v>
      </c>
      <c r="BE19" s="745">
        <f>SUM('CAJA 2019'!BE24:BE26)</f>
        <v>60164</v>
      </c>
      <c r="BF19" s="745">
        <f>SUM('CAJA 2019'!BF24:BF26)</f>
        <v>58664</v>
      </c>
      <c r="BG19" s="781">
        <f>SUM('CAJA 2019'!BG24:BG26)</f>
        <v>69800</v>
      </c>
      <c r="BH19" s="745">
        <f>'[4]Flujo 2018'!$BZ$87</f>
        <v>69800</v>
      </c>
      <c r="BI19" s="745">
        <f>'[4]Flujo 2018'!$BZ$87</f>
        <v>69800</v>
      </c>
      <c r="BJ19" s="745">
        <f>'[4]Flujo 2018'!$BZ$87</f>
        <v>69800</v>
      </c>
      <c r="BK19" s="745">
        <f>'[4]Flujo 2018'!$BZ$87</f>
        <v>69800</v>
      </c>
      <c r="BL19" s="745"/>
      <c r="BM19" s="745">
        <f>'[4]Flujo 2018'!$CF$87</f>
        <v>40846.566139660274</v>
      </c>
      <c r="BN19" s="752">
        <f>AX19-AY19</f>
        <v>0</v>
      </c>
    </row>
    <row r="20" spans="1:69" ht="15.75" customHeight="1" outlineLevel="1">
      <c r="A20" s="294" t="s">
        <v>468</v>
      </c>
      <c r="B20" s="336">
        <v>104485</v>
      </c>
      <c r="C20" s="336">
        <v>119033</v>
      </c>
      <c r="D20" s="336">
        <v>116814</v>
      </c>
      <c r="E20" s="336">
        <v>125330</v>
      </c>
      <c r="F20" s="336">
        <v>135438</v>
      </c>
      <c r="G20" s="336">
        <v>132424</v>
      </c>
      <c r="H20" s="336">
        <v>122385</v>
      </c>
      <c r="I20" s="336">
        <v>127522</v>
      </c>
      <c r="J20" s="336">
        <v>101638</v>
      </c>
      <c r="K20" s="336">
        <v>85732</v>
      </c>
      <c r="L20" s="336">
        <v>87903</v>
      </c>
      <c r="M20" s="336">
        <v>89629</v>
      </c>
      <c r="N20" s="336">
        <v>98010</v>
      </c>
      <c r="O20" s="336">
        <v>88737</v>
      </c>
      <c r="P20" s="336">
        <v>106459</v>
      </c>
      <c r="Q20" s="336">
        <v>105621</v>
      </c>
      <c r="R20" s="336">
        <v>92814</v>
      </c>
      <c r="S20" s="336">
        <v>63048</v>
      </c>
      <c r="T20" s="336">
        <v>95202</v>
      </c>
      <c r="U20" s="336">
        <v>98765</v>
      </c>
      <c r="V20" s="336">
        <v>109783</v>
      </c>
      <c r="W20" s="336">
        <v>92917</v>
      </c>
      <c r="X20" s="336">
        <v>109024</v>
      </c>
      <c r="Y20" s="336">
        <v>123129</v>
      </c>
      <c r="Z20" s="336">
        <f t="shared" ref="Z20:AA20" si="80">SUM(Z17:Z19)</f>
        <v>113785</v>
      </c>
      <c r="AA20" s="336">
        <f t="shared" si="80"/>
        <v>115453</v>
      </c>
      <c r="AB20" s="336">
        <f>SUM(AB17:AB19)</f>
        <v>130898.72200000001</v>
      </c>
      <c r="AC20" s="336">
        <f>SUM(AC17:AC19)</f>
        <v>138409.13699999999</v>
      </c>
      <c r="AD20" s="336">
        <f>SUM(AD17:AD19)</f>
        <v>138157.348</v>
      </c>
      <c r="AE20" s="336">
        <f>SUM(AE17:AE19)</f>
        <v>144236.408</v>
      </c>
      <c r="AF20" s="336">
        <f>SUM(AF17:AF19)</f>
        <v>150105.42800000001</v>
      </c>
      <c r="AG20" s="336">
        <f t="shared" ref="AG20:AH20" si="81">SUM(AG17:AG19)</f>
        <v>145304</v>
      </c>
      <c r="AH20" s="336">
        <f t="shared" si="81"/>
        <v>150987.96100000001</v>
      </c>
      <c r="AI20" s="336">
        <f t="shared" ref="AI20:AK20" si="82">SUM(AI17:AI19)</f>
        <v>152617.283</v>
      </c>
      <c r="AJ20" s="336">
        <f t="shared" si="82"/>
        <v>154795.16999999998</v>
      </c>
      <c r="AK20" s="336">
        <f t="shared" si="82"/>
        <v>154780</v>
      </c>
      <c r="AL20" s="336">
        <f t="shared" ref="AL20:AM20" si="83">SUM(AL17:AL19)</f>
        <v>160171.50899</v>
      </c>
      <c r="AM20" s="336">
        <f t="shared" si="83"/>
        <v>160404.04598</v>
      </c>
      <c r="AN20" s="336">
        <f t="shared" ref="AN20:AQ20" si="84">SUM(AN17:AN19)</f>
        <v>163086.95199999999</v>
      </c>
      <c r="AO20" s="336">
        <f t="shared" si="84"/>
        <v>154404.05300000001</v>
      </c>
      <c r="AP20" s="336">
        <f t="shared" si="84"/>
        <v>152449</v>
      </c>
      <c r="AQ20" s="336">
        <f t="shared" si="84"/>
        <v>158781.31299999999</v>
      </c>
      <c r="AR20" s="336">
        <f t="shared" ref="AR20:AS20" si="85">SUM(AR17:AR19)</f>
        <v>150628.79165999999</v>
      </c>
      <c r="AS20" s="336">
        <f t="shared" si="85"/>
        <v>150190.85165999999</v>
      </c>
      <c r="AT20" s="336">
        <f t="shared" ref="AT20:AV20" si="86">SUM(AT17:AT19)</f>
        <v>152087.87066000002</v>
      </c>
      <c r="AU20" s="336">
        <f t="shared" si="86"/>
        <v>129564.15766</v>
      </c>
      <c r="AV20" s="336">
        <f t="shared" si="86"/>
        <v>134163</v>
      </c>
      <c r="AW20" s="336">
        <f t="shared" ref="AW20:AY20" si="87">SUM(AW17:AW19)</f>
        <v>136224.174</v>
      </c>
      <c r="AX20" s="336">
        <f t="shared" si="87"/>
        <v>136018.76799999998</v>
      </c>
      <c r="AY20" s="336">
        <f t="shared" si="87"/>
        <v>131192.93300000002</v>
      </c>
      <c r="AZ20" s="336">
        <f t="shared" ref="AZ20:BB20" si="88">SUM(AZ17:AZ19)</f>
        <v>126420.21574</v>
      </c>
      <c r="BA20" s="336">
        <f t="shared" ref="BA20" si="89">SUM(BA17:BA19)</f>
        <v>126999.47674</v>
      </c>
      <c r="BB20" s="336">
        <f t="shared" si="88"/>
        <v>126999.47674</v>
      </c>
      <c r="BC20" s="336">
        <f>SUM(BC17:BC19)</f>
        <v>126586</v>
      </c>
      <c r="BD20" s="336">
        <f t="shared" ref="BD20:BE20" si="90">SUM(BD17:BD19)</f>
        <v>128277.519</v>
      </c>
      <c r="BE20" s="336">
        <f t="shared" si="90"/>
        <v>120886.026</v>
      </c>
      <c r="BF20" s="336">
        <f t="shared" ref="BF20:BI20" si="91">SUM(BF17:BF19)</f>
        <v>125136.38800000001</v>
      </c>
      <c r="BG20" s="336">
        <f t="shared" si="91"/>
        <v>129983.91500000001</v>
      </c>
      <c r="BH20" s="336">
        <f>'[4]Flujo 2018'!$BZ$27</f>
        <v>129265.83614000001</v>
      </c>
      <c r="BI20" s="336">
        <f t="shared" si="91"/>
        <v>129983.91500000001</v>
      </c>
      <c r="BJ20" s="336">
        <f t="shared" ref="BJ20:BK20" si="92">SUM(BJ17:BJ19)</f>
        <v>129266</v>
      </c>
      <c r="BK20" s="336">
        <f t="shared" si="92"/>
        <v>131559.51199999999</v>
      </c>
      <c r="BL20" s="336"/>
      <c r="BM20" s="336">
        <f>'[4]Flujo 2018'!$CF$30</f>
        <v>70846.566139660266</v>
      </c>
      <c r="BN20" s="194"/>
      <c r="BO20" s="194"/>
      <c r="BP20" s="195"/>
      <c r="BQ20" s="31"/>
    </row>
    <row r="21" spans="1:69" s="8" customFormat="1" ht="15.75">
      <c r="A21" s="302"/>
      <c r="B21" s="337"/>
      <c r="C21" s="337"/>
      <c r="D21" s="337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7"/>
      <c r="P21" s="337"/>
      <c r="Q21" s="337"/>
      <c r="R21" s="337"/>
      <c r="S21" s="337"/>
      <c r="T21" s="337"/>
      <c r="U21" s="337"/>
      <c r="V21" s="337"/>
      <c r="W21" s="337"/>
      <c r="X21" s="337"/>
      <c r="Y21" s="337"/>
      <c r="Z21" s="337"/>
      <c r="AA21" s="337"/>
      <c r="AB21" s="337"/>
      <c r="AC21" s="337"/>
      <c r="AD21" s="337"/>
      <c r="AE21" s="337"/>
      <c r="AF21" s="542"/>
      <c r="AG21" s="337"/>
      <c r="AH21" s="542"/>
      <c r="AI21" s="542"/>
      <c r="AJ21" s="542"/>
      <c r="AK21" s="337"/>
      <c r="AL21" s="542"/>
      <c r="AM21" s="542"/>
      <c r="AN21" s="542"/>
      <c r="AO21" s="542"/>
      <c r="AP21" s="337"/>
      <c r="AQ21" s="542"/>
      <c r="AR21" s="542"/>
      <c r="AS21" s="542"/>
      <c r="AT21" s="542"/>
      <c r="AU21" s="542"/>
      <c r="AV21" s="337"/>
      <c r="AW21" s="542"/>
      <c r="AX21" s="542"/>
      <c r="AY21" s="542"/>
      <c r="AZ21" s="542"/>
      <c r="BA21" s="542"/>
      <c r="BB21" s="337"/>
      <c r="BC21" s="337"/>
      <c r="BD21" s="337"/>
      <c r="BE21" s="542"/>
      <c r="BF21" s="542"/>
      <c r="BG21" s="542"/>
      <c r="BH21" s="542"/>
      <c r="BI21" s="542"/>
      <c r="BJ21" s="337"/>
      <c r="BK21" s="542"/>
      <c r="BL21" s="542"/>
      <c r="BM21" s="337"/>
      <c r="BN21" s="194"/>
      <c r="BO21" s="194"/>
      <c r="BP21" s="195"/>
      <c r="BQ21" s="31"/>
    </row>
    <row r="22" spans="1:69" s="8" customFormat="1" ht="15.75">
      <c r="A22" s="300" t="s">
        <v>466</v>
      </c>
      <c r="B22" s="329"/>
      <c r="C22" s="329"/>
      <c r="D22" s="329"/>
      <c r="E22" s="329"/>
      <c r="F22" s="329"/>
      <c r="G22" s="329"/>
      <c r="H22" s="329"/>
      <c r="I22" s="329"/>
      <c r="J22" s="329"/>
      <c r="K22" s="329"/>
      <c r="L22" s="329"/>
      <c r="M22" s="329"/>
      <c r="N22" s="329">
        <v>92477</v>
      </c>
      <c r="O22" s="329">
        <v>80936</v>
      </c>
      <c r="P22" s="329">
        <v>81025</v>
      </c>
      <c r="Q22" s="329">
        <v>79920</v>
      </c>
      <c r="R22" s="329">
        <v>77341</v>
      </c>
      <c r="S22" s="329">
        <v>74868</v>
      </c>
      <c r="T22" s="329">
        <v>96584</v>
      </c>
      <c r="U22" s="329">
        <v>111300</v>
      </c>
      <c r="V22" s="329">
        <v>117377</v>
      </c>
      <c r="W22" s="329">
        <v>116654</v>
      </c>
      <c r="X22" s="329">
        <v>108064</v>
      </c>
      <c r="Y22" s="329">
        <v>105878</v>
      </c>
      <c r="Z22" s="329">
        <f t="shared" ref="Z22:AA22" si="93">Z24-Z23</f>
        <v>103682</v>
      </c>
      <c r="AA22" s="329">
        <f t="shared" si="93"/>
        <v>103682</v>
      </c>
      <c r="AB22" s="329">
        <f>AB24-AB23</f>
        <v>103290.09783000001</v>
      </c>
      <c r="AC22" s="329">
        <f>AC24-AC23</f>
        <v>102938.46807</v>
      </c>
      <c r="AD22" s="329">
        <f>AD24-AD23</f>
        <v>102938.46807</v>
      </c>
      <c r="AE22" s="329">
        <f>AE24-AE23</f>
        <v>102938.46807</v>
      </c>
      <c r="AF22" s="329">
        <f>AF24-AF23</f>
        <v>102938.46807</v>
      </c>
      <c r="AG22" s="329">
        <f t="shared" ref="AG22:AI22" si="94">AG24-AG23</f>
        <v>103146</v>
      </c>
      <c r="AH22" s="329">
        <f t="shared" si="94"/>
        <v>102801.64052000002</v>
      </c>
      <c r="AI22" s="329">
        <f t="shared" si="94"/>
        <v>102801.64051999996</v>
      </c>
      <c r="AJ22" s="329">
        <f t="shared" ref="AJ22:AK22" si="95">AJ24-AJ23</f>
        <v>102801.64052000002</v>
      </c>
      <c r="AK22" s="329">
        <f t="shared" si="95"/>
        <v>103362</v>
      </c>
      <c r="AL22" s="329">
        <f t="shared" ref="AL22:AM22" si="96">AL24-AL23</f>
        <v>103361.64052000002</v>
      </c>
      <c r="AM22" s="329">
        <f t="shared" si="96"/>
        <v>102319.97452000002</v>
      </c>
      <c r="AN22" s="329">
        <f t="shared" ref="AN22:AQ22" si="97">AN24-AN23</f>
        <v>102047.24725000001</v>
      </c>
      <c r="AO22" s="329">
        <f t="shared" si="97"/>
        <v>102047.24725000001</v>
      </c>
      <c r="AP22" s="329">
        <f t="shared" si="97"/>
        <v>102489</v>
      </c>
      <c r="AQ22" s="329">
        <f t="shared" si="97"/>
        <v>101152.73940000002</v>
      </c>
      <c r="AR22" s="329">
        <f t="shared" ref="AR22:AS22" si="98">AR24-AR23</f>
        <v>100009.07496000003</v>
      </c>
      <c r="AS22" s="329">
        <f t="shared" si="98"/>
        <v>103009.07496000003</v>
      </c>
      <c r="AT22" s="329">
        <f t="shared" ref="AT22:AV22" si="99">AT24-AT23</f>
        <v>100009.07496000003</v>
      </c>
      <c r="AU22" s="329">
        <f t="shared" si="99"/>
        <v>100009.07496000003</v>
      </c>
      <c r="AV22" s="329">
        <f t="shared" si="99"/>
        <v>100094</v>
      </c>
      <c r="AW22" s="329">
        <f t="shared" ref="AW22:AX22" si="100">AW24-AW23</f>
        <v>100094.07496</v>
      </c>
      <c r="AX22" s="329">
        <f t="shared" si="100"/>
        <v>98077.574959999998</v>
      </c>
      <c r="AY22" s="329">
        <f t="shared" ref="AY22:AZ22" si="101">AY24-AY23</f>
        <v>97732.747410000011</v>
      </c>
      <c r="AZ22" s="329">
        <f t="shared" si="101"/>
        <v>97369.394100000005</v>
      </c>
      <c r="BA22" s="329">
        <f t="shared" ref="BA22" si="102">BA24-BA23</f>
        <v>97369.394100000005</v>
      </c>
      <c r="BB22" s="329">
        <f t="shared" ref="BB22" si="103">BB24-BB23</f>
        <v>97369.394100000005</v>
      </c>
      <c r="BC22" s="329">
        <f t="shared" ref="BC22:BE22" si="104">BC24-BC23</f>
        <v>97325</v>
      </c>
      <c r="BD22" s="329">
        <f t="shared" si="104"/>
        <v>108080.99901999999</v>
      </c>
      <c r="BE22" s="329">
        <f t="shared" si="104"/>
        <v>98765.665689999994</v>
      </c>
      <c r="BF22" s="329">
        <f t="shared" ref="BF22:BG22" si="105">BF24-BF23</f>
        <v>90542.272419999994</v>
      </c>
      <c r="BG22" s="329">
        <f t="shared" si="105"/>
        <v>95042.272419999994</v>
      </c>
      <c r="BH22" s="329">
        <f t="shared" ref="BH22:BJ22" si="106">BH24-BH23</f>
        <v>92365.025170000037</v>
      </c>
      <c r="BI22" s="329">
        <f t="shared" si="106"/>
        <v>95042.272419999994</v>
      </c>
      <c r="BJ22" s="329">
        <f t="shared" si="106"/>
        <v>92365</v>
      </c>
      <c r="BK22" s="329">
        <f t="shared" ref="BK22" si="107">BK24-BK23</f>
        <v>92365</v>
      </c>
      <c r="BL22" s="329"/>
      <c r="BM22" s="329">
        <f>BM24-BM23</f>
        <v>172697.41673</v>
      </c>
      <c r="BP22" s="303"/>
      <c r="BQ22" s="31"/>
    </row>
    <row r="23" spans="1:69" ht="15.75" customHeight="1" outlineLevel="1">
      <c r="A23" s="291" t="s">
        <v>464</v>
      </c>
      <c r="B23" s="330"/>
      <c r="C23" s="330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>
        <v>0</v>
      </c>
      <c r="O23" s="330">
        <v>0</v>
      </c>
      <c r="P23" s="330">
        <v>0</v>
      </c>
      <c r="Q23" s="330">
        <v>0</v>
      </c>
      <c r="R23" s="330">
        <v>0</v>
      </c>
      <c r="S23" s="330">
        <v>0</v>
      </c>
      <c r="T23" s="330">
        <v>30000</v>
      </c>
      <c r="U23" s="330">
        <v>30000</v>
      </c>
      <c r="V23" s="330">
        <v>32000</v>
      </c>
      <c r="W23" s="330">
        <v>32000</v>
      </c>
      <c r="X23" s="330">
        <v>40000</v>
      </c>
      <c r="Y23" s="330">
        <v>40000</v>
      </c>
      <c r="Z23" s="330">
        <v>40000</v>
      </c>
      <c r="AA23" s="330">
        <v>40000</v>
      </c>
      <c r="AB23" s="330">
        <v>40000</v>
      </c>
      <c r="AC23" s="330">
        <f>AB23</f>
        <v>40000</v>
      </c>
      <c r="AD23" s="330">
        <f>AC23</f>
        <v>40000</v>
      </c>
      <c r="AE23" s="330">
        <f>AD23</f>
        <v>40000</v>
      </c>
      <c r="AF23" s="330">
        <f>AE23</f>
        <v>40000</v>
      </c>
      <c r="AG23" s="330">
        <v>40000</v>
      </c>
      <c r="AH23" s="330">
        <f>AG23</f>
        <v>40000</v>
      </c>
      <c r="AI23" s="330">
        <f>AH23</f>
        <v>40000</v>
      </c>
      <c r="AJ23" s="330">
        <f>AI23</f>
        <v>40000</v>
      </c>
      <c r="AK23" s="330">
        <v>40000</v>
      </c>
      <c r="AL23" s="330">
        <f>AK23</f>
        <v>40000</v>
      </c>
      <c r="AM23" s="330">
        <f>AL23</f>
        <v>40000</v>
      </c>
      <c r="AN23" s="330">
        <f>AM23</f>
        <v>40000</v>
      </c>
      <c r="AO23" s="330">
        <f t="shared" ref="AO23:AQ23" si="108">AN23</f>
        <v>40000</v>
      </c>
      <c r="AP23" s="330">
        <v>40000</v>
      </c>
      <c r="AQ23" s="330">
        <f t="shared" si="108"/>
        <v>40000</v>
      </c>
      <c r="AR23" s="330">
        <v>39000</v>
      </c>
      <c r="AS23" s="330">
        <v>36000</v>
      </c>
      <c r="AT23" s="330">
        <v>39000</v>
      </c>
      <c r="AU23" s="330">
        <f t="shared" ref="AU23" si="109">AT23</f>
        <v>39000</v>
      </c>
      <c r="AV23" s="330">
        <f>39000</f>
        <v>39000</v>
      </c>
      <c r="AW23" s="330">
        <f>39000</f>
        <v>39000</v>
      </c>
      <c r="AX23" s="330">
        <f>AW23</f>
        <v>39000</v>
      </c>
      <c r="AY23" s="330">
        <f>AX23</f>
        <v>39000</v>
      </c>
      <c r="AZ23" s="330">
        <f>AY23</f>
        <v>39000</v>
      </c>
      <c r="BA23" s="330">
        <f>AZ23</f>
        <v>39000</v>
      </c>
      <c r="BB23" s="330">
        <f>BA23</f>
        <v>39000</v>
      </c>
      <c r="BC23" s="330">
        <f>39000</f>
        <v>39000</v>
      </c>
      <c r="BD23" s="330">
        <f>'CAJA 2019'!BD24</f>
        <v>29500</v>
      </c>
      <c r="BE23" s="330">
        <f>'CAJA 2019'!BE24</f>
        <v>37300</v>
      </c>
      <c r="BF23" s="330">
        <f>'CAJA 2019'!BF24</f>
        <v>45800</v>
      </c>
      <c r="BG23" s="330">
        <f>'CAJA 2019'!BG24</f>
        <v>51800</v>
      </c>
      <c r="BH23" s="330">
        <f>'CAJA 2019'!BH24</f>
        <v>51800</v>
      </c>
      <c r="BI23" s="330">
        <f>'CAJA 2019'!BI24</f>
        <v>51800</v>
      </c>
      <c r="BJ23" s="330">
        <f>'CAJA 2019'!BJ24</f>
        <v>51800</v>
      </c>
      <c r="BK23" s="330">
        <f>'CAJA 2019'!BK24</f>
        <v>51800</v>
      </c>
      <c r="BL23" s="330"/>
      <c r="BM23" s="330">
        <v>0</v>
      </c>
      <c r="BN23" s="211"/>
      <c r="BO23" s="211"/>
      <c r="BP23" s="303"/>
      <c r="BQ23" s="31"/>
    </row>
    <row r="24" spans="1:69" ht="15.75" customHeight="1" outlineLevel="1">
      <c r="A24" s="294" t="s">
        <v>509</v>
      </c>
      <c r="B24" s="331">
        <v>136419</v>
      </c>
      <c r="C24" s="331">
        <v>136097</v>
      </c>
      <c r="D24" s="331">
        <v>132498</v>
      </c>
      <c r="E24" s="331">
        <v>129062</v>
      </c>
      <c r="F24" s="331">
        <v>126692</v>
      </c>
      <c r="G24" s="331">
        <v>123818</v>
      </c>
      <c r="H24" s="331">
        <v>125446.36234999998</v>
      </c>
      <c r="I24" s="331">
        <v>139819</v>
      </c>
      <c r="J24" s="331">
        <v>135593</v>
      </c>
      <c r="K24" s="331">
        <v>118483</v>
      </c>
      <c r="L24" s="331">
        <v>111152</v>
      </c>
      <c r="M24" s="331">
        <v>105584</v>
      </c>
      <c r="N24" s="331">
        <v>92477</v>
      </c>
      <c r="O24" s="331">
        <v>80936</v>
      </c>
      <c r="P24" s="331">
        <v>81025</v>
      </c>
      <c r="Q24" s="331">
        <v>79920</v>
      </c>
      <c r="R24" s="331">
        <v>77341</v>
      </c>
      <c r="S24" s="331">
        <v>74868</v>
      </c>
      <c r="T24" s="331">
        <v>126584</v>
      </c>
      <c r="U24" s="331">
        <v>141300</v>
      </c>
      <c r="V24" s="331">
        <v>149377</v>
      </c>
      <c r="W24" s="331">
        <v>148654</v>
      </c>
      <c r="X24" s="331">
        <v>148064</v>
      </c>
      <c r="Y24" s="331">
        <v>145878</v>
      </c>
      <c r="Z24" s="331">
        <f>'Consolidado Dic 2018'!$S$88+'Consolidado Dic 2018'!$S$135</f>
        <v>143682</v>
      </c>
      <c r="AA24" s="331">
        <f>'Consolidado Dic 2018 (2)'!$S$88+'Consolidado Dic 2018 (2)'!$S$135</f>
        <v>143682</v>
      </c>
      <c r="AB24" s="331">
        <v>143290.09783000001</v>
      </c>
      <c r="AC24" s="331">
        <v>142938.46807</v>
      </c>
      <c r="AD24" s="331">
        <v>142938.46807</v>
      </c>
      <c r="AE24" s="331">
        <v>142938.46807</v>
      </c>
      <c r="AF24" s="331">
        <v>142938.46807</v>
      </c>
      <c r="AG24" s="331">
        <f>'Consolidado Ene 2019'!$S$88+'Consolidado Ene 2019'!$S$135</f>
        <v>143146</v>
      </c>
      <c r="AH24" s="331">
        <v>142801.64052000002</v>
      </c>
      <c r="AI24" s="331">
        <v>142801.64051999996</v>
      </c>
      <c r="AJ24" s="331">
        <v>142801.64052000002</v>
      </c>
      <c r="AK24" s="331">
        <f>'Consolidado Feb 2019'!$S$88+'Consolidado Feb 2019'!$S$135</f>
        <v>143362</v>
      </c>
      <c r="AL24" s="331">
        <v>143361.64052000002</v>
      </c>
      <c r="AM24" s="331">
        <v>142319.97452000002</v>
      </c>
      <c r="AN24" s="331">
        <v>142047.24725000001</v>
      </c>
      <c r="AO24" s="331">
        <v>142047.24725000001</v>
      </c>
      <c r="AP24" s="331">
        <f>'Consolidado Mar 2019'!$S$88+'Consolidado Mar 2019'!$S$135</f>
        <v>142489</v>
      </c>
      <c r="AQ24" s="331">
        <v>141152.73940000002</v>
      </c>
      <c r="AR24" s="331">
        <v>139009.07496000003</v>
      </c>
      <c r="AS24" s="331">
        <v>139009.07496000003</v>
      </c>
      <c r="AT24" s="331">
        <v>139009.07496000003</v>
      </c>
      <c r="AU24" s="331">
        <v>139009.07496000003</v>
      </c>
      <c r="AV24" s="331">
        <f>'Consolidado Abr 2019'!$S$88+'Consolidado Abr 2019'!$S$135</f>
        <v>139094</v>
      </c>
      <c r="AW24" s="331">
        <f>136760.07496+SUM('Consolidado Abr 2019'!$S$86:$S$87)</f>
        <v>139094.07496</v>
      </c>
      <c r="AX24" s="331">
        <f>134743.57496+SUM('Consolidado Abr 2019'!$S$86:$S$87)</f>
        <v>137077.57496</v>
      </c>
      <c r="AY24" s="331">
        <f>134398.74741+SUM('Consolidado Abr 2019'!$S$86:$S$87)</f>
        <v>136732.74741000001</v>
      </c>
      <c r="AZ24" s="331">
        <f>134035.3941+SUM('Consolidado Abr 2019'!$S$86:$S$87)</f>
        <v>136369.3941</v>
      </c>
      <c r="BA24" s="331">
        <f>134035.3941+SUM('Consolidado Abr 2019'!$S$86:$S$87)</f>
        <v>136369.3941</v>
      </c>
      <c r="BB24" s="331">
        <f>134035.3941+SUM('Consolidado Abr 2019'!$S$86:$S$87)</f>
        <v>136369.3941</v>
      </c>
      <c r="BC24" s="331">
        <f>'Consolidado May 2019'!$S$88+'Consolidado May 2019'!$S$135</f>
        <v>136325</v>
      </c>
      <c r="BD24" s="331">
        <f>135290.99902+$BC$28</f>
        <v>137580.99901999999</v>
      </c>
      <c r="BE24" s="331">
        <f>133775.66569+BC28</f>
        <v>136065.66568999999</v>
      </c>
      <c r="BF24" s="331">
        <f>134052.27242+BD28</f>
        <v>136342.27241999999</v>
      </c>
      <c r="BG24" s="331">
        <f>144552.27242+BE28</f>
        <v>146842.27241999999</v>
      </c>
      <c r="BH24" s="331">
        <f>'[4]Flujo 2018'!$BZ$33</f>
        <v>144165.02517000004</v>
      </c>
      <c r="BI24" s="331">
        <f>144552.27242+BE28</f>
        <v>146842.27241999999</v>
      </c>
      <c r="BJ24" s="331">
        <f>'Consolidado Jun 2019'!$S$88+'Consolidado Jun 2019'!$S$135</f>
        <v>144165</v>
      </c>
      <c r="BK24" s="331">
        <f>'Consolidado Jun 2019'!$S$88+'Consolidado Jun 2019'!$S$135</f>
        <v>144165</v>
      </c>
      <c r="BL24" s="331"/>
      <c r="BM24" s="331">
        <f>[7]Final!$P$8</f>
        <v>172697.41673</v>
      </c>
      <c r="BN24" s="405"/>
      <c r="BO24" s="405"/>
      <c r="BP24" s="196"/>
      <c r="BQ24" s="31"/>
    </row>
    <row r="25" spans="1:69" ht="15.75">
      <c r="A25" s="294" t="s">
        <v>40</v>
      </c>
      <c r="B25" s="332">
        <v>31934</v>
      </c>
      <c r="C25" s="332">
        <v>17064</v>
      </c>
      <c r="D25" s="332">
        <v>15684</v>
      </c>
      <c r="E25" s="332">
        <v>3732</v>
      </c>
      <c r="F25" s="332">
        <v>-8746</v>
      </c>
      <c r="G25" s="332">
        <v>-8606</v>
      </c>
      <c r="H25" s="332">
        <v>3061.3623499999812</v>
      </c>
      <c r="I25" s="332">
        <v>12297</v>
      </c>
      <c r="J25" s="332">
        <v>33955</v>
      </c>
      <c r="K25" s="332">
        <v>32751</v>
      </c>
      <c r="L25" s="332">
        <v>23249</v>
      </c>
      <c r="M25" s="332">
        <v>15955</v>
      </c>
      <c r="N25" s="332">
        <v>12966.868000000002</v>
      </c>
      <c r="O25" s="332">
        <v>-7801</v>
      </c>
      <c r="P25" s="332">
        <v>-25434</v>
      </c>
      <c r="Q25" s="332">
        <v>-25701</v>
      </c>
      <c r="R25" s="332">
        <v>-15473</v>
      </c>
      <c r="S25" s="332">
        <v>11820</v>
      </c>
      <c r="T25" s="332">
        <v>31382</v>
      </c>
      <c r="U25" s="332">
        <v>42535</v>
      </c>
      <c r="V25" s="332">
        <v>39611</v>
      </c>
      <c r="W25" s="332">
        <v>55759</v>
      </c>
      <c r="X25" s="332">
        <v>39040</v>
      </c>
      <c r="Y25" s="332">
        <v>22761</v>
      </c>
      <c r="Z25" s="332">
        <f t="shared" ref="Z25:AA25" si="110">Z22-Z17</f>
        <v>29915</v>
      </c>
      <c r="AA25" s="332">
        <f t="shared" si="110"/>
        <v>28247</v>
      </c>
      <c r="AB25" s="332">
        <f>AB22-AB17</f>
        <v>12409.375830000004</v>
      </c>
      <c r="AC25" s="332">
        <f>AC22-AC17</f>
        <v>4547.3310700000002</v>
      </c>
      <c r="AD25" s="332">
        <f>AD22-AD17</f>
        <v>4799.1200700000045</v>
      </c>
      <c r="AE25" s="332">
        <f>AE22-AE17</f>
        <v>-1279.9399299999932</v>
      </c>
      <c r="AF25" s="332">
        <f>AF22-AF17</f>
        <v>-7148.9599299999973</v>
      </c>
      <c r="AG25" s="332">
        <f t="shared" ref="AG25:AH25" si="111">AG22-AG17</f>
        <v>-2138</v>
      </c>
      <c r="AH25" s="332">
        <f t="shared" si="111"/>
        <v>-8166.3204799999803</v>
      </c>
      <c r="AI25" s="332">
        <f t="shared" ref="AI25:AK25" si="112">AI22-AI17</f>
        <v>-9795.6424800000386</v>
      </c>
      <c r="AJ25" s="332">
        <f t="shared" si="112"/>
        <v>-11973.529479999983</v>
      </c>
      <c r="AK25" s="332">
        <f t="shared" si="112"/>
        <v>-11396</v>
      </c>
      <c r="AL25" s="332">
        <f>AL22-AL17</f>
        <v>-16787.868469999987</v>
      </c>
      <c r="AM25" s="332">
        <f>AM22-AM17</f>
        <v>-18062.071459999977</v>
      </c>
      <c r="AN25" s="332">
        <f>AN22-AN17</f>
        <v>-21017.70474999999</v>
      </c>
      <c r="AO25" s="332">
        <f t="shared" ref="AO25:AP25" si="113">AO22-AO17</f>
        <v>-12334.805749999985</v>
      </c>
      <c r="AP25" s="332">
        <f t="shared" si="113"/>
        <v>-8124</v>
      </c>
      <c r="AQ25" s="332">
        <f t="shared" ref="AQ25" si="114">AQ22-AQ17</f>
        <v>-15792.573599999974</v>
      </c>
      <c r="AR25" s="332">
        <f>AR22-AR17</f>
        <v>-9788.145039999974</v>
      </c>
      <c r="AS25" s="332">
        <f>AS22-AS17</f>
        <v>-9350.2050399999716</v>
      </c>
      <c r="AT25" s="332">
        <f t="shared" ref="AT25:AV25" si="115">AT22-AT17</f>
        <v>-11247.224039999972</v>
      </c>
      <c r="AU25" s="332">
        <f t="shared" si="115"/>
        <v>11276.488960000032</v>
      </c>
      <c r="AV25" s="332">
        <f t="shared" si="115"/>
        <v>16627</v>
      </c>
      <c r="AW25" s="332">
        <f t="shared" ref="AW25:AX25" si="116">AW22-AW17</f>
        <v>14565.900959999999</v>
      </c>
      <c r="AX25" s="332">
        <f t="shared" si="116"/>
        <v>23754.806960000002</v>
      </c>
      <c r="AY25" s="332">
        <f t="shared" ref="AY25" si="117">AY22-AY17</f>
        <v>28235.814410000006</v>
      </c>
      <c r="AZ25" s="332">
        <f>AZ22-AZ17</f>
        <v>32645.178360000005</v>
      </c>
      <c r="BA25" s="332">
        <f>BA22-BA17</f>
        <v>32065.917360000007</v>
      </c>
      <c r="BB25" s="332">
        <f>BB22-BB17</f>
        <v>32065.917360000007</v>
      </c>
      <c r="BC25" s="332">
        <f t="shared" ref="BC25:BD25" si="118">BC22-BC17</f>
        <v>32603</v>
      </c>
      <c r="BD25" s="332">
        <f t="shared" si="118"/>
        <v>32167.480019999988</v>
      </c>
      <c r="BE25" s="332">
        <f t="shared" ref="BE25:BF25" si="119">BE22-BE17</f>
        <v>38043.639689999996</v>
      </c>
      <c r="BF25" s="332">
        <f t="shared" si="119"/>
        <v>24069.884419999988</v>
      </c>
      <c r="BG25" s="332">
        <f t="shared" ref="BG25" si="120">BG22-BG17</f>
        <v>34858.357419999993</v>
      </c>
      <c r="BH25" s="332">
        <f t="shared" ref="BH25" si="121">BH22-BH17</f>
        <v>32899.189030000023</v>
      </c>
      <c r="BI25" s="332">
        <f t="shared" ref="BI25" si="122">BI22-BI17</f>
        <v>34858.357419999993</v>
      </c>
      <c r="BJ25" s="332">
        <f t="shared" ref="BJ25:BK25" si="123">BJ22-BJ17</f>
        <v>32899</v>
      </c>
      <c r="BK25" s="332">
        <f t="shared" si="123"/>
        <v>30605.487999999998</v>
      </c>
      <c r="BL25" s="332"/>
      <c r="BM25" s="332">
        <f>BM22-BM17</f>
        <v>142697.41673</v>
      </c>
      <c r="BN25" s="406"/>
      <c r="BO25" s="406"/>
      <c r="BP25" s="198"/>
      <c r="BQ25" s="31"/>
    </row>
    <row r="26" spans="1:69" ht="15.75" outlineLevel="1">
      <c r="A26" s="294" t="s">
        <v>510</v>
      </c>
      <c r="B26" s="332">
        <f t="shared" ref="B26:P26" si="124">B24-B20</f>
        <v>31934</v>
      </c>
      <c r="C26" s="332">
        <f t="shared" si="124"/>
        <v>17064</v>
      </c>
      <c r="D26" s="332">
        <f t="shared" si="124"/>
        <v>15684</v>
      </c>
      <c r="E26" s="332">
        <f t="shared" si="124"/>
        <v>3732</v>
      </c>
      <c r="F26" s="332">
        <f t="shared" si="124"/>
        <v>-8746</v>
      </c>
      <c r="G26" s="332">
        <f t="shared" si="124"/>
        <v>-8606</v>
      </c>
      <c r="H26" s="332">
        <f t="shared" si="124"/>
        <v>3061.3623499999812</v>
      </c>
      <c r="I26" s="332">
        <f t="shared" si="124"/>
        <v>12297</v>
      </c>
      <c r="J26" s="332">
        <f t="shared" si="124"/>
        <v>33955</v>
      </c>
      <c r="K26" s="332">
        <f t="shared" si="124"/>
        <v>32751</v>
      </c>
      <c r="L26" s="332">
        <f t="shared" si="124"/>
        <v>23249</v>
      </c>
      <c r="M26" s="332">
        <f t="shared" si="124"/>
        <v>15955</v>
      </c>
      <c r="N26" s="332">
        <f t="shared" si="124"/>
        <v>-5533</v>
      </c>
      <c r="O26" s="332">
        <f t="shared" si="124"/>
        <v>-7801</v>
      </c>
      <c r="P26" s="332">
        <f t="shared" si="124"/>
        <v>-25434</v>
      </c>
      <c r="Q26" s="332">
        <f>Q24-Q20</f>
        <v>-25701</v>
      </c>
      <c r="R26" s="332">
        <v>-15473</v>
      </c>
      <c r="S26" s="332">
        <v>11820</v>
      </c>
      <c r="T26" s="332">
        <v>31382</v>
      </c>
      <c r="U26" s="332">
        <v>42535</v>
      </c>
      <c r="V26" s="332">
        <v>39594</v>
      </c>
      <c r="W26" s="332">
        <v>55737</v>
      </c>
      <c r="X26" s="332">
        <v>39040</v>
      </c>
      <c r="Y26" s="332">
        <v>22749</v>
      </c>
      <c r="Z26" s="332">
        <f t="shared" ref="Z26:AA26" si="125">Z24-Z20</f>
        <v>29897</v>
      </c>
      <c r="AA26" s="332">
        <f t="shared" si="125"/>
        <v>28229</v>
      </c>
      <c r="AB26" s="332">
        <f>AB24-AB20</f>
        <v>12391.375830000004</v>
      </c>
      <c r="AC26" s="332">
        <f>AC24-AC20</f>
        <v>4529.3310700000147</v>
      </c>
      <c r="AD26" s="332">
        <f>AD24-AD20</f>
        <v>4781.1200700000045</v>
      </c>
      <c r="AE26" s="332">
        <f>AE24-AE20</f>
        <v>-1297.9399299999932</v>
      </c>
      <c r="AF26" s="332">
        <f>AF24-AF20</f>
        <v>-7166.9599300000118</v>
      </c>
      <c r="AG26" s="332">
        <f t="shared" ref="AG26:AH26" si="126">AG24-AG20</f>
        <v>-2158</v>
      </c>
      <c r="AH26" s="332">
        <f t="shared" si="126"/>
        <v>-8186.3204799999949</v>
      </c>
      <c r="AI26" s="332">
        <f t="shared" ref="AI26:AK26" si="127">AI24-AI20</f>
        <v>-9815.6424800000386</v>
      </c>
      <c r="AJ26" s="332">
        <f t="shared" si="127"/>
        <v>-11993.529479999968</v>
      </c>
      <c r="AK26" s="332">
        <f t="shared" si="127"/>
        <v>-11418</v>
      </c>
      <c r="AL26" s="332">
        <f t="shared" ref="AL26:AM26" si="128">AL24-AL20</f>
        <v>-16809.868469999987</v>
      </c>
      <c r="AM26" s="332">
        <f t="shared" si="128"/>
        <v>-18084.071459999977</v>
      </c>
      <c r="AN26" s="332">
        <f t="shared" ref="AN26:AP26" si="129">AN24-AN20</f>
        <v>-21039.704749999975</v>
      </c>
      <c r="AO26" s="332">
        <f t="shared" si="129"/>
        <v>-12356.80575</v>
      </c>
      <c r="AP26" s="332">
        <f t="shared" si="129"/>
        <v>-9960</v>
      </c>
      <c r="AQ26" s="332">
        <f t="shared" ref="AQ26" si="130">AQ24-AQ20</f>
        <v>-17628.573599999974</v>
      </c>
      <c r="AR26" s="332">
        <f>AR24-AR20</f>
        <v>-11619.716699999961</v>
      </c>
      <c r="AS26" s="332">
        <f>AS24-AS20</f>
        <v>-11181.776699999959</v>
      </c>
      <c r="AT26" s="332">
        <f t="shared" ref="AT26:AV26" si="131">AT24-AT20</f>
        <v>-13078.795699999988</v>
      </c>
      <c r="AU26" s="332">
        <f t="shared" si="131"/>
        <v>9444.9173000000301</v>
      </c>
      <c r="AV26" s="332">
        <f t="shared" si="131"/>
        <v>4931</v>
      </c>
      <c r="AW26" s="332">
        <f t="shared" ref="AW26:AX26" si="132">AW24-AW20</f>
        <v>2869.900959999999</v>
      </c>
      <c r="AX26" s="332">
        <f t="shared" si="132"/>
        <v>1058.8069600000163</v>
      </c>
      <c r="AY26" s="332">
        <f t="shared" ref="AY26:AZ26" si="133">AY24-AY20</f>
        <v>5539.8144099999918</v>
      </c>
      <c r="AZ26" s="332">
        <f t="shared" si="133"/>
        <v>9949.1783600000053</v>
      </c>
      <c r="BA26" s="332">
        <f t="shared" ref="BA26" si="134">BA24-BA20</f>
        <v>9369.9173600000067</v>
      </c>
      <c r="BB26" s="332">
        <f t="shared" ref="BB26" si="135">BB24-BB20</f>
        <v>9369.9173600000067</v>
      </c>
      <c r="BC26" s="332">
        <f t="shared" ref="BC26:BD26" si="136">BC24-BC20</f>
        <v>9739</v>
      </c>
      <c r="BD26" s="332">
        <f t="shared" si="136"/>
        <v>9303.4800199999881</v>
      </c>
      <c r="BE26" s="332">
        <f t="shared" ref="BE26:BF26" si="137">BE24-BE20</f>
        <v>15179.639689999996</v>
      </c>
      <c r="BF26" s="332">
        <f t="shared" si="137"/>
        <v>11205.884419999988</v>
      </c>
      <c r="BG26" s="332">
        <f t="shared" ref="BG26" si="138">BG24-BG20</f>
        <v>16858.357419999986</v>
      </c>
      <c r="BH26" s="332">
        <f t="shared" ref="BH26" si="139">BH24-BH20</f>
        <v>14899.189030000023</v>
      </c>
      <c r="BI26" s="332">
        <f t="shared" ref="BI26" si="140">BI24-BI20</f>
        <v>16858.357419999986</v>
      </c>
      <c r="BJ26" s="332">
        <f t="shared" ref="BJ26:BK26" si="141">BJ24-BJ20</f>
        <v>14899</v>
      </c>
      <c r="BK26" s="332">
        <f t="shared" si="141"/>
        <v>12605.488000000012</v>
      </c>
      <c r="BL26" s="332"/>
      <c r="BM26" s="332">
        <f>BM24-BM20</f>
        <v>101850.85059033973</v>
      </c>
      <c r="BN26" s="197"/>
      <c r="BO26" s="197"/>
      <c r="BP26" s="198"/>
      <c r="BQ26" s="31"/>
    </row>
    <row r="27" spans="1:69">
      <c r="A27" s="11" t="s">
        <v>534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>
        <f>'CTAS CONGELADAS ABR 19'!$P$99</f>
        <v>1696</v>
      </c>
      <c r="AW27" s="10"/>
      <c r="AX27" s="10"/>
      <c r="AY27" s="10"/>
      <c r="AZ27" s="10"/>
      <c r="BA27" s="10"/>
      <c r="BB27" s="10"/>
      <c r="BC27" s="782">
        <f>'CTAS CONGELADAS MAY 19'!$P$99</f>
        <v>1864</v>
      </c>
      <c r="BD27" s="10">
        <f>'CTAS CONGELADAS MAY 19'!$P$99</f>
        <v>1864</v>
      </c>
      <c r="BE27" s="10">
        <f>'CTAS CONGELADAS MAY 19'!$P$99</f>
        <v>1864</v>
      </c>
      <c r="BF27" s="10">
        <f>'CTAS CONGELADAS MAY 19'!$P$99</f>
        <v>1864</v>
      </c>
      <c r="BG27" s="10"/>
      <c r="BH27" s="10"/>
      <c r="BI27" s="10"/>
      <c r="BJ27" s="10">
        <f>'CTAS CONGELADAS JUN 19'!$P$100</f>
        <v>0</v>
      </c>
      <c r="BK27" s="10"/>
      <c r="BL27" s="10"/>
      <c r="BM27" s="10"/>
      <c r="BN27" s="8"/>
      <c r="BO27" s="8"/>
      <c r="BP27" s="8"/>
      <c r="BQ27" s="8"/>
    </row>
    <row r="28" spans="1:69">
      <c r="A28" s="11" t="s">
        <v>501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38"/>
      <c r="U28" s="38"/>
      <c r="V28" s="38"/>
      <c r="W28" s="38"/>
      <c r="X28" s="408">
        <v>1246</v>
      </c>
      <c r="Y28" s="408">
        <v>1171</v>
      </c>
      <c r="Z28" s="408">
        <f>SUM('Consolidado Dic 2018'!$S$86:$S$87)</f>
        <v>1039</v>
      </c>
      <c r="AA28" s="408">
        <f>SUM('Consolidado Dic 2018'!$S$86:$S$87)</f>
        <v>1039</v>
      </c>
      <c r="AB28" s="408"/>
      <c r="AC28" s="408"/>
      <c r="AD28" s="408"/>
      <c r="AE28" s="408"/>
      <c r="AF28" s="408"/>
      <c r="AG28" s="408">
        <f>SUM('Consolidado Ene 2019'!$S$86:$S$87)</f>
        <v>1247</v>
      </c>
      <c r="AH28" s="408"/>
      <c r="AI28" s="408"/>
      <c r="AJ28" s="408"/>
      <c r="AK28" s="408">
        <f>SUM('Consolidado Feb 2019'!$S$86:$S$87)</f>
        <v>1807</v>
      </c>
      <c r="AL28" s="408"/>
      <c r="AM28" s="408"/>
      <c r="AN28" s="408"/>
      <c r="AO28" s="408"/>
      <c r="AP28" s="408">
        <f>SUM('Consolidado Mar 2019'!$S$86:$S$87)</f>
        <v>2249</v>
      </c>
      <c r="AQ28" s="408"/>
      <c r="AR28" s="408"/>
      <c r="AS28" s="408"/>
      <c r="AT28" s="408"/>
      <c r="AU28" s="408"/>
      <c r="AV28" s="408">
        <f>SUM('Consolidado Abr 2019'!$S$86:$S$87)</f>
        <v>2334</v>
      </c>
      <c r="AW28" s="408"/>
      <c r="AX28" s="408"/>
      <c r="AY28" s="408"/>
      <c r="AZ28" s="408"/>
      <c r="BA28" s="408"/>
      <c r="BB28" s="408"/>
      <c r="BC28" s="408">
        <f>SUM('Consolidado May 2019'!$S$86:$S$87)</f>
        <v>2290</v>
      </c>
      <c r="BD28" s="408">
        <f>SUM('Consolidado May 2019'!$S$86:$S$87)</f>
        <v>2290</v>
      </c>
      <c r="BE28" s="408">
        <f>SUM('Consolidado May 2019'!$S$86:$S$87)</f>
        <v>2290</v>
      </c>
      <c r="BF28" s="408">
        <f>SUM('Consolidado May 2019'!$S$86:$S$87)</f>
        <v>2290</v>
      </c>
      <c r="BG28" s="408"/>
      <c r="BH28" s="408"/>
      <c r="BI28" s="408"/>
      <c r="BJ28" s="408">
        <f>SUM('Consolidado Jun 2019'!$S$86:$S$87)</f>
        <v>-387</v>
      </c>
      <c r="BK28" s="408"/>
      <c r="BL28" s="408"/>
      <c r="BM28" s="10"/>
      <c r="BN28" s="8"/>
      <c r="BO28" s="8"/>
      <c r="BP28" s="8"/>
      <c r="BQ28" s="8"/>
    </row>
    <row r="29" spans="1:69" s="754" customFormat="1" ht="15.75" thickBot="1">
      <c r="A29" s="754" t="s">
        <v>521</v>
      </c>
      <c r="B29" s="755"/>
      <c r="C29" s="755"/>
      <c r="D29" s="755"/>
      <c r="E29" s="755"/>
      <c r="F29" s="755"/>
      <c r="G29" s="755"/>
      <c r="H29" s="755"/>
      <c r="I29" s="755"/>
      <c r="J29" s="755"/>
      <c r="K29" s="755"/>
      <c r="L29" s="755"/>
      <c r="M29" s="755"/>
      <c r="N29" s="755"/>
      <c r="O29" s="755"/>
      <c r="P29" s="755"/>
      <c r="Q29" s="755"/>
      <c r="R29" s="755"/>
      <c r="S29" s="755"/>
      <c r="T29" s="755"/>
      <c r="U29" s="755"/>
      <c r="V29" s="755"/>
      <c r="W29" s="755"/>
      <c r="X29" s="755"/>
      <c r="Y29" s="755"/>
      <c r="Z29" s="755"/>
      <c r="AA29" s="755"/>
      <c r="AB29" s="755"/>
      <c r="AC29" s="755"/>
      <c r="AD29" s="755"/>
      <c r="AE29" s="756">
        <f>AE8+AE19-13</f>
        <v>101042</v>
      </c>
      <c r="AF29" s="756">
        <f>AF8+AF19-13</f>
        <v>107042</v>
      </c>
      <c r="AG29" s="756"/>
      <c r="AH29" s="756"/>
      <c r="AI29" s="756"/>
      <c r="AJ29" s="756"/>
      <c r="AK29" s="756"/>
      <c r="AL29" s="756"/>
      <c r="AM29" s="756"/>
      <c r="AN29" s="756"/>
      <c r="AO29" s="756"/>
      <c r="AP29" s="756"/>
      <c r="AQ29" s="756"/>
      <c r="AR29" s="756">
        <v>3000</v>
      </c>
      <c r="AS29" s="756">
        <f>AR29</f>
        <v>3000</v>
      </c>
      <c r="AT29" s="756">
        <v>9000</v>
      </c>
      <c r="AU29" s="756">
        <v>9000</v>
      </c>
      <c r="AV29" s="756">
        <v>19000</v>
      </c>
      <c r="AW29" s="756">
        <v>19000</v>
      </c>
      <c r="AX29" s="756">
        <f>9000+21000</f>
        <v>30000</v>
      </c>
      <c r="AY29" s="756">
        <f>9000+21000</f>
        <v>30000</v>
      </c>
      <c r="AZ29" s="756">
        <f>9000+21000</f>
        <v>30000</v>
      </c>
      <c r="BA29" s="756">
        <f>9000+21000</f>
        <v>30000</v>
      </c>
      <c r="BB29" s="756">
        <f>9000+21000</f>
        <v>30000</v>
      </c>
      <c r="BC29" s="756">
        <f>19000+11000</f>
        <v>30000</v>
      </c>
      <c r="BD29" s="756">
        <f>19000+11000</f>
        <v>30000</v>
      </c>
      <c r="BE29" s="756">
        <v>29800</v>
      </c>
      <c r="BF29" s="756">
        <v>48800</v>
      </c>
      <c r="BG29" s="756">
        <v>69800</v>
      </c>
      <c r="BH29" s="756">
        <v>69800</v>
      </c>
      <c r="BI29" s="756">
        <v>69800</v>
      </c>
      <c r="BJ29" s="756">
        <v>69800</v>
      </c>
      <c r="BK29" s="756"/>
      <c r="BL29" s="756"/>
      <c r="BM29" s="755">
        <f>BM19</f>
        <v>40846.566139660274</v>
      </c>
      <c r="BN29" s="757"/>
      <c r="BO29" s="757"/>
      <c r="BP29" s="757"/>
      <c r="BQ29" s="757"/>
    </row>
    <row r="30" spans="1:69">
      <c r="A30" s="15" t="s">
        <v>47</v>
      </c>
      <c r="B30" s="17">
        <f t="shared" ref="B30:BM30" si="142">B13+B8+B19</f>
        <v>51237</v>
      </c>
      <c r="C30" s="17">
        <f t="shared" si="142"/>
        <v>65264</v>
      </c>
      <c r="D30" s="17">
        <f t="shared" si="142"/>
        <v>61786</v>
      </c>
      <c r="E30" s="17">
        <f t="shared" si="142"/>
        <v>78350</v>
      </c>
      <c r="F30" s="17">
        <f t="shared" si="142"/>
        <v>76056</v>
      </c>
      <c r="G30" s="17">
        <f t="shared" si="142"/>
        <v>67504</v>
      </c>
      <c r="H30" s="17">
        <f t="shared" si="142"/>
        <v>73459.75684293425</v>
      </c>
      <c r="I30" s="17">
        <f t="shared" si="142"/>
        <v>66916.752222986397</v>
      </c>
      <c r="J30" s="17">
        <f t="shared" si="142"/>
        <v>44256.648329599062</v>
      </c>
      <c r="K30" s="17">
        <f t="shared" si="142"/>
        <v>40448.109774418102</v>
      </c>
      <c r="L30" s="17">
        <f t="shared" si="142"/>
        <v>44214.863769371106</v>
      </c>
      <c r="M30" s="17">
        <f t="shared" si="142"/>
        <v>45991.394586285001</v>
      </c>
      <c r="N30" s="17">
        <f t="shared" si="142"/>
        <v>32917.131999999998</v>
      </c>
      <c r="O30" s="17">
        <f t="shared" si="142"/>
        <v>40692</v>
      </c>
      <c r="P30" s="17">
        <f t="shared" si="142"/>
        <v>43371</v>
      </c>
      <c r="Q30" s="17">
        <f t="shared" si="142"/>
        <v>42765</v>
      </c>
      <c r="R30" s="17">
        <f t="shared" si="142"/>
        <v>24765</v>
      </c>
      <c r="S30" s="17">
        <f t="shared" si="142"/>
        <v>2777</v>
      </c>
      <c r="T30" s="17">
        <f t="shared" si="142"/>
        <v>38286</v>
      </c>
      <c r="U30" s="17">
        <f t="shared" si="142"/>
        <v>45768</v>
      </c>
      <c r="V30" s="17">
        <f t="shared" si="142"/>
        <v>64082</v>
      </c>
      <c r="W30" s="17">
        <f t="shared" si="142"/>
        <v>56385</v>
      </c>
      <c r="X30" s="17">
        <f t="shared" si="142"/>
        <v>63041</v>
      </c>
      <c r="Y30" s="17">
        <f t="shared" si="142"/>
        <v>81049</v>
      </c>
      <c r="Z30" s="17">
        <f t="shared" si="142"/>
        <v>71752</v>
      </c>
      <c r="AA30" s="17">
        <f t="shared" si="142"/>
        <v>71752</v>
      </c>
      <c r="AB30" s="17">
        <f t="shared" si="142"/>
        <v>67755</v>
      </c>
      <c r="AC30" s="17">
        <f t="shared" si="142"/>
        <v>82755</v>
      </c>
      <c r="AD30" s="17">
        <f t="shared" si="142"/>
        <v>92755</v>
      </c>
      <c r="AE30" s="17">
        <f t="shared" si="142"/>
        <v>101055</v>
      </c>
      <c r="AF30" s="17">
        <f t="shared" si="142"/>
        <v>107055</v>
      </c>
      <c r="AG30" s="17">
        <f t="shared" si="142"/>
        <v>97057</v>
      </c>
      <c r="AH30" s="17">
        <f t="shared" si="142"/>
        <v>104392</v>
      </c>
      <c r="AI30" s="17">
        <f t="shared" si="142"/>
        <v>106387</v>
      </c>
      <c r="AJ30" s="17">
        <f t="shared" si="142"/>
        <v>101585</v>
      </c>
      <c r="AK30" s="17">
        <f t="shared" si="142"/>
        <v>101587</v>
      </c>
      <c r="AL30" s="17">
        <f t="shared" si="142"/>
        <v>98091</v>
      </c>
      <c r="AM30" s="17">
        <f t="shared" ref="AM30:AN30" si="143">AM13+AM8+AM19</f>
        <v>108091</v>
      </c>
      <c r="AN30" s="17">
        <f t="shared" si="143"/>
        <v>110091</v>
      </c>
      <c r="AO30" s="17">
        <f t="shared" ref="AO30:AQ30" si="144">AO13+AO8+AO19</f>
        <v>112191</v>
      </c>
      <c r="AP30" s="17">
        <f t="shared" si="144"/>
        <v>114005</v>
      </c>
      <c r="AQ30" s="17">
        <f t="shared" si="144"/>
        <v>114005</v>
      </c>
      <c r="AR30" s="17">
        <f t="shared" ref="AR30:AS30" si="145">AR13+AR8+AR19</f>
        <v>110000.57166</v>
      </c>
      <c r="AS30" s="17">
        <f t="shared" si="145"/>
        <v>105996.57166</v>
      </c>
      <c r="AT30" s="17">
        <f t="shared" ref="AT30:AU30" si="146">AT13+AT8+AT19</f>
        <v>95596.571660000001</v>
      </c>
      <c r="AU30" s="17">
        <f t="shared" si="146"/>
        <v>84596.571660000001</v>
      </c>
      <c r="AV30" s="17">
        <f>AV13+AV8+AV19</f>
        <v>84462</v>
      </c>
      <c r="AW30" s="17">
        <f>AW13+AW8+AW19</f>
        <v>87461</v>
      </c>
      <c r="AX30" s="17">
        <f>AX13+AX8+AX19</f>
        <v>88461</v>
      </c>
      <c r="AY30" s="17">
        <f>AY13+AY8+AY19</f>
        <v>82463</v>
      </c>
      <c r="AZ30" s="17">
        <f t="shared" ref="AZ30:BB30" si="147">AZ13+AZ8+AZ19</f>
        <v>87463</v>
      </c>
      <c r="BA30" s="17">
        <f t="shared" si="147"/>
        <v>83958</v>
      </c>
      <c r="BB30" s="17">
        <f t="shared" si="147"/>
        <v>83958</v>
      </c>
      <c r="BC30" s="17">
        <f t="shared" ref="BC30:BJ30" si="148">BC13+BC8+BC19</f>
        <v>84126</v>
      </c>
      <c r="BD30" s="17">
        <f t="shared" si="148"/>
        <v>74736</v>
      </c>
      <c r="BE30" s="17">
        <f t="shared" si="148"/>
        <v>80536</v>
      </c>
      <c r="BF30" s="17">
        <f t="shared" si="148"/>
        <v>78936</v>
      </c>
      <c r="BG30" s="17">
        <f t="shared" si="148"/>
        <v>88072</v>
      </c>
      <c r="BH30" s="17">
        <f t="shared" si="148"/>
        <v>88072</v>
      </c>
      <c r="BI30" s="17">
        <f t="shared" si="148"/>
        <v>88072</v>
      </c>
      <c r="BJ30" s="17">
        <f t="shared" si="148"/>
        <v>88073</v>
      </c>
      <c r="BK30" s="17">
        <f t="shared" ref="BK30" si="149">BK13+BK8+BK19</f>
        <v>88072</v>
      </c>
      <c r="BL30" s="17"/>
      <c r="BM30" s="17">
        <f t="shared" si="142"/>
        <v>40846.566139660274</v>
      </c>
    </row>
    <row r="31" spans="1:69">
      <c r="A31" s="19" t="s">
        <v>462</v>
      </c>
      <c r="B31" s="20">
        <f t="shared" ref="B31:BM31" si="150">B14+B15</f>
        <v>26649</v>
      </c>
      <c r="C31" s="20">
        <f t="shared" si="150"/>
        <v>21971</v>
      </c>
      <c r="D31" s="20">
        <f t="shared" si="150"/>
        <v>25182</v>
      </c>
      <c r="E31" s="20">
        <f t="shared" si="150"/>
        <v>24928</v>
      </c>
      <c r="F31" s="20">
        <f t="shared" si="150"/>
        <v>24232</v>
      </c>
      <c r="G31" s="20">
        <f t="shared" si="150"/>
        <v>24628</v>
      </c>
      <c r="H31" s="20">
        <f t="shared" si="150"/>
        <v>25059.24315706575</v>
      </c>
      <c r="I31" s="20">
        <f t="shared" si="150"/>
        <v>26822.247777013599</v>
      </c>
      <c r="J31" s="20">
        <f t="shared" si="150"/>
        <v>24534.351670400942</v>
      </c>
      <c r="K31" s="20">
        <f t="shared" si="150"/>
        <v>24554.890225581901</v>
      </c>
      <c r="L31" s="20">
        <f t="shared" si="150"/>
        <v>20144.136230628894</v>
      </c>
      <c r="M31" s="20">
        <f t="shared" si="150"/>
        <v>19307.605413714999</v>
      </c>
      <c r="N31" s="20">
        <f t="shared" si="150"/>
        <v>24980</v>
      </c>
      <c r="O31" s="20">
        <f t="shared" si="150"/>
        <v>25170</v>
      </c>
      <c r="P31" s="20">
        <f t="shared" si="150"/>
        <v>23962</v>
      </c>
      <c r="Q31" s="20">
        <f t="shared" si="150"/>
        <v>23964</v>
      </c>
      <c r="R31" s="20">
        <f t="shared" si="150"/>
        <v>20988</v>
      </c>
      <c r="S31" s="20">
        <f t="shared" si="150"/>
        <v>20492</v>
      </c>
      <c r="T31" s="20">
        <f t="shared" si="150"/>
        <v>17051</v>
      </c>
      <c r="U31" s="20">
        <f t="shared" si="150"/>
        <v>15841</v>
      </c>
      <c r="V31" s="20">
        <f t="shared" si="150"/>
        <v>22318</v>
      </c>
      <c r="W31" s="20">
        <f t="shared" si="150"/>
        <v>22777</v>
      </c>
      <c r="X31" s="20">
        <f t="shared" si="150"/>
        <v>19650</v>
      </c>
      <c r="Y31" s="20">
        <f t="shared" si="150"/>
        <v>14633</v>
      </c>
      <c r="Z31" s="20">
        <f t="shared" si="150"/>
        <v>22360</v>
      </c>
      <c r="AA31" s="20">
        <f t="shared" si="150"/>
        <v>22360</v>
      </c>
      <c r="AB31" s="20">
        <f t="shared" si="150"/>
        <v>22360</v>
      </c>
      <c r="AC31" s="20">
        <f t="shared" si="150"/>
        <v>22360</v>
      </c>
      <c r="AD31" s="20">
        <f t="shared" si="150"/>
        <v>22360</v>
      </c>
      <c r="AE31" s="20">
        <f t="shared" si="150"/>
        <v>22360</v>
      </c>
      <c r="AF31" s="20">
        <f t="shared" si="150"/>
        <v>22360</v>
      </c>
      <c r="AG31" s="20">
        <f t="shared" si="150"/>
        <v>21338</v>
      </c>
      <c r="AH31" s="20">
        <f t="shared" si="150"/>
        <v>21338</v>
      </c>
      <c r="AI31" s="20">
        <f t="shared" si="150"/>
        <v>21338</v>
      </c>
      <c r="AJ31" s="20">
        <f t="shared" si="150"/>
        <v>21338</v>
      </c>
      <c r="AK31" s="20">
        <f t="shared" si="150"/>
        <v>21313</v>
      </c>
      <c r="AL31" s="20">
        <f t="shared" si="150"/>
        <v>21313</v>
      </c>
      <c r="AM31" s="20">
        <f t="shared" ref="AM31:AN31" si="151">AM14+AM15</f>
        <v>21313</v>
      </c>
      <c r="AN31" s="20">
        <f t="shared" si="151"/>
        <v>21313</v>
      </c>
      <c r="AO31" s="20">
        <f t="shared" ref="AO31:AQ31" si="152">AO14+AO15</f>
        <v>21313</v>
      </c>
      <c r="AP31" s="20">
        <f t="shared" si="152"/>
        <v>15411</v>
      </c>
      <c r="AQ31" s="20">
        <f t="shared" si="152"/>
        <v>15411</v>
      </c>
      <c r="AR31" s="20">
        <f t="shared" ref="AR31:AS31" si="153">AR14+AR15</f>
        <v>15411</v>
      </c>
      <c r="AS31" s="20">
        <f t="shared" si="153"/>
        <v>15411</v>
      </c>
      <c r="AT31" s="20">
        <f t="shared" ref="AT31:AV31" si="154">AT14+AT15</f>
        <v>15411</v>
      </c>
      <c r="AU31" s="20">
        <f t="shared" si="154"/>
        <v>15411</v>
      </c>
      <c r="AV31" s="20">
        <f t="shared" si="154"/>
        <v>12249</v>
      </c>
      <c r="AW31" s="20">
        <f t="shared" ref="AW31:AX31" si="155">AW14+AW15</f>
        <v>12249</v>
      </c>
      <c r="AX31" s="20">
        <f t="shared" si="155"/>
        <v>12249</v>
      </c>
      <c r="AY31" s="20">
        <f t="shared" ref="AY31:BB31" si="156">AY14+AY15</f>
        <v>12249</v>
      </c>
      <c r="AZ31" s="20">
        <f t="shared" si="156"/>
        <v>19047.053</v>
      </c>
      <c r="BA31" s="20">
        <f t="shared" si="156"/>
        <v>19047.053</v>
      </c>
      <c r="BB31" s="20">
        <f t="shared" si="156"/>
        <v>19047.053</v>
      </c>
      <c r="BC31" s="20">
        <f t="shared" ref="BC31:BD31" si="157">BC14+BC15</f>
        <v>20813</v>
      </c>
      <c r="BD31" s="20">
        <f t="shared" si="157"/>
        <v>20813</v>
      </c>
      <c r="BE31" s="20">
        <f t="shared" ref="BE31:BH31" si="158">BE14+BE15</f>
        <v>20813</v>
      </c>
      <c r="BF31" s="20">
        <f t="shared" ref="BF31:BG31" si="159">BF14+BF15</f>
        <v>20813</v>
      </c>
      <c r="BG31" s="20">
        <f t="shared" si="159"/>
        <v>20813</v>
      </c>
      <c r="BH31" s="20">
        <f t="shared" si="158"/>
        <v>20813</v>
      </c>
      <c r="BI31" s="20">
        <f t="shared" ref="BI31" si="160">BI14+BI15</f>
        <v>20813</v>
      </c>
      <c r="BJ31" s="20">
        <f t="shared" ref="BJ31:BK31" si="161">BJ14+BJ15</f>
        <v>20828</v>
      </c>
      <c r="BK31" s="20">
        <f t="shared" si="161"/>
        <v>20828</v>
      </c>
      <c r="BL31" s="20"/>
      <c r="BM31" s="20">
        <f t="shared" si="150"/>
        <v>5000</v>
      </c>
    </row>
    <row r="32" spans="1:69" ht="15.75" thickBot="1">
      <c r="A32" s="21" t="s">
        <v>45</v>
      </c>
      <c r="B32" s="22">
        <f t="shared" ref="B32:Z32" si="162">+B30+B31</f>
        <v>77886</v>
      </c>
      <c r="C32" s="22">
        <f t="shared" si="162"/>
        <v>87235</v>
      </c>
      <c r="D32" s="22">
        <f t="shared" si="162"/>
        <v>86968</v>
      </c>
      <c r="E32" s="22">
        <f t="shared" si="162"/>
        <v>103278</v>
      </c>
      <c r="F32" s="22">
        <f t="shared" si="162"/>
        <v>100288</v>
      </c>
      <c r="G32" s="22">
        <f t="shared" si="162"/>
        <v>92132</v>
      </c>
      <c r="H32" s="22">
        <f t="shared" si="162"/>
        <v>98519</v>
      </c>
      <c r="I32" s="22">
        <f t="shared" si="162"/>
        <v>93739</v>
      </c>
      <c r="J32" s="22">
        <f t="shared" si="162"/>
        <v>68791</v>
      </c>
      <c r="K32" s="22">
        <f t="shared" si="162"/>
        <v>65003</v>
      </c>
      <c r="L32" s="22">
        <f t="shared" si="162"/>
        <v>64359</v>
      </c>
      <c r="M32" s="22">
        <f t="shared" si="162"/>
        <v>65299</v>
      </c>
      <c r="N32" s="22">
        <f t="shared" si="162"/>
        <v>57897.131999999998</v>
      </c>
      <c r="O32" s="22">
        <f t="shared" si="162"/>
        <v>65862</v>
      </c>
      <c r="P32" s="22">
        <f t="shared" si="162"/>
        <v>67333</v>
      </c>
      <c r="Q32" s="22">
        <f t="shared" si="162"/>
        <v>66729</v>
      </c>
      <c r="R32" s="22">
        <f t="shared" si="162"/>
        <v>45753</v>
      </c>
      <c r="S32" s="22">
        <f t="shared" si="162"/>
        <v>23269</v>
      </c>
      <c r="T32" s="22">
        <f t="shared" si="162"/>
        <v>55337</v>
      </c>
      <c r="U32" s="22">
        <f t="shared" si="162"/>
        <v>61609</v>
      </c>
      <c r="V32" s="22">
        <f t="shared" si="162"/>
        <v>86400</v>
      </c>
      <c r="W32" s="22">
        <f t="shared" si="162"/>
        <v>79162</v>
      </c>
      <c r="X32" s="22">
        <f t="shared" si="162"/>
        <v>82691</v>
      </c>
      <c r="Y32" s="22">
        <f t="shared" si="162"/>
        <v>95682</v>
      </c>
      <c r="Z32" s="22">
        <f t="shared" si="162"/>
        <v>94112</v>
      </c>
      <c r="AA32" s="22">
        <f t="shared" ref="AA32" si="163">+AA30+AA31</f>
        <v>94112</v>
      </c>
      <c r="AB32" s="22">
        <f t="shared" ref="AB32:AC32" si="164">+AB30+AB31</f>
        <v>90115</v>
      </c>
      <c r="AC32" s="22">
        <f t="shared" si="164"/>
        <v>105115</v>
      </c>
      <c r="AD32" s="22">
        <f t="shared" ref="AD32:AE32" si="165">+AD30+AD31</f>
        <v>115115</v>
      </c>
      <c r="AE32" s="22">
        <f t="shared" si="165"/>
        <v>123415</v>
      </c>
      <c r="AF32" s="22">
        <f t="shared" ref="AF32:AG32" si="166">+AF30+AF31</f>
        <v>129415</v>
      </c>
      <c r="AG32" s="22">
        <f t="shared" si="166"/>
        <v>118395</v>
      </c>
      <c r="AH32" s="22">
        <f t="shared" ref="AH32:AI32" si="167">+AH30+AH31</f>
        <v>125730</v>
      </c>
      <c r="AI32" s="22">
        <f t="shared" si="167"/>
        <v>127725</v>
      </c>
      <c r="AJ32" s="22">
        <f t="shared" ref="AJ32:AK32" si="168">+AJ30+AJ31</f>
        <v>122923</v>
      </c>
      <c r="AK32" s="22">
        <f t="shared" si="168"/>
        <v>122900</v>
      </c>
      <c r="AL32" s="22">
        <f t="shared" ref="AL32:AM32" si="169">+AL30+AL31</f>
        <v>119404</v>
      </c>
      <c r="AM32" s="22">
        <f t="shared" si="169"/>
        <v>129404</v>
      </c>
      <c r="AN32" s="22">
        <f t="shared" ref="AN32:AQ32" si="170">+AN30+AN31</f>
        <v>131404</v>
      </c>
      <c r="AO32" s="22">
        <f t="shared" si="170"/>
        <v>133504</v>
      </c>
      <c r="AP32" s="22">
        <f>+AP30+AP31</f>
        <v>129416</v>
      </c>
      <c r="AQ32" s="22">
        <f t="shared" si="170"/>
        <v>129416</v>
      </c>
      <c r="AR32" s="22">
        <f t="shared" ref="AR32:AS32" si="171">+AR30+AR31</f>
        <v>125411.57166</v>
      </c>
      <c r="AS32" s="22">
        <f t="shared" si="171"/>
        <v>121407.57166</v>
      </c>
      <c r="AT32" s="22">
        <f t="shared" ref="AT32:AU32" si="172">+AT30+AT31</f>
        <v>111007.57166</v>
      </c>
      <c r="AU32" s="22">
        <f t="shared" si="172"/>
        <v>100007.57166</v>
      </c>
      <c r="AV32" s="22">
        <f>+AV30+AV31</f>
        <v>96711</v>
      </c>
      <c r="AW32" s="22">
        <f>+AW30+AW31</f>
        <v>99710</v>
      </c>
      <c r="AX32" s="22">
        <f>+AX30+AX31</f>
        <v>100710</v>
      </c>
      <c r="AY32" s="22">
        <f>+AY30+AY31</f>
        <v>94712</v>
      </c>
      <c r="AZ32" s="22">
        <f t="shared" ref="AZ32:BB32" si="173">+AZ30+AZ31</f>
        <v>106510.053</v>
      </c>
      <c r="BA32" s="22">
        <f t="shared" si="173"/>
        <v>103005.053</v>
      </c>
      <c r="BB32" s="22">
        <f t="shared" si="173"/>
        <v>103005.053</v>
      </c>
      <c r="BC32" s="22">
        <f t="shared" ref="BC32:BJ32" si="174">+BC30+BC31</f>
        <v>104939</v>
      </c>
      <c r="BD32" s="22">
        <f t="shared" si="174"/>
        <v>95549</v>
      </c>
      <c r="BE32" s="22">
        <f t="shared" si="174"/>
        <v>101349</v>
      </c>
      <c r="BF32" s="22">
        <f t="shared" si="174"/>
        <v>99749</v>
      </c>
      <c r="BG32" s="22">
        <f t="shared" si="174"/>
        <v>108885</v>
      </c>
      <c r="BH32" s="22">
        <f t="shared" si="174"/>
        <v>108885</v>
      </c>
      <c r="BI32" s="22">
        <f t="shared" si="174"/>
        <v>108885</v>
      </c>
      <c r="BJ32" s="22">
        <f t="shared" si="174"/>
        <v>108901</v>
      </c>
      <c r="BK32" s="22">
        <f t="shared" ref="BK32" si="175">+BK30+BK31</f>
        <v>108900</v>
      </c>
      <c r="BL32" s="22"/>
      <c r="BM32" s="22">
        <f t="shared" ref="BM32" si="176">+BM30+BM31</f>
        <v>45846.566139660274</v>
      </c>
    </row>
    <row r="33" spans="1:65">
      <c r="A33" s="24"/>
      <c r="J33" s="10"/>
      <c r="L33" s="11">
        <v>2225</v>
      </c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</row>
    <row r="34" spans="1:65" ht="15.75" thickBot="1">
      <c r="A34" s="24"/>
      <c r="J34" s="25"/>
      <c r="K34" s="25"/>
      <c r="L34" s="25">
        <v>2975</v>
      </c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6"/>
    </row>
    <row r="35" spans="1:65">
      <c r="A35" s="27" t="s">
        <v>49</v>
      </c>
      <c r="B35" s="17"/>
      <c r="C35" s="16"/>
      <c r="D35" s="16"/>
      <c r="E35" s="16"/>
      <c r="F35" s="16"/>
      <c r="G35" s="16"/>
      <c r="H35" s="28">
        <v>24701.574950000002</v>
      </c>
      <c r="I35" s="28"/>
      <c r="J35" s="8"/>
      <c r="K35" s="8"/>
      <c r="L35" s="8">
        <v>3950</v>
      </c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26"/>
    </row>
    <row r="36" spans="1:65" ht="15.75" thickBot="1">
      <c r="A36" s="29" t="s">
        <v>48</v>
      </c>
      <c r="B36" s="23"/>
      <c r="C36" s="23"/>
      <c r="D36" s="23"/>
      <c r="E36" s="23"/>
      <c r="F36" s="22"/>
      <c r="G36" s="22"/>
      <c r="H36" s="30">
        <v>357.66820706574799</v>
      </c>
      <c r="I36" s="30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26"/>
    </row>
    <row r="37" spans="1:65" ht="15.75" thickBot="1">
      <c r="A37" s="24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26"/>
    </row>
    <row r="38" spans="1:65">
      <c r="A38" s="32" t="s">
        <v>51</v>
      </c>
      <c r="B38" s="16"/>
      <c r="C38" s="16"/>
      <c r="D38" s="16"/>
      <c r="E38" s="16"/>
      <c r="F38" s="16"/>
      <c r="G38" s="16"/>
      <c r="H38" s="16"/>
      <c r="I38" s="16"/>
      <c r="J38" s="33"/>
      <c r="K38" s="34"/>
      <c r="L38" s="191">
        <v>214.9596700000024</v>
      </c>
      <c r="M38" s="191"/>
      <c r="N38" s="191"/>
      <c r="O38" s="191">
        <v>-1292.6134999999995</v>
      </c>
      <c r="P38" s="191">
        <v>1350.2393099999999</v>
      </c>
      <c r="Q38" s="191">
        <v>1350.2393099999999</v>
      </c>
      <c r="R38" s="191">
        <v>1432</v>
      </c>
      <c r="S38" s="191">
        <v>561</v>
      </c>
      <c r="T38" s="191">
        <v>1097</v>
      </c>
      <c r="U38" s="191">
        <v>681</v>
      </c>
      <c r="V38" s="191">
        <v>1493</v>
      </c>
      <c r="W38" s="191">
        <v>1259</v>
      </c>
      <c r="X38" s="191">
        <v>1165</v>
      </c>
      <c r="Y38" s="191">
        <v>827</v>
      </c>
      <c r="Z38" s="191">
        <f>'CTAS CONGELADAS DIC 18'!$AE$33</f>
        <v>1351</v>
      </c>
      <c r="AA38" s="191">
        <f>'CTAS CONGELADAS DIC 18'!$AE$33</f>
        <v>1351</v>
      </c>
      <c r="AB38" s="191">
        <f>'CTAS CONGELADAS DIC 18'!$AE$33</f>
        <v>1351</v>
      </c>
      <c r="AC38" s="191">
        <f>'CTAS CONGELADAS DIC 18'!$AE$33</f>
        <v>1351</v>
      </c>
      <c r="AD38" s="191">
        <f>'CTAS CONGELADAS DIC 18'!$AE$33</f>
        <v>1351</v>
      </c>
      <c r="AE38" s="191">
        <f>'CTAS CONGELADAS DIC 18'!$AE$33</f>
        <v>1351</v>
      </c>
      <c r="AF38" s="191">
        <f>'CTAS CONGELADAS DIC 18'!$AE$33</f>
        <v>1351</v>
      </c>
      <c r="AG38" s="191">
        <f>'CTAS CONGELADAS ENE 19'!$AE$33</f>
        <v>658</v>
      </c>
      <c r="AH38" s="191">
        <f>'CTAS CONGELADAS ENE 19'!$AE$33</f>
        <v>658</v>
      </c>
      <c r="AI38" s="191">
        <f>'CTAS CONGELADAS ENE 19'!$AE$33</f>
        <v>658</v>
      </c>
      <c r="AJ38" s="191">
        <f>'CTAS CONGELADAS ENE 19'!$AE$33</f>
        <v>658</v>
      </c>
      <c r="AK38" s="191">
        <f>'CTAS CONGELADAS FEB 19'!$AE$32</f>
        <v>598</v>
      </c>
      <c r="AL38" s="191">
        <f>'CTAS CONGELADAS FEB 19'!$AE$32</f>
        <v>598</v>
      </c>
      <c r="AM38" s="191">
        <f>'CTAS CONGELADAS FEB 19'!$AE$32</f>
        <v>598</v>
      </c>
      <c r="AN38" s="191">
        <f>'CTAS CONGELADAS FEB 19'!$AE$32</f>
        <v>598</v>
      </c>
      <c r="AO38" s="191">
        <f>'CTAS CONGELADAS FEB 19'!$AE$32</f>
        <v>598</v>
      </c>
      <c r="AP38" s="191">
        <f>'CTAS CONGELADAS MAR 19'!$AE$32</f>
        <v>482</v>
      </c>
      <c r="AQ38" s="191">
        <f>'CTAS CONGELADAS MAR 19'!$AE$32</f>
        <v>482</v>
      </c>
      <c r="AR38" s="191">
        <f>'CTAS CONGELADAS MAR 19'!$AE$32</f>
        <v>482</v>
      </c>
      <c r="AS38" s="191">
        <f>'CTAS CONGELADAS MAR 19'!$AE$32</f>
        <v>482</v>
      </c>
      <c r="AT38" s="191">
        <f>'CTAS CONGELADAS MAR 19'!$AE$32</f>
        <v>482</v>
      </c>
      <c r="AU38" s="191">
        <f>'CTAS CONGELADAS MAR 19'!$AE$32</f>
        <v>482</v>
      </c>
      <c r="AV38" s="191">
        <f>'CTAS CONGELADAS ABR 19'!$AE$32</f>
        <v>818</v>
      </c>
      <c r="AW38" s="191">
        <f>'CTAS CONGELADAS ABR 19'!$AE$32</f>
        <v>818</v>
      </c>
      <c r="AX38" s="191">
        <f>'CTAS CONGELADAS ABR 19'!$AE$32</f>
        <v>818</v>
      </c>
      <c r="AY38" s="191">
        <f>'CTAS CONGELADAS ABR 19'!$AE$32</f>
        <v>818</v>
      </c>
      <c r="AZ38" s="191">
        <f>'CTAS CONGELADAS ABR 19'!$AE$32</f>
        <v>818</v>
      </c>
      <c r="BA38" s="191">
        <f>'CTAS CONGELADAS ABR 19'!$AE$32</f>
        <v>818</v>
      </c>
      <c r="BB38" s="191">
        <f>'CTAS CONGELADAS ABR 19'!$AE$32</f>
        <v>818</v>
      </c>
      <c r="BC38" s="191">
        <f>'CTAS CONGELADAS MAY 19'!$AE$32</f>
        <v>562</v>
      </c>
      <c r="BD38" s="191">
        <f>'CTAS CONGELADAS MAY 19'!$AE$32</f>
        <v>562</v>
      </c>
      <c r="BE38" s="191">
        <f>'CTAS CONGELADAS MAY 19'!$AE$32</f>
        <v>562</v>
      </c>
      <c r="BF38" s="191">
        <f>'CTAS CONGELADAS MAY 19'!$AE$32</f>
        <v>562</v>
      </c>
      <c r="BG38" s="191">
        <f>'CTAS CONGELADAS MAY 19'!$AE$32</f>
        <v>562</v>
      </c>
      <c r="BH38" s="191">
        <f>'CTAS CONGELADAS MAY 19'!$AE$32</f>
        <v>562</v>
      </c>
      <c r="BI38" s="191">
        <f>'CTAS CONGELADAS MAY 19'!$AE$32</f>
        <v>562</v>
      </c>
      <c r="BJ38" s="191">
        <f>'CTAS CONGELADAS MAY 19'!$AE$32</f>
        <v>562</v>
      </c>
      <c r="BK38" s="736"/>
      <c r="BL38" s="736"/>
      <c r="BM38" s="8"/>
    </row>
    <row r="39" spans="1:65" ht="15.75" thickBot="1">
      <c r="A39" s="35" t="s">
        <v>52</v>
      </c>
      <c r="B39" s="23"/>
      <c r="C39" s="23"/>
      <c r="D39" s="23"/>
      <c r="E39" s="23"/>
      <c r="F39" s="23"/>
      <c r="G39" s="23"/>
      <c r="H39" s="23"/>
      <c r="I39" s="23"/>
      <c r="J39" s="36"/>
      <c r="K39" s="37"/>
      <c r="L39" s="192">
        <v>6150.9937600000003</v>
      </c>
      <c r="M39" s="192"/>
      <c r="N39" s="192"/>
      <c r="O39" s="192">
        <v>640.94709999999998</v>
      </c>
      <c r="P39" s="192">
        <v>1969</v>
      </c>
      <c r="Q39" s="192">
        <v>1969</v>
      </c>
      <c r="R39" s="192">
        <v>5046</v>
      </c>
      <c r="S39" s="192">
        <v>2551</v>
      </c>
      <c r="T39" s="192">
        <v>9553</v>
      </c>
      <c r="U39" s="192">
        <v>10514</v>
      </c>
      <c r="V39" s="192">
        <v>3849</v>
      </c>
      <c r="W39" s="192">
        <v>3901</v>
      </c>
      <c r="X39" s="192">
        <v>4275.0665200000003</v>
      </c>
      <c r="Y39" s="192">
        <v>12603</v>
      </c>
      <c r="Z39" s="192">
        <f>'CTAS CONGELADAS DIC 18'!$AH$33</f>
        <v>5291</v>
      </c>
      <c r="AA39" s="192">
        <f>'CTAS CONGELADAS DIC 18'!$AH$33</f>
        <v>5291</v>
      </c>
      <c r="AB39" s="192">
        <f>'CTAS CONGELADAS DIC 18'!$AH$33</f>
        <v>5291</v>
      </c>
      <c r="AC39" s="192">
        <f>'CTAS CONGELADAS DIC 18'!$AH$33</f>
        <v>5291</v>
      </c>
      <c r="AD39" s="192">
        <f>'CTAS CONGELADAS DIC 18'!$AH$33</f>
        <v>5291</v>
      </c>
      <c r="AE39" s="192">
        <f>'CTAS CONGELADAS DIC 18'!$AH$33</f>
        <v>5291</v>
      </c>
      <c r="AF39" s="192">
        <f>'CTAS CONGELADAS DIC 18'!$AH$33</f>
        <v>5291</v>
      </c>
      <c r="AG39" s="192">
        <f>'CTAS CONGELADAS ENE 19'!$AH$33</f>
        <v>6475</v>
      </c>
      <c r="AH39" s="192">
        <f>'CTAS CONGELADAS ENE 19'!$AH$33</f>
        <v>6475</v>
      </c>
      <c r="AI39" s="192">
        <f>'CTAS CONGELADAS ENE 19'!$AH$33</f>
        <v>6475</v>
      </c>
      <c r="AJ39" s="192">
        <f>'CTAS CONGELADAS ENE 19'!$AH$33</f>
        <v>6475</v>
      </c>
      <c r="AK39" s="192">
        <f>'CTAS CONGELADAS FEB 19'!$AH$32</f>
        <v>6604</v>
      </c>
      <c r="AL39" s="192">
        <f>'CTAS CONGELADAS FEB 19'!$AH$32</f>
        <v>6604</v>
      </c>
      <c r="AM39" s="192">
        <f>'CTAS CONGELADAS FEB 19'!$AH$32</f>
        <v>6604</v>
      </c>
      <c r="AN39" s="192">
        <f>'CTAS CONGELADAS FEB 19'!$AH$32</f>
        <v>6604</v>
      </c>
      <c r="AO39" s="192">
        <f>'CTAS CONGELADAS FEB 19'!$AH$32</f>
        <v>6604</v>
      </c>
      <c r="AP39" s="192">
        <f>'CTAS CONGELADAS MAR 19'!$AH$32</f>
        <v>10947</v>
      </c>
      <c r="AQ39" s="192">
        <f>'CTAS CONGELADAS MAR 19'!$AH$32</f>
        <v>10947</v>
      </c>
      <c r="AR39" s="192">
        <f>'CTAS CONGELADAS MAR 19'!$AH$32</f>
        <v>10947</v>
      </c>
      <c r="AS39" s="192">
        <f>'CTAS CONGELADAS MAR 19'!$AH$32</f>
        <v>10947</v>
      </c>
      <c r="AT39" s="192">
        <f>'CTAS CONGELADAS MAR 19'!$AH$32</f>
        <v>10947</v>
      </c>
      <c r="AU39" s="192">
        <f>'CTAS CONGELADAS MAR 19'!$AH$32</f>
        <v>10947</v>
      </c>
      <c r="AV39" s="192">
        <f>'CTAS CONGELADAS ABR 19'!$AH$32</f>
        <v>14094</v>
      </c>
      <c r="AW39" s="192">
        <f>'CTAS CONGELADAS ABR 19'!$AH$32</f>
        <v>14094</v>
      </c>
      <c r="AX39" s="192">
        <f>'CTAS CONGELADAS ABR 19'!$AH$32</f>
        <v>14094</v>
      </c>
      <c r="AY39" s="192">
        <f>'CTAS CONGELADAS ABR 19'!$AH$32</f>
        <v>14094</v>
      </c>
      <c r="AZ39" s="192">
        <f>'CTAS CONGELADAS ABR 19'!$AH$32</f>
        <v>14094</v>
      </c>
      <c r="BA39" s="192">
        <f>'CTAS CONGELADAS ABR 19'!$AH$32</f>
        <v>14094</v>
      </c>
      <c r="BB39" s="192">
        <f>'CTAS CONGELADAS ABR 19'!$AH$32</f>
        <v>14094</v>
      </c>
      <c r="BC39" s="192">
        <f>'CTAS CONGELADAS MAY 19'!$AH$32</f>
        <v>5910</v>
      </c>
      <c r="BD39" s="192">
        <f>'CTAS CONGELADAS MAY 19'!$AH$32</f>
        <v>5910</v>
      </c>
      <c r="BE39" s="192">
        <f>'CTAS CONGELADAS MAY 19'!$AH$32</f>
        <v>5910</v>
      </c>
      <c r="BF39" s="192">
        <f>'CTAS CONGELADAS MAY 19'!$AH$32</f>
        <v>5910</v>
      </c>
      <c r="BG39" s="192">
        <f>'CTAS CONGELADAS MAY 19'!$AH$32</f>
        <v>5910</v>
      </c>
      <c r="BH39" s="192">
        <f>'CTAS CONGELADAS MAY 19'!$AH$32</f>
        <v>5910</v>
      </c>
      <c r="BI39" s="192">
        <f>'CTAS CONGELADAS MAY 19'!$AH$32</f>
        <v>5910</v>
      </c>
      <c r="BJ39" s="192">
        <f>'CTAS CONGELADAS MAY 19'!$AH$32</f>
        <v>5910</v>
      </c>
      <c r="BK39" s="736"/>
      <c r="BL39" s="736"/>
    </row>
    <row r="40" spans="1:65">
      <c r="A40" s="24"/>
    </row>
  </sheetData>
  <mergeCells count="2">
    <mergeCell ref="B1:BC1"/>
    <mergeCell ref="BD1:BG1"/>
  </mergeCells>
  <pageMargins left="0.7" right="0.7" top="0.75" bottom="0.75" header="0.3" footer="0.3"/>
  <pageSetup paperSize="9" orientation="portrait" r:id="rId1"/>
  <ignoredErrors>
    <ignoredError sqref="AP3 AW11:AW12" formula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3">
    <tabColor theme="0" tint="-0.499984740745262"/>
  </sheetPr>
  <dimension ref="A1:BO35"/>
  <sheetViews>
    <sheetView showGridLines="0" zoomScale="60" zoomScaleNormal="60" workbookViewId="0">
      <pane xSplit="1" ySplit="2" topLeftCell="AT3" activePane="bottomRight" state="frozen"/>
      <selection activeCell="BK18" sqref="BK18"/>
      <selection pane="topRight" activeCell="BK18" sqref="BK18"/>
      <selection pane="bottomLeft" activeCell="BK18" sqref="BK18"/>
      <selection pane="bottomRight" activeCell="BK18" sqref="BK18"/>
    </sheetView>
  </sheetViews>
  <sheetFormatPr baseColWidth="10" defaultRowHeight="15" outlineLevelRow="1" outlineLevelCol="2"/>
  <cols>
    <col min="1" max="1" width="38.75" style="11" bestFit="1" customWidth="1"/>
    <col min="2" max="2" width="11" style="11" customWidth="1" outlineLevel="1"/>
    <col min="3" max="13" width="11" style="11" customWidth="1" outlineLevel="2"/>
    <col min="14" max="26" width="11" style="11" customWidth="1" outlineLevel="1"/>
    <col min="27" max="27" width="11" style="11" customWidth="1"/>
    <col min="28" max="32" width="11" style="11" customWidth="1" outlineLevel="1"/>
    <col min="33" max="33" width="11" style="11" customWidth="1"/>
    <col min="34" max="36" width="11" style="11" customWidth="1" outlineLevel="1"/>
    <col min="37" max="37" width="11" style="11" customWidth="1"/>
    <col min="38" max="41" width="11" style="11" customWidth="1" outlineLevel="1"/>
    <col min="42" max="42" width="11" style="11" customWidth="1"/>
    <col min="43" max="47" width="11" style="11" customWidth="1" outlineLevel="1"/>
    <col min="48" max="64" width="11" style="11" customWidth="1"/>
    <col min="65" max="65" width="12.125" style="11" bestFit="1" customWidth="1"/>
    <col min="66" max="66" width="12" style="11" bestFit="1" customWidth="1"/>
    <col min="67" max="16384" width="11" style="11"/>
  </cols>
  <sheetData>
    <row r="1" spans="1:67" s="8" customFormat="1" ht="15.75">
      <c r="A1" s="349" t="s">
        <v>46</v>
      </c>
      <c r="B1" s="810" t="s">
        <v>7</v>
      </c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  <c r="O1" s="810"/>
      <c r="P1" s="810"/>
      <c r="Q1" s="810"/>
      <c r="R1" s="810"/>
      <c r="S1" s="810"/>
      <c r="T1" s="810"/>
      <c r="U1" s="810"/>
      <c r="V1" s="810"/>
      <c r="W1" s="810"/>
      <c r="X1" s="810"/>
      <c r="Y1" s="810"/>
      <c r="Z1" s="810"/>
      <c r="AA1" s="810"/>
      <c r="AB1" s="810"/>
      <c r="AC1" s="810"/>
      <c r="AD1" s="810"/>
      <c r="AE1" s="810"/>
      <c r="AF1" s="810"/>
      <c r="AG1" s="810"/>
      <c r="AH1" s="810"/>
      <c r="AI1" s="810"/>
      <c r="AJ1" s="810"/>
      <c r="AK1" s="810"/>
      <c r="AL1" s="810"/>
      <c r="AM1" s="810"/>
      <c r="AN1" s="810"/>
      <c r="AO1" s="810"/>
      <c r="AP1" s="810"/>
      <c r="AQ1" s="810"/>
      <c r="AR1" s="810"/>
      <c r="AS1" s="810"/>
      <c r="AT1" s="810"/>
      <c r="AU1" s="810"/>
      <c r="AV1" s="811"/>
      <c r="AW1" s="815" t="s">
        <v>518</v>
      </c>
      <c r="AX1" s="816"/>
      <c r="AY1" s="728"/>
      <c r="AZ1" s="730"/>
      <c r="BA1" s="730"/>
      <c r="BB1" s="730"/>
      <c r="BC1" s="730"/>
      <c r="BD1" s="735"/>
      <c r="BE1" s="742"/>
      <c r="BF1" s="743"/>
      <c r="BG1" s="760"/>
      <c r="BH1" s="762"/>
      <c r="BI1" s="762"/>
      <c r="BJ1" s="762"/>
      <c r="BK1" s="760"/>
      <c r="BL1" s="760"/>
      <c r="BM1" s="698" t="str">
        <f>'CAJA NETA'!BM1</f>
        <v>Proyección</v>
      </c>
    </row>
    <row r="2" spans="1:67" s="8" customFormat="1" ht="15.75">
      <c r="A2" s="358" t="s">
        <v>0</v>
      </c>
      <c r="B2" s="359">
        <f>'CAJA NETA'!B2</f>
        <v>42705</v>
      </c>
      <c r="C2" s="359">
        <f>'CAJA NETA'!C2</f>
        <v>42736</v>
      </c>
      <c r="D2" s="359">
        <f>'CAJA NETA'!D2</f>
        <v>42767</v>
      </c>
      <c r="E2" s="359">
        <f>'CAJA NETA'!E2</f>
        <v>42795</v>
      </c>
      <c r="F2" s="359">
        <f>'CAJA NETA'!F2</f>
        <v>42826</v>
      </c>
      <c r="G2" s="359">
        <f>'CAJA NETA'!G2</f>
        <v>42856</v>
      </c>
      <c r="H2" s="359">
        <f>'CAJA NETA'!H2</f>
        <v>42887</v>
      </c>
      <c r="I2" s="359">
        <f>'CAJA NETA'!I2</f>
        <v>42917</v>
      </c>
      <c r="J2" s="359">
        <f>'CAJA NETA'!J2</f>
        <v>42948</v>
      </c>
      <c r="K2" s="359">
        <f>'CAJA NETA'!K2</f>
        <v>42979</v>
      </c>
      <c r="L2" s="359">
        <f>'CAJA NETA'!L2</f>
        <v>43009</v>
      </c>
      <c r="M2" s="359">
        <f>'CAJA NETA'!M2</f>
        <v>43040</v>
      </c>
      <c r="N2" s="359">
        <f>'CAJA NETA'!N2</f>
        <v>43070</v>
      </c>
      <c r="O2" s="359">
        <f>'CAJA NETA'!O2</f>
        <v>43101</v>
      </c>
      <c r="P2" s="359">
        <f>'CAJA NETA'!P2</f>
        <v>43159</v>
      </c>
      <c r="Q2" s="359">
        <f>'CAJA NETA'!Q2</f>
        <v>43190</v>
      </c>
      <c r="R2" s="359">
        <f>'CAJA NETA'!R2</f>
        <v>43220</v>
      </c>
      <c r="S2" s="359">
        <f>'CAJA NETA'!S2</f>
        <v>43250</v>
      </c>
      <c r="T2" s="359">
        <f>'CAJA NETA'!T2</f>
        <v>43281</v>
      </c>
      <c r="U2" s="359">
        <f>'CAJA NETA'!U2</f>
        <v>43311</v>
      </c>
      <c r="V2" s="359">
        <f>'CAJA NETA'!V2</f>
        <v>43342</v>
      </c>
      <c r="W2" s="359">
        <f>'CAJA NETA'!W2</f>
        <v>43373</v>
      </c>
      <c r="X2" s="359">
        <f>'CAJA NETA'!X2</f>
        <v>43404</v>
      </c>
      <c r="Y2" s="359">
        <f>'CAJA NETA'!Y2</f>
        <v>43434</v>
      </c>
      <c r="Z2" s="359">
        <f>'CAJA NETA'!Z2</f>
        <v>43464</v>
      </c>
      <c r="AA2" s="359">
        <f>'CAJA NETA'!AA2</f>
        <v>43465</v>
      </c>
      <c r="AB2" s="404">
        <f>'CAJA NETA'!AB2</f>
        <v>43476</v>
      </c>
      <c r="AC2" s="404">
        <f>'CAJA NETA'!AC2</f>
        <v>43483</v>
      </c>
      <c r="AD2" s="404">
        <f>'CAJA NETA'!AD2</f>
        <v>43490</v>
      </c>
      <c r="AE2" s="404">
        <f>'CAJA NETA'!AE2</f>
        <v>43497</v>
      </c>
      <c r="AF2" s="404">
        <f>'CAJA NETA'!AF2</f>
        <v>43504</v>
      </c>
      <c r="AG2" s="359">
        <f>'CAJA NETA'!AG2</f>
        <v>43495</v>
      </c>
      <c r="AH2" s="404">
        <f>'CAJA NETA'!AH2</f>
        <v>43511</v>
      </c>
      <c r="AI2" s="404">
        <f>'CAJA NETA'!AI2</f>
        <v>43518</v>
      </c>
      <c r="AJ2" s="404">
        <f>'CAJA NETA'!AJ2</f>
        <v>43525</v>
      </c>
      <c r="AK2" s="541">
        <f>'CAJA NETA'!AK2</f>
        <v>43524</v>
      </c>
      <c r="AL2" s="539">
        <f>'CAJA NETA'!AL2</f>
        <v>43532</v>
      </c>
      <c r="AM2" s="404">
        <f>'CAJA NETA'!AM2</f>
        <v>43539</v>
      </c>
      <c r="AN2" s="404">
        <f>'CAJA NETA'!AN2</f>
        <v>43546</v>
      </c>
      <c r="AO2" s="540">
        <f>'CAJA NETA'!AO2</f>
        <v>43553</v>
      </c>
      <c r="AP2" s="541">
        <f>'CAJA NETA'!AP2</f>
        <v>43555</v>
      </c>
      <c r="AQ2" s="539">
        <f>'CAJA NETA'!AQ2</f>
        <v>43560</v>
      </c>
      <c r="AR2" s="404">
        <f>'CAJA NETA'!AR2</f>
        <v>43567</v>
      </c>
      <c r="AS2" s="404">
        <f>'CAJA NETA'!AS2</f>
        <v>43574</v>
      </c>
      <c r="AT2" s="404">
        <f>'CAJA NETA'!AT2</f>
        <v>43581</v>
      </c>
      <c r="AU2" s="540">
        <f>'CAJA NETA'!AU2</f>
        <v>43585</v>
      </c>
      <c r="AV2" s="541">
        <f>'CAJA NETA'!AV2</f>
        <v>43585</v>
      </c>
      <c r="AW2" s="540">
        <f>'CAJA NETA'!AW2</f>
        <v>43588</v>
      </c>
      <c r="AX2" s="540">
        <f>'CAJA NETA'!AX2</f>
        <v>43595</v>
      </c>
      <c r="AY2" s="540">
        <f>'CAJA NETA'!AY2</f>
        <v>43602</v>
      </c>
      <c r="AZ2" s="540">
        <f>'CAJA NETA'!AZ2</f>
        <v>43609</v>
      </c>
      <c r="BA2" s="540">
        <f>'CAJA NETA'!BA2</f>
        <v>43616</v>
      </c>
      <c r="BB2" s="540">
        <f>'CAJA NETA'!BB2</f>
        <v>43616</v>
      </c>
      <c r="BC2" s="541">
        <f>'CAJA NETA'!BC2</f>
        <v>43616</v>
      </c>
      <c r="BD2" s="540">
        <f>'CAJA NETA'!BD2</f>
        <v>43623</v>
      </c>
      <c r="BE2" s="540">
        <f>'CAJA NETA'!BE2</f>
        <v>43630</v>
      </c>
      <c r="BF2" s="540">
        <f>'CAJA NETA'!BF2</f>
        <v>43637</v>
      </c>
      <c r="BG2" s="540">
        <f>'CAJA NETA'!BG2</f>
        <v>43644</v>
      </c>
      <c r="BH2" s="541">
        <f>'CAJA NETA'!BH2</f>
        <v>43646</v>
      </c>
      <c r="BI2" s="541">
        <f>'CAJA NETA'!BI2</f>
        <v>43646</v>
      </c>
      <c r="BJ2" s="541">
        <f>'CAJA NETA'!BJ2</f>
        <v>43646</v>
      </c>
      <c r="BK2" s="540">
        <f>'CAJA NETA'!BK2</f>
        <v>43651</v>
      </c>
      <c r="BL2" s="540">
        <f>'CAJA NETA'!BL2</f>
        <v>43658</v>
      </c>
      <c r="BM2" s="699">
        <f>'CAJA NETA'!BM2</f>
        <v>43800</v>
      </c>
    </row>
    <row r="3" spans="1:67" ht="15.75">
      <c r="A3" s="300" t="s">
        <v>3</v>
      </c>
      <c r="B3" s="642">
        <f t="shared" ref="B3:AK3" si="0">+B6+B7+B8</f>
        <v>50725</v>
      </c>
      <c r="C3" s="642">
        <f t="shared" si="0"/>
        <v>70924</v>
      </c>
      <c r="D3" s="642">
        <f t="shared" si="0"/>
        <v>64763</v>
      </c>
      <c r="E3" s="642">
        <f t="shared" si="0"/>
        <v>69143</v>
      </c>
      <c r="F3" s="642">
        <f t="shared" si="0"/>
        <v>83499</v>
      </c>
      <c r="G3" s="642">
        <f t="shared" si="0"/>
        <v>83483</v>
      </c>
      <c r="H3" s="642">
        <f t="shared" si="0"/>
        <v>80261</v>
      </c>
      <c r="I3" s="642">
        <f t="shared" si="0"/>
        <v>87686</v>
      </c>
      <c r="J3" s="642">
        <f t="shared" si="0"/>
        <v>64030.978439999984</v>
      </c>
      <c r="K3" s="642">
        <f t="shared" si="0"/>
        <v>50941.234599999967</v>
      </c>
      <c r="L3" s="642">
        <f t="shared" si="0"/>
        <v>64392</v>
      </c>
      <c r="M3" s="642">
        <f t="shared" si="0"/>
        <v>68089.125029999981</v>
      </c>
      <c r="N3" s="642">
        <f t="shared" si="0"/>
        <v>72530</v>
      </c>
      <c r="O3" s="642">
        <f t="shared" si="0"/>
        <v>63165.999999999993</v>
      </c>
      <c r="P3" s="642">
        <f t="shared" si="0"/>
        <v>82497</v>
      </c>
      <c r="Q3" s="642">
        <f t="shared" si="0"/>
        <v>81657</v>
      </c>
      <c r="R3" s="642">
        <f t="shared" si="0"/>
        <v>70821</v>
      </c>
      <c r="S3" s="642">
        <f t="shared" si="0"/>
        <v>41544</v>
      </c>
      <c r="T3" s="642">
        <f t="shared" si="0"/>
        <v>47132</v>
      </c>
      <c r="U3" s="642">
        <f t="shared" si="0"/>
        <v>52924</v>
      </c>
      <c r="V3" s="642">
        <f t="shared" si="0"/>
        <v>57448</v>
      </c>
      <c r="W3" s="642">
        <f t="shared" si="0"/>
        <v>40118</v>
      </c>
      <c r="X3" s="642">
        <f t="shared" si="0"/>
        <v>49352</v>
      </c>
      <c r="Y3" s="642">
        <f t="shared" si="0"/>
        <v>68484</v>
      </c>
      <c r="Z3" s="642">
        <f t="shared" si="0"/>
        <v>51407</v>
      </c>
      <c r="AA3" s="642">
        <f t="shared" si="0"/>
        <v>53075</v>
      </c>
      <c r="AB3" s="642">
        <f t="shared" si="0"/>
        <v>68520.722000000009</v>
      </c>
      <c r="AC3" s="642">
        <f t="shared" si="0"/>
        <v>76031.137000000002</v>
      </c>
      <c r="AD3" s="642">
        <f t="shared" si="0"/>
        <v>75779.347999999998</v>
      </c>
      <c r="AE3" s="642">
        <f t="shared" si="0"/>
        <v>81858.407999999996</v>
      </c>
      <c r="AF3" s="642">
        <f t="shared" si="0"/>
        <v>87727.428</v>
      </c>
      <c r="AG3" s="642">
        <f t="shared" si="0"/>
        <v>83946</v>
      </c>
      <c r="AH3" s="642">
        <f t="shared" si="0"/>
        <v>89629.960999999996</v>
      </c>
      <c r="AI3" s="642">
        <f t="shared" si="0"/>
        <v>91259.282999999996</v>
      </c>
      <c r="AJ3" s="642">
        <f t="shared" si="0"/>
        <v>93437.17</v>
      </c>
      <c r="AK3" s="642">
        <f t="shared" si="0"/>
        <v>93445</v>
      </c>
      <c r="AL3" s="642">
        <f t="shared" ref="AL3:AM3" si="1">+AL6+AL7+AL8</f>
        <v>98836.508990000002</v>
      </c>
      <c r="AM3" s="642">
        <f t="shared" si="1"/>
        <v>99069.045979999995</v>
      </c>
      <c r="AN3" s="642">
        <f t="shared" ref="AN3:AQ3" si="2">+AN6+AN7+AN8</f>
        <v>101751.952</v>
      </c>
      <c r="AO3" s="642">
        <f t="shared" si="2"/>
        <v>93069.053</v>
      </c>
      <c r="AP3" s="642">
        <f t="shared" si="2"/>
        <v>95202</v>
      </c>
      <c r="AQ3" s="642">
        <f t="shared" si="2"/>
        <v>101534.31299999999</v>
      </c>
      <c r="AR3" s="642">
        <f t="shared" ref="AR3:AS3" si="3">+AR6+AR7+AR8</f>
        <v>97386.22</v>
      </c>
      <c r="AS3" s="642">
        <f t="shared" si="3"/>
        <v>99948.28</v>
      </c>
      <c r="AT3" s="642">
        <f t="shared" ref="AT3:AU3" si="4">+AT6+AT7+AT8</f>
        <v>104845.299</v>
      </c>
      <c r="AU3" s="642">
        <f t="shared" si="4"/>
        <v>82321.585999999996</v>
      </c>
      <c r="AV3" s="642">
        <f t="shared" ref="AV3:AW3" si="5">+AV6+AV7+AV8</f>
        <v>90218</v>
      </c>
      <c r="AW3" s="642">
        <f t="shared" si="5"/>
        <v>92279.173999999999</v>
      </c>
      <c r="AX3" s="642">
        <f t="shared" ref="AX3:AY3" si="6">+AX6+AX7+AX8</f>
        <v>92073.767999999996</v>
      </c>
      <c r="AY3" s="642">
        <f t="shared" si="6"/>
        <v>87247.933000000005</v>
      </c>
      <c r="AZ3" s="642">
        <f t="shared" ref="AZ3:BC3" si="7">+AZ6+AZ7+AZ8</f>
        <v>75677.16274</v>
      </c>
      <c r="BA3" s="642">
        <f t="shared" si="7"/>
        <v>76256.423739999998</v>
      </c>
      <c r="BB3" s="642">
        <f t="shared" si="7"/>
        <v>76256.423739999998</v>
      </c>
      <c r="BC3" s="642">
        <f t="shared" si="7"/>
        <v>73909</v>
      </c>
      <c r="BD3" s="642">
        <f t="shared" ref="BD3" si="8">+BD6+BD7+BD8</f>
        <v>85100.519</v>
      </c>
      <c r="BE3" s="642">
        <f t="shared" ref="BE3:BF3" si="9">+BE6+BE7+BE8</f>
        <v>69709.025999999998</v>
      </c>
      <c r="BF3" s="642">
        <f t="shared" si="9"/>
        <v>94459.388000000006</v>
      </c>
      <c r="BG3" s="642">
        <f t="shared" ref="BG3:BK3" si="10">+BG6+BG7+BG8</f>
        <v>109170.91500000001</v>
      </c>
      <c r="BH3" s="642">
        <f t="shared" si="10"/>
        <v>108452.83614000001</v>
      </c>
      <c r="BI3" s="642">
        <f t="shared" si="10"/>
        <v>109170.91500000001</v>
      </c>
      <c r="BJ3" s="642">
        <f t="shared" si="10"/>
        <v>108438</v>
      </c>
      <c r="BK3" s="642">
        <f t="shared" si="10"/>
        <v>40931.512000000002</v>
      </c>
      <c r="BL3" s="642">
        <f t="shared" ref="BL3" si="11">+BL6+BL7+BL8</f>
        <v>0</v>
      </c>
      <c r="BM3" s="642">
        <f t="shared" ref="BM3" si="12">+BM6+BM7+BM8</f>
        <v>65846.566139660266</v>
      </c>
    </row>
    <row r="4" spans="1:67" s="289" customFormat="1">
      <c r="A4" s="657" t="s">
        <v>55</v>
      </c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N4" s="658"/>
      <c r="O4" s="658"/>
      <c r="P4" s="658"/>
      <c r="Q4" s="658"/>
      <c r="R4" s="658"/>
      <c r="S4" s="658"/>
      <c r="T4" s="658"/>
      <c r="U4" s="658"/>
      <c r="V4" s="658"/>
      <c r="W4" s="658"/>
      <c r="X4" s="658"/>
      <c r="Y4" s="658"/>
      <c r="Z4" s="658"/>
      <c r="AA4" s="658">
        <f t="shared" ref="AA4:AJ4" si="13">AA6+AA8</f>
        <v>47146</v>
      </c>
      <c r="AB4" s="658">
        <f t="shared" si="13"/>
        <v>62656.002</v>
      </c>
      <c r="AC4" s="658">
        <f t="shared" si="13"/>
        <v>70418.156000000003</v>
      </c>
      <c r="AD4" s="658">
        <f t="shared" si="13"/>
        <v>69861.985000000001</v>
      </c>
      <c r="AE4" s="658">
        <f t="shared" si="13"/>
        <v>75056.657999999996</v>
      </c>
      <c r="AF4" s="658">
        <f t="shared" si="13"/>
        <v>80788.34</v>
      </c>
      <c r="AG4" s="658">
        <f t="shared" si="13"/>
        <v>75948</v>
      </c>
      <c r="AH4" s="658">
        <f t="shared" si="13"/>
        <v>82599.487999999998</v>
      </c>
      <c r="AI4" s="658">
        <f t="shared" si="13"/>
        <v>83870.911999999997</v>
      </c>
      <c r="AJ4" s="658">
        <f t="shared" si="13"/>
        <v>86134.668000000005</v>
      </c>
      <c r="AK4" s="658">
        <f>AK6+AK8</f>
        <v>86493</v>
      </c>
      <c r="AL4" s="658">
        <f t="shared" ref="AL4" si="14">AL6+AL8</f>
        <v>91476.162609999999</v>
      </c>
      <c r="AM4" s="658">
        <f t="shared" ref="AM4:AN4" si="15">AM6+AM8</f>
        <v>92073.049599999998</v>
      </c>
      <c r="AN4" s="658">
        <f t="shared" si="15"/>
        <v>94691.684000000008</v>
      </c>
      <c r="AO4" s="658">
        <f t="shared" ref="AO4:AQ4" si="16">AO6+AO8</f>
        <v>85816.062999999995</v>
      </c>
      <c r="AP4" s="658">
        <f t="shared" si="16"/>
        <v>83403</v>
      </c>
      <c r="AQ4" s="658">
        <f t="shared" si="16"/>
        <v>89668.010999999999</v>
      </c>
      <c r="AR4" s="658">
        <f t="shared" ref="AR4:AS4" si="17">AR6+AR8</f>
        <v>86034.262000000002</v>
      </c>
      <c r="AS4" s="658">
        <f t="shared" si="17"/>
        <v>88384.805999999997</v>
      </c>
      <c r="AT4" s="658">
        <f t="shared" ref="AT4:AU4" si="18">AT6+AT8</f>
        <v>92634.141000000003</v>
      </c>
      <c r="AU4" s="658">
        <f t="shared" si="18"/>
        <v>70649.801000000007</v>
      </c>
      <c r="AV4" s="658">
        <f t="shared" ref="AV4:AW4" si="19">AV6+AV8</f>
        <v>75215</v>
      </c>
      <c r="AW4" s="658">
        <f t="shared" si="19"/>
        <v>77270.940999999992</v>
      </c>
      <c r="AX4" s="658">
        <f t="shared" ref="AX4:AY4" si="20">AX6+AX8</f>
        <v>76952.337</v>
      </c>
      <c r="AY4" s="658">
        <f t="shared" si="20"/>
        <v>72992.149999999994</v>
      </c>
      <c r="AZ4" s="658">
        <f t="shared" ref="AZ4:BC4" si="21">AZ6+AZ8</f>
        <v>69629.486999999994</v>
      </c>
      <c r="BA4" s="658">
        <f t="shared" si="21"/>
        <v>70208.747999999992</v>
      </c>
      <c r="BB4" s="658">
        <f t="shared" si="21"/>
        <v>70208.747999999992</v>
      </c>
      <c r="BC4" s="658">
        <f t="shared" si="21"/>
        <v>67651</v>
      </c>
      <c r="BD4" s="658">
        <f t="shared" ref="BD4" si="22">BD6+BD8</f>
        <v>78725.534</v>
      </c>
      <c r="BE4" s="658">
        <f t="shared" ref="BE4:BF4" si="23">BE6+BE8</f>
        <v>63273.782999999996</v>
      </c>
      <c r="BF4" s="658">
        <f t="shared" si="23"/>
        <v>88098.430999999997</v>
      </c>
      <c r="BG4" s="658">
        <f t="shared" ref="BG4:BK4" si="24">BG6+BG8</f>
        <v>102604.099</v>
      </c>
      <c r="BH4" s="658">
        <f t="shared" si="24"/>
        <v>102077.85114000001</v>
      </c>
      <c r="BI4" s="658">
        <f t="shared" si="24"/>
        <v>102604.099</v>
      </c>
      <c r="BJ4" s="658">
        <f t="shared" si="24"/>
        <v>101726</v>
      </c>
      <c r="BK4" s="658">
        <f t="shared" si="24"/>
        <v>34711.677000000003</v>
      </c>
      <c r="BL4" s="658">
        <f t="shared" ref="BL4" si="25">BL6+BL8</f>
        <v>0</v>
      </c>
      <c r="BM4" s="658">
        <f t="shared" ref="BM4" si="26">BM6+BM8</f>
        <v>60846.566139660266</v>
      </c>
    </row>
    <row r="5" spans="1:67" s="289" customFormat="1">
      <c r="A5" s="659" t="s">
        <v>56</v>
      </c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  <c r="M5" s="660"/>
      <c r="N5" s="660"/>
      <c r="O5" s="660"/>
      <c r="P5" s="660"/>
      <c r="Q5" s="660"/>
      <c r="R5" s="660"/>
      <c r="S5" s="660"/>
      <c r="T5" s="660"/>
      <c r="U5" s="660"/>
      <c r="V5" s="660"/>
      <c r="W5" s="660"/>
      <c r="X5" s="660"/>
      <c r="Y5" s="660"/>
      <c r="Z5" s="660"/>
      <c r="AA5" s="660">
        <f t="shared" ref="AA5:AJ5" si="27">AA7</f>
        <v>5929</v>
      </c>
      <c r="AB5" s="660">
        <f t="shared" si="27"/>
        <v>5864.72</v>
      </c>
      <c r="AC5" s="660">
        <f t="shared" si="27"/>
        <v>5612.9809999999998</v>
      </c>
      <c r="AD5" s="660">
        <f t="shared" si="27"/>
        <v>5917.3630000000003</v>
      </c>
      <c r="AE5" s="660">
        <f t="shared" si="27"/>
        <v>6801.75</v>
      </c>
      <c r="AF5" s="660">
        <f t="shared" si="27"/>
        <v>6939.0879999999997</v>
      </c>
      <c r="AG5" s="660">
        <f t="shared" si="27"/>
        <v>7998</v>
      </c>
      <c r="AH5" s="660">
        <f t="shared" si="27"/>
        <v>7030.473</v>
      </c>
      <c r="AI5" s="660">
        <f t="shared" si="27"/>
        <v>7388.3710000000001</v>
      </c>
      <c r="AJ5" s="660">
        <f t="shared" si="27"/>
        <v>7302.5020000000004</v>
      </c>
      <c r="AK5" s="660">
        <f>AK7</f>
        <v>6952</v>
      </c>
      <c r="AL5" s="660">
        <f t="shared" ref="AL5" si="28">AL7</f>
        <v>7360.34638</v>
      </c>
      <c r="AM5" s="660">
        <f t="shared" ref="AM5:AN5" si="29">AM7</f>
        <v>6995.9963799999996</v>
      </c>
      <c r="AN5" s="660">
        <f t="shared" si="29"/>
        <v>7060.268</v>
      </c>
      <c r="AO5" s="660">
        <f t="shared" ref="AO5:AQ5" si="30">AO7</f>
        <v>7252.99</v>
      </c>
      <c r="AP5" s="660">
        <f t="shared" si="30"/>
        <v>11799</v>
      </c>
      <c r="AQ5" s="660">
        <f t="shared" si="30"/>
        <v>11866.302</v>
      </c>
      <c r="AR5" s="660">
        <f t="shared" ref="AR5:AS5" si="31">AR7</f>
        <v>11351.958000000001</v>
      </c>
      <c r="AS5" s="660">
        <f t="shared" si="31"/>
        <v>11563.474</v>
      </c>
      <c r="AT5" s="660">
        <f t="shared" ref="AT5:AU5" si="32">AT7</f>
        <v>12211.157999999999</v>
      </c>
      <c r="AU5" s="660">
        <f t="shared" si="32"/>
        <v>11671.785</v>
      </c>
      <c r="AV5" s="660">
        <f t="shared" ref="AV5:AW5" si="33">AV7</f>
        <v>15003</v>
      </c>
      <c r="AW5" s="660">
        <f t="shared" si="33"/>
        <v>15008.233</v>
      </c>
      <c r="AX5" s="660">
        <f t="shared" ref="AX5:AY5" si="34">AX7</f>
        <v>15121.431</v>
      </c>
      <c r="AY5" s="660">
        <f t="shared" si="34"/>
        <v>14255.782999999999</v>
      </c>
      <c r="AZ5" s="660">
        <f t="shared" ref="AZ5:BC5" si="35">AZ7</f>
        <v>6047.6757399999997</v>
      </c>
      <c r="BA5" s="660">
        <f t="shared" si="35"/>
        <v>6047.6757399999997</v>
      </c>
      <c r="BB5" s="660">
        <f t="shared" si="35"/>
        <v>6047.6757399999997</v>
      </c>
      <c r="BC5" s="660">
        <f t="shared" si="35"/>
        <v>6258</v>
      </c>
      <c r="BD5" s="660">
        <f t="shared" ref="BD5" si="36">BD7</f>
        <v>6374.9849999999997</v>
      </c>
      <c r="BE5" s="660">
        <f t="shared" ref="BE5:BF5" si="37">BE7</f>
        <v>6435.2430000000004</v>
      </c>
      <c r="BF5" s="660">
        <f t="shared" si="37"/>
        <v>6360.9570000000003</v>
      </c>
      <c r="BG5" s="660">
        <f t="shared" ref="BG5:BK5" si="38">BG7</f>
        <v>6566.8159999999998</v>
      </c>
      <c r="BH5" s="660">
        <f t="shared" si="38"/>
        <v>6374.9849999999997</v>
      </c>
      <c r="BI5" s="660">
        <f t="shared" si="38"/>
        <v>6566.8159999999998</v>
      </c>
      <c r="BJ5" s="660">
        <f t="shared" si="38"/>
        <v>6712</v>
      </c>
      <c r="BK5" s="660">
        <f t="shared" si="38"/>
        <v>6219.835</v>
      </c>
      <c r="BL5" s="660">
        <f t="shared" ref="BL5" si="39">BL7</f>
        <v>0</v>
      </c>
      <c r="BM5" s="660">
        <f t="shared" ref="BM5" si="40">BM7</f>
        <v>5000</v>
      </c>
    </row>
    <row r="6" spans="1:67" outlineLevel="1">
      <c r="A6" s="9" t="s">
        <v>1</v>
      </c>
      <c r="B6" s="333">
        <f>'CAJA NETA'!B6</f>
        <v>26393</v>
      </c>
      <c r="C6" s="333">
        <f>'CAJA NETA'!C6</f>
        <v>26681</v>
      </c>
      <c r="D6" s="333">
        <f>'CAJA NETA'!D6</f>
        <v>27878</v>
      </c>
      <c r="E6" s="333">
        <f>'CAJA NETA'!E6</f>
        <v>18982</v>
      </c>
      <c r="F6" s="333">
        <f>'CAJA NETA'!F6</f>
        <v>31459</v>
      </c>
      <c r="G6" s="333">
        <f>'CAJA NETA'!G6</f>
        <v>37649</v>
      </c>
      <c r="H6" s="333">
        <f>'CAJA NETA'!H6</f>
        <v>22519.182589999997</v>
      </c>
      <c r="I6" s="333">
        <f>'CAJA NETA'!I6</f>
        <v>31905.309999999998</v>
      </c>
      <c r="J6" s="333">
        <f>'CAJA NETA'!J6</f>
        <v>30909.294199999982</v>
      </c>
      <c r="K6" s="333">
        <f>'CAJA NETA'!K6</f>
        <v>18975.575209999966</v>
      </c>
      <c r="L6" s="333">
        <f>'CAJA NETA'!L6</f>
        <v>18322.692439999999</v>
      </c>
      <c r="M6" s="333">
        <f>'CAJA NETA'!M6</f>
        <v>15365.753189999978</v>
      </c>
      <c r="N6" s="333">
        <f>'CAJA NETA'!N6+500</f>
        <v>20840</v>
      </c>
      <c r="O6" s="333">
        <f>'CAJA NETA'!O6</f>
        <v>22056.52126999999</v>
      </c>
      <c r="P6" s="333">
        <f>'CAJA NETA'!P6</f>
        <v>36846.038339999999</v>
      </c>
      <c r="Q6" s="333">
        <f>'CAJA NETA'!Q6</f>
        <v>36435</v>
      </c>
      <c r="R6" s="333">
        <f>'CAJA NETA'!R6</f>
        <v>41331</v>
      </c>
      <c r="S6" s="333">
        <f>'CAJA NETA'!S6</f>
        <v>33844</v>
      </c>
      <c r="T6" s="333">
        <f>'CAJA NETA'!T6</f>
        <v>29452</v>
      </c>
      <c r="U6" s="333">
        <f>'CAJA NETA'!U6</f>
        <v>26416</v>
      </c>
      <c r="V6" s="333">
        <f>'CAJA NETA'!V6</f>
        <v>18764</v>
      </c>
      <c r="W6" s="333">
        <f>'CAJA NETA'!W6</f>
        <v>9252</v>
      </c>
      <c r="X6" s="333">
        <f>'CAJA NETA'!X6</f>
        <v>18279</v>
      </c>
      <c r="Y6" s="333">
        <f>'CAJA NETA'!Y6</f>
        <v>14365</v>
      </c>
      <c r="Z6" s="333">
        <f>'CAJA NETA'!Z6</f>
        <v>13744</v>
      </c>
      <c r="AA6" s="333">
        <f>'CAJA NETA'!AA6</f>
        <v>15412</v>
      </c>
      <c r="AB6" s="333">
        <f>'CAJA NETA'!AB6</f>
        <v>34919.002</v>
      </c>
      <c r="AC6" s="333">
        <f>'CAJA NETA'!AC6</f>
        <v>27681.155999999999</v>
      </c>
      <c r="AD6" s="333">
        <f>'CAJA NETA'!AD6</f>
        <v>17124.985000000001</v>
      </c>
      <c r="AE6" s="333">
        <f>'CAJA NETA'!AE6</f>
        <v>14019.657999999999</v>
      </c>
      <c r="AF6" s="333">
        <f>'CAJA NETA'!AF6</f>
        <v>13751.34</v>
      </c>
      <c r="AG6" s="333">
        <f>'CAJA NETA'!AG6</f>
        <v>18911</v>
      </c>
      <c r="AH6" s="333">
        <f>'CAJA NETA'!AH6</f>
        <v>18227.487999999998</v>
      </c>
      <c r="AI6" s="333">
        <f>'CAJA NETA'!AI6</f>
        <v>17503.912</v>
      </c>
      <c r="AJ6" s="333">
        <f>'CAJA NETA'!AJ6</f>
        <v>24569.667999999998</v>
      </c>
      <c r="AK6" s="333">
        <f>'CAJA NETA'!AK6</f>
        <v>24928</v>
      </c>
      <c r="AL6" s="333">
        <f>'CAJA NETA'!AL6</f>
        <v>33407.162609999992</v>
      </c>
      <c r="AM6" s="333">
        <f>'CAJA NETA'!AM6</f>
        <v>24004.049599999995</v>
      </c>
      <c r="AN6" s="333">
        <f>'CAJA NETA'!AN6</f>
        <v>24622.684000000001</v>
      </c>
      <c r="AO6" s="333">
        <f>'CAJA NETA'!AO6</f>
        <v>13647.063</v>
      </c>
      <c r="AP6" s="333">
        <f>'CAJA NETA'!AP6</f>
        <v>11234</v>
      </c>
      <c r="AQ6" s="333">
        <f>'CAJA NETA'!AQ6</f>
        <v>17499.010999999999</v>
      </c>
      <c r="AR6" s="333">
        <f>'CAJA NETA'!AR6</f>
        <v>13865.261999999999</v>
      </c>
      <c r="AS6" s="333">
        <f>'CAJA NETA'!AS6</f>
        <v>17219.806</v>
      </c>
      <c r="AT6" s="333">
        <f>'CAJA NETA'!AT6</f>
        <v>28869.141</v>
      </c>
      <c r="AU6" s="333">
        <f>'CAJA NETA'!AU6</f>
        <v>17884.800999999999</v>
      </c>
      <c r="AV6" s="333">
        <f>'CAJA NETA'!AV6</f>
        <v>22449</v>
      </c>
      <c r="AW6" s="333">
        <f>'CAJA NETA'!AW6</f>
        <v>21505.940999999999</v>
      </c>
      <c r="AX6" s="333">
        <f>'CAJA NETA'!AX6</f>
        <v>20187.337</v>
      </c>
      <c r="AY6" s="333">
        <f>'CAJA NETA'!AY6</f>
        <v>22225.15</v>
      </c>
      <c r="AZ6" s="333">
        <f>'CAJA NETA'!AZ6</f>
        <v>13862.486999999999</v>
      </c>
      <c r="BA6" s="333">
        <f>'CAJA NETA'!BA6</f>
        <v>17946.748</v>
      </c>
      <c r="BB6" s="333">
        <f>'CAJA NETA'!BB6</f>
        <v>17946.748</v>
      </c>
      <c r="BC6" s="333">
        <f>'CAJA NETA'!BC6</f>
        <v>15389</v>
      </c>
      <c r="BD6" s="333">
        <f>'CAJA NETA'!BD6</f>
        <v>26353.534</v>
      </c>
      <c r="BE6" s="333">
        <f>'CAJA NETA'!BE6</f>
        <v>13101.782999999999</v>
      </c>
      <c r="BF6" s="333">
        <f>'CAJA NETA'!BF6</f>
        <v>19026.431</v>
      </c>
      <c r="BG6" s="333">
        <f>'CAJA NETA'!BG6</f>
        <v>14532.099</v>
      </c>
      <c r="BH6" s="333">
        <f>'CAJA NETA'!BH6</f>
        <v>14005.851140000013</v>
      </c>
      <c r="BI6" s="333">
        <f>'CAJA NETA'!BI6</f>
        <v>14532.099</v>
      </c>
      <c r="BJ6" s="333">
        <f>'CAJA NETA'!BJ6</f>
        <v>13653</v>
      </c>
      <c r="BK6" s="333">
        <f>'CAJA NETA'!BK6</f>
        <v>16439.677000000003</v>
      </c>
      <c r="BL6" s="333">
        <f>'CAJA NETA'!BL6</f>
        <v>0</v>
      </c>
      <c r="BM6" s="333">
        <f>'CAJA NETA'!BM6</f>
        <v>19999.999999999993</v>
      </c>
    </row>
    <row r="7" spans="1:67" outlineLevel="1">
      <c r="A7" s="9" t="s">
        <v>2</v>
      </c>
      <c r="B7" s="333">
        <f>'CAJA NETA'!B7</f>
        <v>206</v>
      </c>
      <c r="C7" s="333">
        <f>'CAJA NETA'!C7</f>
        <v>5117</v>
      </c>
      <c r="D7" s="333">
        <f>'CAJA NETA'!D7</f>
        <v>1968</v>
      </c>
      <c r="E7" s="333">
        <f>'CAJA NETA'!E7</f>
        <v>3070</v>
      </c>
      <c r="F7" s="333">
        <f>'CAJA NETA'!F7</f>
        <v>3691</v>
      </c>
      <c r="G7" s="333">
        <f>'CAJA NETA'!G7</f>
        <v>2643</v>
      </c>
      <c r="H7" s="333">
        <f>'CAJA NETA'!H7</f>
        <v>1346.8174099999999</v>
      </c>
      <c r="I7" s="333">
        <f>'CAJA NETA'!I7</f>
        <v>1877.69</v>
      </c>
      <c r="J7" s="333">
        <f>'CAJA NETA'!J7</f>
        <v>1937.6842400000019</v>
      </c>
      <c r="K7" s="333">
        <f>'CAJA NETA'!K7</f>
        <v>1754.6593900000018</v>
      </c>
      <c r="L7" s="333">
        <f>'CAJA NETA'!L7</f>
        <v>5221.3075600000002</v>
      </c>
      <c r="M7" s="333">
        <f>'CAJA NETA'!M7</f>
        <v>8964.3718400000034</v>
      </c>
      <c r="N7" s="333">
        <f>'CAJA NETA'!N7</f>
        <v>1273</v>
      </c>
      <c r="O7" s="333">
        <f>'CAJA NETA'!O7</f>
        <v>818.47873000000209</v>
      </c>
      <c r="P7" s="333">
        <f>'CAJA NETA'!P7</f>
        <v>2279.9616600000022</v>
      </c>
      <c r="Q7" s="333">
        <f>'CAJA NETA'!Q7</f>
        <v>2457</v>
      </c>
      <c r="R7" s="333">
        <f>'CAJA NETA'!R7</f>
        <v>5730</v>
      </c>
      <c r="S7" s="333">
        <f>'CAJA NETA'!S7</f>
        <v>5935</v>
      </c>
      <c r="T7" s="333">
        <f>'CAJA NETA'!T7</f>
        <v>10413</v>
      </c>
      <c r="U7" s="333">
        <f>'CAJA NETA'!U7</f>
        <v>10740</v>
      </c>
      <c r="V7" s="333">
        <f>'CAJA NETA'!V7</f>
        <v>4619</v>
      </c>
      <c r="W7" s="333">
        <f>'CAJA NETA'!W7</f>
        <v>4503</v>
      </c>
      <c r="X7" s="333">
        <f>'CAJA NETA'!X7</f>
        <v>8054</v>
      </c>
      <c r="Y7" s="333">
        <f>'CAJA NETA'!Y7</f>
        <v>13082</v>
      </c>
      <c r="Z7" s="333">
        <f>'CAJA NETA'!Z7</f>
        <v>5929</v>
      </c>
      <c r="AA7" s="333">
        <f>'CAJA NETA'!AA7</f>
        <v>5929</v>
      </c>
      <c r="AB7" s="333">
        <f>'CAJA NETA'!AB7</f>
        <v>5864.72</v>
      </c>
      <c r="AC7" s="333">
        <f>'CAJA NETA'!AC7</f>
        <v>5612.9809999999998</v>
      </c>
      <c r="AD7" s="333">
        <f>'CAJA NETA'!AD7</f>
        <v>5917.3630000000003</v>
      </c>
      <c r="AE7" s="333">
        <f>'CAJA NETA'!AE7</f>
        <v>6801.75</v>
      </c>
      <c r="AF7" s="333">
        <f>'CAJA NETA'!AF7</f>
        <v>6939.0879999999997</v>
      </c>
      <c r="AG7" s="333">
        <f>'CAJA NETA'!AG7</f>
        <v>7998</v>
      </c>
      <c r="AH7" s="333">
        <f>'CAJA NETA'!AH7</f>
        <v>7030.473</v>
      </c>
      <c r="AI7" s="333">
        <f>'CAJA NETA'!AI7</f>
        <v>7388.3710000000001</v>
      </c>
      <c r="AJ7" s="333">
        <f>'CAJA NETA'!AJ7</f>
        <v>7302.5020000000004</v>
      </c>
      <c r="AK7" s="333">
        <f>'CAJA NETA'!AK7</f>
        <v>6952</v>
      </c>
      <c r="AL7" s="333">
        <f>'CAJA NETA'!AL7</f>
        <v>7360.34638</v>
      </c>
      <c r="AM7" s="333">
        <f>'CAJA NETA'!AM7</f>
        <v>6995.9963799999996</v>
      </c>
      <c r="AN7" s="333">
        <f>'CAJA NETA'!AN7</f>
        <v>7060.268</v>
      </c>
      <c r="AO7" s="333">
        <f>'CAJA NETA'!AO7</f>
        <v>7252.99</v>
      </c>
      <c r="AP7" s="333">
        <f>'CAJA NETA'!AP7</f>
        <v>11799</v>
      </c>
      <c r="AQ7" s="333">
        <f>'CAJA NETA'!AQ7</f>
        <v>11866.302</v>
      </c>
      <c r="AR7" s="333">
        <f>'CAJA NETA'!AR7</f>
        <v>11351.958000000001</v>
      </c>
      <c r="AS7" s="333">
        <f>'CAJA NETA'!AS7</f>
        <v>11563.474</v>
      </c>
      <c r="AT7" s="333">
        <f>'CAJA NETA'!AT7</f>
        <v>12211.157999999999</v>
      </c>
      <c r="AU7" s="333">
        <f>'CAJA NETA'!AU7</f>
        <v>11671.785</v>
      </c>
      <c r="AV7" s="333">
        <f>'CAJA NETA'!AV7</f>
        <v>15003</v>
      </c>
      <c r="AW7" s="333">
        <f>'CAJA NETA'!AW7</f>
        <v>15008.233</v>
      </c>
      <c r="AX7" s="333">
        <f>'CAJA NETA'!AX7</f>
        <v>15121.431</v>
      </c>
      <c r="AY7" s="333">
        <f>'CAJA NETA'!AY7</f>
        <v>14255.782999999999</v>
      </c>
      <c r="AZ7" s="333">
        <f>'CAJA NETA'!AZ7</f>
        <v>6047.6757399999997</v>
      </c>
      <c r="BA7" s="333">
        <f>'CAJA NETA'!BA7</f>
        <v>6047.6757399999997</v>
      </c>
      <c r="BB7" s="333">
        <f>'CAJA NETA'!BB7</f>
        <v>6047.6757399999997</v>
      </c>
      <c r="BC7" s="333">
        <f>'CAJA NETA'!BC7</f>
        <v>6258</v>
      </c>
      <c r="BD7" s="333">
        <f>'CAJA NETA'!BD7</f>
        <v>6374.9849999999997</v>
      </c>
      <c r="BE7" s="333">
        <f>'CAJA NETA'!BE7</f>
        <v>6435.2430000000004</v>
      </c>
      <c r="BF7" s="333">
        <f>'CAJA NETA'!BF7</f>
        <v>6360.9570000000003</v>
      </c>
      <c r="BG7" s="333">
        <f>'CAJA NETA'!BG7</f>
        <v>6566.8159999999998</v>
      </c>
      <c r="BH7" s="333">
        <f>'CAJA NETA'!BH7</f>
        <v>6374.9849999999997</v>
      </c>
      <c r="BI7" s="333">
        <f>'CAJA NETA'!BI7</f>
        <v>6566.8159999999998</v>
      </c>
      <c r="BJ7" s="333">
        <f>'CAJA NETA'!BJ7</f>
        <v>6712</v>
      </c>
      <c r="BK7" s="333">
        <f>'CAJA NETA'!BK7</f>
        <v>6219.835</v>
      </c>
      <c r="BL7" s="333">
        <f>'CAJA NETA'!BL7</f>
        <v>0</v>
      </c>
      <c r="BM7" s="333">
        <f>'CAJA NETA'!BM7</f>
        <v>5000</v>
      </c>
    </row>
    <row r="8" spans="1:67" outlineLevel="1">
      <c r="A8" s="651" t="s">
        <v>39</v>
      </c>
      <c r="B8" s="642">
        <f>'CAJA NETA'!B8+'CAJA NETA'!B18</f>
        <v>24126</v>
      </c>
      <c r="C8" s="642">
        <f>'CAJA NETA'!C8+'CAJA NETA'!C18</f>
        <v>39126</v>
      </c>
      <c r="D8" s="642">
        <f>'CAJA NETA'!D8+'CAJA NETA'!D18</f>
        <v>34917</v>
      </c>
      <c r="E8" s="642">
        <f>'CAJA NETA'!E8+'CAJA NETA'!E18</f>
        <v>47091</v>
      </c>
      <c r="F8" s="642">
        <f>'CAJA NETA'!F8+'CAJA NETA'!F18</f>
        <v>48349</v>
      </c>
      <c r="G8" s="642">
        <f>'CAJA NETA'!G8+'CAJA NETA'!G18</f>
        <v>43191</v>
      </c>
      <c r="H8" s="642">
        <f>'CAJA NETA'!H8+'CAJA NETA'!H18</f>
        <v>56395</v>
      </c>
      <c r="I8" s="642">
        <f>'CAJA NETA'!I8+'CAJA NETA'!I18</f>
        <v>53903</v>
      </c>
      <c r="J8" s="642">
        <f>'CAJA NETA'!J8+'CAJA NETA'!J18</f>
        <v>31184</v>
      </c>
      <c r="K8" s="642">
        <f>'CAJA NETA'!K8+'CAJA NETA'!K18</f>
        <v>30211</v>
      </c>
      <c r="L8" s="642">
        <f>'CAJA NETA'!L8+'CAJA NETA'!L18</f>
        <v>40848</v>
      </c>
      <c r="M8" s="642">
        <f>'CAJA NETA'!M8+'CAJA NETA'!M18</f>
        <v>43759</v>
      </c>
      <c r="N8" s="642">
        <f>'CAJA NETA'!N8+'CAJA NETA'!N18-500</f>
        <v>50417</v>
      </c>
      <c r="O8" s="642">
        <f>'CAJA NETA'!O8+'CAJA NETA'!O18</f>
        <v>40291</v>
      </c>
      <c r="P8" s="642">
        <f>'CAJA NETA'!P8+'CAJA NETA'!P18</f>
        <v>43371</v>
      </c>
      <c r="Q8" s="642">
        <f>'CAJA NETA'!Q8+'CAJA NETA'!Q18</f>
        <v>42765</v>
      </c>
      <c r="R8" s="642">
        <f>'CAJA NETA'!R8+'CAJA NETA'!R18</f>
        <v>23760</v>
      </c>
      <c r="S8" s="642">
        <f>'CAJA NETA'!S8+'CAJA NETA'!S18</f>
        <v>1765</v>
      </c>
      <c r="T8" s="642">
        <f>'CAJA NETA'!T8+'CAJA NETA'!T18</f>
        <v>7267</v>
      </c>
      <c r="U8" s="642">
        <f>'CAJA NETA'!U8+'CAJA NETA'!U18</f>
        <v>15768</v>
      </c>
      <c r="V8" s="642">
        <f>'CAJA NETA'!V8+'CAJA NETA'!V18+2000</f>
        <v>34065</v>
      </c>
      <c r="W8" s="642">
        <f>'CAJA NETA'!W8+'CAJA NETA'!W18+2000</f>
        <v>26363</v>
      </c>
      <c r="X8" s="642">
        <f>'CAJA NETA'!X8+'CAJA NETA'!X18+2000</f>
        <v>23019</v>
      </c>
      <c r="Y8" s="642">
        <f>'CAJA NETA'!Y8+'CAJA NETA'!Y18</f>
        <v>41037</v>
      </c>
      <c r="Z8" s="642">
        <f>'CAJA NETA'!Z8+'CAJA NETA'!Z18</f>
        <v>31734</v>
      </c>
      <c r="AA8" s="642">
        <f>'CAJA NETA'!AA8+'CAJA NETA'!AA18</f>
        <v>31734</v>
      </c>
      <c r="AB8" s="642">
        <f>'CAJA NETA'!AB8+'CAJA NETA'!AB18</f>
        <v>27737</v>
      </c>
      <c r="AC8" s="642">
        <f>'CAJA NETA'!AC8+'CAJA NETA'!AC18</f>
        <v>42737</v>
      </c>
      <c r="AD8" s="642">
        <f>'CAJA NETA'!AD8+'CAJA NETA'!AD18</f>
        <v>52737</v>
      </c>
      <c r="AE8" s="642">
        <f>'CAJA NETA'!AE8+'CAJA NETA'!AE18</f>
        <v>61037</v>
      </c>
      <c r="AF8" s="642">
        <f>'CAJA NETA'!AF8+'CAJA NETA'!AF18</f>
        <v>67037</v>
      </c>
      <c r="AG8" s="642">
        <f>'CAJA NETA'!AG8+'CAJA NETA'!AG18</f>
        <v>57037</v>
      </c>
      <c r="AH8" s="642">
        <f>'CAJA NETA'!AH8+'CAJA NETA'!AH18</f>
        <v>64372</v>
      </c>
      <c r="AI8" s="642">
        <f>'CAJA NETA'!AI8+'CAJA NETA'!AI18</f>
        <v>66367</v>
      </c>
      <c r="AJ8" s="642">
        <f>'CAJA NETA'!AJ8+'CAJA NETA'!AJ18</f>
        <v>61565</v>
      </c>
      <c r="AK8" s="642">
        <f>'CAJA NETA'!AK8+'CAJA NETA'!AK18</f>
        <v>61565</v>
      </c>
      <c r="AL8" s="642">
        <f>'CAJA NETA'!AL8+'CAJA NETA'!AL18</f>
        <v>58069</v>
      </c>
      <c r="AM8" s="642">
        <f>'CAJA NETA'!AM8+'CAJA NETA'!AM18</f>
        <v>68069</v>
      </c>
      <c r="AN8" s="642">
        <f>'CAJA NETA'!AN8+'CAJA NETA'!AN18</f>
        <v>70069</v>
      </c>
      <c r="AO8" s="642">
        <f>'CAJA NETA'!AO8+'CAJA NETA'!AO18</f>
        <v>72169</v>
      </c>
      <c r="AP8" s="642">
        <f>'CAJA NETA'!AP8+'CAJA NETA'!AP18</f>
        <v>72169</v>
      </c>
      <c r="AQ8" s="642">
        <f>'CAJA NETA'!AQ8+'CAJA NETA'!AQ18</f>
        <v>72169</v>
      </c>
      <c r="AR8" s="642">
        <f>'CAJA NETA'!AR8+'CAJA NETA'!AR18+'CAJA NETA'!AR29</f>
        <v>72169</v>
      </c>
      <c r="AS8" s="642">
        <f>'CAJA NETA'!AS8+'CAJA NETA'!AS18+'CAJA NETA'!AS29</f>
        <v>71165</v>
      </c>
      <c r="AT8" s="642">
        <f>'CAJA NETA'!AT8+'CAJA NETA'!AT18+'CAJA NETA'!AT29</f>
        <v>63765</v>
      </c>
      <c r="AU8" s="642">
        <f>'CAJA NETA'!AU8+'CAJA NETA'!AU18+'CAJA NETA'!AU29</f>
        <v>52765</v>
      </c>
      <c r="AV8" s="642">
        <f>'CAJA NETA'!AV8+'CAJA NETA'!AV18+'CAJA NETA'!AV29</f>
        <v>52766</v>
      </c>
      <c r="AW8" s="642">
        <f>'CAJA NETA'!AW8+'CAJA NETA'!AW18+'CAJA NETA'!AW29</f>
        <v>55765</v>
      </c>
      <c r="AX8" s="642">
        <f>'CAJA NETA'!AX8+'CAJA NETA'!AX18+'CAJA NETA'!AX29</f>
        <v>56765</v>
      </c>
      <c r="AY8" s="642">
        <f>'CAJA NETA'!AY8+'CAJA NETA'!AY18+'CAJA NETA'!AY29</f>
        <v>50767</v>
      </c>
      <c r="AZ8" s="642">
        <f>'CAJA NETA'!AZ8+'CAJA NETA'!AZ18+'CAJA NETA'!AZ29</f>
        <v>55767</v>
      </c>
      <c r="BA8" s="642">
        <f>'CAJA NETA'!BA8+'CAJA NETA'!BA18+'CAJA NETA'!BA29</f>
        <v>52262</v>
      </c>
      <c r="BB8" s="642">
        <f>'CAJA NETA'!BB8+'CAJA NETA'!BB18+'CAJA NETA'!BB29</f>
        <v>52262</v>
      </c>
      <c r="BC8" s="642">
        <f>'CAJA NETA'!BC8+'CAJA NETA'!BC18+'CAJA NETA'!BC29</f>
        <v>52262</v>
      </c>
      <c r="BD8" s="642">
        <f>'CAJA NETA'!BD8+'CAJA NETA'!BD18+'CAJA NETA'!BD29</f>
        <v>52372</v>
      </c>
      <c r="BE8" s="642">
        <f>'CAJA NETA'!BE8+'CAJA NETA'!BE18+'CAJA NETA'!BE29</f>
        <v>50172</v>
      </c>
      <c r="BF8" s="642">
        <f>'CAJA NETA'!BF8+'CAJA NETA'!BF18+'CAJA NETA'!BF29</f>
        <v>69072</v>
      </c>
      <c r="BG8" s="642">
        <f>'CAJA NETA'!BG8+'CAJA NETA'!BG18+'CAJA NETA'!BG29</f>
        <v>88072</v>
      </c>
      <c r="BH8" s="642">
        <f>'CAJA NETA'!BH8+'CAJA NETA'!BH18+'CAJA NETA'!BH29</f>
        <v>88072</v>
      </c>
      <c r="BI8" s="642">
        <f>'CAJA NETA'!BI8+'CAJA NETA'!BI18+'CAJA NETA'!BI29</f>
        <v>88072</v>
      </c>
      <c r="BJ8" s="642">
        <f>'CAJA NETA'!BJ8+'CAJA NETA'!BJ18+'CAJA NETA'!BJ29</f>
        <v>88073</v>
      </c>
      <c r="BK8" s="642">
        <f>'CAJA NETA'!BK8+'CAJA NETA'!BK18+'CAJA NETA'!BK29</f>
        <v>18272</v>
      </c>
      <c r="BL8" s="642">
        <f>'CAJA NETA'!BL8+'CAJA NETA'!BL18+'CAJA NETA'!BL29</f>
        <v>0</v>
      </c>
      <c r="BM8" s="642">
        <f>'CAJA NETA'!BM8+'CAJA NETA'!BM18+'CAJA NETA'!BM29</f>
        <v>40846.566139660274</v>
      </c>
      <c r="BN8" s="405"/>
    </row>
    <row r="9" spans="1:67">
      <c r="A9" s="648"/>
      <c r="B9" s="335"/>
      <c r="C9" s="335"/>
      <c r="D9" s="335"/>
      <c r="E9" s="335"/>
      <c r="F9" s="335"/>
      <c r="G9" s="335"/>
      <c r="H9" s="335"/>
      <c r="I9" s="335"/>
      <c r="J9" s="335"/>
      <c r="K9" s="335"/>
      <c r="L9" s="335"/>
      <c r="M9" s="335"/>
      <c r="N9" s="335"/>
      <c r="O9" s="335"/>
      <c r="P9" s="335"/>
      <c r="Q9" s="335"/>
      <c r="R9" s="335"/>
      <c r="S9" s="335"/>
      <c r="T9" s="335"/>
      <c r="U9" s="335"/>
      <c r="V9" s="335"/>
      <c r="W9" s="335"/>
      <c r="X9" s="335"/>
      <c r="Y9" s="335"/>
      <c r="Z9" s="335"/>
      <c r="AA9" s="335"/>
      <c r="AB9" s="335"/>
      <c r="AC9" s="335"/>
      <c r="AD9" s="335"/>
      <c r="AE9" s="335"/>
      <c r="AF9" s="335"/>
      <c r="AG9" s="335"/>
      <c r="AH9" s="335"/>
      <c r="AI9" s="335"/>
      <c r="AJ9" s="33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8"/>
    </row>
    <row r="10" spans="1:67" ht="15.75">
      <c r="A10" s="300" t="s">
        <v>519</v>
      </c>
      <c r="B10" s="643">
        <f t="shared" ref="B10:AK10" si="41">+B13+B14+B15</f>
        <v>53760</v>
      </c>
      <c r="C10" s="643">
        <f t="shared" si="41"/>
        <v>48109</v>
      </c>
      <c r="D10" s="643">
        <f t="shared" si="41"/>
        <v>52051</v>
      </c>
      <c r="E10" s="643">
        <f t="shared" si="41"/>
        <v>56187</v>
      </c>
      <c r="F10" s="643">
        <f t="shared" si="41"/>
        <v>51939</v>
      </c>
      <c r="G10" s="643">
        <f t="shared" si="41"/>
        <v>48941</v>
      </c>
      <c r="H10" s="643">
        <f t="shared" si="41"/>
        <v>42124</v>
      </c>
      <c r="I10" s="643">
        <f t="shared" si="41"/>
        <v>39836</v>
      </c>
      <c r="J10" s="643">
        <f t="shared" si="41"/>
        <v>37607</v>
      </c>
      <c r="K10" s="643">
        <f t="shared" si="41"/>
        <v>34792</v>
      </c>
      <c r="L10" s="643">
        <f t="shared" si="41"/>
        <v>23511</v>
      </c>
      <c r="M10" s="643">
        <f t="shared" si="41"/>
        <v>21540</v>
      </c>
      <c r="N10" s="643">
        <f t="shared" si="41"/>
        <v>25480</v>
      </c>
      <c r="O10" s="643">
        <f t="shared" si="41"/>
        <v>25571</v>
      </c>
      <c r="P10" s="643">
        <f t="shared" si="41"/>
        <v>23962</v>
      </c>
      <c r="Q10" s="643">
        <f t="shared" si="41"/>
        <v>23964</v>
      </c>
      <c r="R10" s="643">
        <f t="shared" si="41"/>
        <v>21993</v>
      </c>
      <c r="S10" s="643">
        <f t="shared" si="41"/>
        <v>21504</v>
      </c>
      <c r="T10" s="643">
        <f t="shared" si="41"/>
        <v>48070</v>
      </c>
      <c r="U10" s="643">
        <f t="shared" si="41"/>
        <v>45841</v>
      </c>
      <c r="V10" s="643">
        <f t="shared" si="41"/>
        <v>52335</v>
      </c>
      <c r="W10" s="643">
        <f t="shared" si="41"/>
        <v>52799</v>
      </c>
      <c r="X10" s="643">
        <f t="shared" si="41"/>
        <v>59672</v>
      </c>
      <c r="Y10" s="643">
        <f t="shared" si="41"/>
        <v>54645</v>
      </c>
      <c r="Z10" s="643">
        <f t="shared" si="41"/>
        <v>62378</v>
      </c>
      <c r="AA10" s="643">
        <f t="shared" si="41"/>
        <v>62378</v>
      </c>
      <c r="AB10" s="643">
        <f t="shared" si="41"/>
        <v>62378</v>
      </c>
      <c r="AC10" s="643">
        <f t="shared" si="41"/>
        <v>62378</v>
      </c>
      <c r="AD10" s="643">
        <f t="shared" si="41"/>
        <v>62378</v>
      </c>
      <c r="AE10" s="643">
        <f t="shared" si="41"/>
        <v>62378</v>
      </c>
      <c r="AF10" s="643">
        <f t="shared" si="41"/>
        <v>62378</v>
      </c>
      <c r="AG10" s="643">
        <f t="shared" si="41"/>
        <v>61358</v>
      </c>
      <c r="AH10" s="643">
        <f t="shared" si="41"/>
        <v>61358</v>
      </c>
      <c r="AI10" s="643">
        <f t="shared" si="41"/>
        <v>61358</v>
      </c>
      <c r="AJ10" s="643">
        <f t="shared" si="41"/>
        <v>61358</v>
      </c>
      <c r="AK10" s="643">
        <f t="shared" si="41"/>
        <v>61335</v>
      </c>
      <c r="AL10" s="643">
        <f t="shared" ref="AL10:AM10" si="42">+AL13+AL14+AL15</f>
        <v>61335</v>
      </c>
      <c r="AM10" s="643">
        <f t="shared" si="42"/>
        <v>61335</v>
      </c>
      <c r="AN10" s="643">
        <f t="shared" ref="AN10:AQ10" si="43">+AN13+AN14+AN15</f>
        <v>61335</v>
      </c>
      <c r="AO10" s="643">
        <f t="shared" si="43"/>
        <v>61335</v>
      </c>
      <c r="AP10" s="643">
        <f t="shared" si="43"/>
        <v>57247</v>
      </c>
      <c r="AQ10" s="643">
        <f t="shared" si="43"/>
        <v>57247</v>
      </c>
      <c r="AR10" s="643">
        <f t="shared" ref="AR10:AS10" si="44">+AR13+AR14+AR15</f>
        <v>53242.571660000001</v>
      </c>
      <c r="AS10" s="643">
        <f t="shared" si="44"/>
        <v>50242.571660000001</v>
      </c>
      <c r="AT10" s="643">
        <f t="shared" ref="AT10:AU10" si="45">+AT13+AT14+AT15</f>
        <v>47242.571660000001</v>
      </c>
      <c r="AU10" s="643">
        <f t="shared" si="45"/>
        <v>47242.571660000001</v>
      </c>
      <c r="AV10" s="643">
        <f t="shared" ref="AV10:AW10" si="46">+AV13+AV14+AV15</f>
        <v>43945</v>
      </c>
      <c r="AW10" s="643">
        <f t="shared" si="46"/>
        <v>43945</v>
      </c>
      <c r="AX10" s="643">
        <f t="shared" ref="AX10:AY10" si="47">+AX13+AX14+AX15</f>
        <v>43945</v>
      </c>
      <c r="AY10" s="643">
        <f t="shared" si="47"/>
        <v>43945</v>
      </c>
      <c r="AZ10" s="643">
        <f t="shared" ref="AZ10:BC10" si="48">+AZ13+AZ14+AZ15</f>
        <v>50743.053</v>
      </c>
      <c r="BA10" s="643">
        <f t="shared" si="48"/>
        <v>50743.053</v>
      </c>
      <c r="BB10" s="643">
        <f t="shared" si="48"/>
        <v>50743.053</v>
      </c>
      <c r="BC10" s="643">
        <f t="shared" si="48"/>
        <v>52677</v>
      </c>
      <c r="BD10" s="643">
        <f t="shared" ref="BD10" si="49">+BD13+BD14+BD15</f>
        <v>43177</v>
      </c>
      <c r="BE10" s="643">
        <f t="shared" ref="BE10:BF10" si="50">+BE13+BE14+BE15</f>
        <v>51177</v>
      </c>
      <c r="BF10" s="643">
        <f t="shared" si="50"/>
        <v>30677</v>
      </c>
      <c r="BG10" s="643">
        <f t="shared" ref="BG10:BK10" si="51">+BG13+BG14+BG15</f>
        <v>20813</v>
      </c>
      <c r="BH10" s="643">
        <f t="shared" si="51"/>
        <v>20813</v>
      </c>
      <c r="BI10" s="643">
        <f t="shared" si="51"/>
        <v>20813</v>
      </c>
      <c r="BJ10" s="643">
        <f t="shared" si="51"/>
        <v>20828</v>
      </c>
      <c r="BK10" s="643">
        <f t="shared" si="51"/>
        <v>90628</v>
      </c>
      <c r="BL10" s="643">
        <f t="shared" ref="BL10" si="52">+BL13+BL14+BL15</f>
        <v>0</v>
      </c>
      <c r="BM10" s="643">
        <f t="shared" ref="BM10" si="53">+BM13+BM14+BM15</f>
        <v>5000</v>
      </c>
    </row>
    <row r="11" spans="1:67" s="289" customFormat="1">
      <c r="A11" s="657" t="s">
        <v>55</v>
      </c>
      <c r="B11" s="658"/>
      <c r="C11" s="658"/>
      <c r="D11" s="658"/>
      <c r="E11" s="658"/>
      <c r="F11" s="658"/>
      <c r="G11" s="658"/>
      <c r="H11" s="658"/>
      <c r="I11" s="658"/>
      <c r="J11" s="658"/>
      <c r="K11" s="658"/>
      <c r="L11" s="658"/>
      <c r="M11" s="658"/>
      <c r="N11" s="658"/>
      <c r="O11" s="658"/>
      <c r="P11" s="658"/>
      <c r="Q11" s="658"/>
      <c r="R11" s="658"/>
      <c r="S11" s="658"/>
      <c r="T11" s="658"/>
      <c r="U11" s="658"/>
      <c r="V11" s="658"/>
      <c r="W11" s="658"/>
      <c r="X11" s="658"/>
      <c r="Y11" s="658"/>
      <c r="Z11" s="658"/>
      <c r="AA11" s="658">
        <f t="shared" ref="AA11:AK11" si="54">AA13</f>
        <v>40018</v>
      </c>
      <c r="AB11" s="658">
        <f t="shared" si="54"/>
        <v>40018</v>
      </c>
      <c r="AC11" s="658">
        <f t="shared" si="54"/>
        <v>40018</v>
      </c>
      <c r="AD11" s="658">
        <f t="shared" si="54"/>
        <v>40018</v>
      </c>
      <c r="AE11" s="658">
        <f t="shared" si="54"/>
        <v>40018</v>
      </c>
      <c r="AF11" s="658">
        <f t="shared" si="54"/>
        <v>40018</v>
      </c>
      <c r="AG11" s="658">
        <f t="shared" si="54"/>
        <v>40020</v>
      </c>
      <c r="AH11" s="658">
        <f t="shared" si="54"/>
        <v>40020</v>
      </c>
      <c r="AI11" s="658">
        <f t="shared" si="54"/>
        <v>40020</v>
      </c>
      <c r="AJ11" s="658">
        <f t="shared" si="54"/>
        <v>40020</v>
      </c>
      <c r="AK11" s="658">
        <f t="shared" si="54"/>
        <v>40022</v>
      </c>
      <c r="AL11" s="658">
        <f>AL13</f>
        <v>40022</v>
      </c>
      <c r="AM11" s="658">
        <f>AM13</f>
        <v>40022</v>
      </c>
      <c r="AN11" s="658">
        <f>AN13</f>
        <v>40022</v>
      </c>
      <c r="AO11" s="658">
        <f t="shared" ref="AO11:AQ11" si="55">AO13</f>
        <v>40022</v>
      </c>
      <c r="AP11" s="658">
        <f t="shared" si="55"/>
        <v>41836</v>
      </c>
      <c r="AQ11" s="658">
        <f t="shared" si="55"/>
        <v>41836</v>
      </c>
      <c r="AR11" s="658">
        <f t="shared" ref="AR11:AS11" si="56">AR13</f>
        <v>37831.571660000001</v>
      </c>
      <c r="AS11" s="658">
        <f t="shared" si="56"/>
        <v>34831.571660000001</v>
      </c>
      <c r="AT11" s="658">
        <f t="shared" ref="AT11:AU11" si="57">AT13</f>
        <v>31831.571660000001</v>
      </c>
      <c r="AU11" s="658">
        <f t="shared" si="57"/>
        <v>31831.571660000001</v>
      </c>
      <c r="AV11" s="658">
        <f t="shared" ref="AV11:AW11" si="58">AV13</f>
        <v>31696</v>
      </c>
      <c r="AW11" s="658">
        <f t="shared" si="58"/>
        <v>31696</v>
      </c>
      <c r="AX11" s="658">
        <f t="shared" ref="AX11:AY11" si="59">AX13</f>
        <v>31696</v>
      </c>
      <c r="AY11" s="658">
        <f t="shared" si="59"/>
        <v>31696</v>
      </c>
      <c r="AZ11" s="658">
        <f t="shared" ref="AZ11:BC11" si="60">AZ13</f>
        <v>31696</v>
      </c>
      <c r="BA11" s="658">
        <f t="shared" si="60"/>
        <v>31696</v>
      </c>
      <c r="BB11" s="658">
        <f t="shared" si="60"/>
        <v>31696</v>
      </c>
      <c r="BC11" s="658">
        <f t="shared" si="60"/>
        <v>31864</v>
      </c>
      <c r="BD11" s="658">
        <f t="shared" ref="BD11" si="61">BD13</f>
        <v>22364</v>
      </c>
      <c r="BE11" s="658">
        <f t="shared" ref="BE11:BF11" si="62">BE13</f>
        <v>30364</v>
      </c>
      <c r="BF11" s="658">
        <f t="shared" si="62"/>
        <v>9864</v>
      </c>
      <c r="BG11" s="658">
        <f t="shared" ref="BG11:BK11" si="63">BG13</f>
        <v>0</v>
      </c>
      <c r="BH11" s="658">
        <f t="shared" si="63"/>
        <v>0</v>
      </c>
      <c r="BI11" s="658">
        <f t="shared" si="63"/>
        <v>0</v>
      </c>
      <c r="BJ11" s="658">
        <f t="shared" si="63"/>
        <v>0</v>
      </c>
      <c r="BK11" s="658">
        <f t="shared" si="63"/>
        <v>69800</v>
      </c>
      <c r="BL11" s="658">
        <f t="shared" ref="BL11" si="64">BL13</f>
        <v>0</v>
      </c>
      <c r="BM11" s="658">
        <f t="shared" ref="BM11" si="65">BM13</f>
        <v>0</v>
      </c>
      <c r="BN11" s="18"/>
      <c r="BO11" s="696"/>
    </row>
    <row r="12" spans="1:67" s="289" customFormat="1">
      <c r="A12" s="659" t="s">
        <v>56</v>
      </c>
      <c r="B12" s="660"/>
      <c r="C12" s="660"/>
      <c r="D12" s="660"/>
      <c r="E12" s="660"/>
      <c r="F12" s="660"/>
      <c r="G12" s="660"/>
      <c r="H12" s="660"/>
      <c r="I12" s="660"/>
      <c r="J12" s="660"/>
      <c r="K12" s="660"/>
      <c r="L12" s="660"/>
      <c r="M12" s="660"/>
      <c r="N12" s="660"/>
      <c r="O12" s="660"/>
      <c r="P12" s="660"/>
      <c r="Q12" s="660"/>
      <c r="R12" s="660"/>
      <c r="S12" s="660"/>
      <c r="T12" s="660"/>
      <c r="U12" s="660"/>
      <c r="V12" s="660"/>
      <c r="W12" s="660"/>
      <c r="X12" s="660"/>
      <c r="Y12" s="660"/>
      <c r="Z12" s="660"/>
      <c r="AA12" s="660">
        <f t="shared" ref="AA12:AK12" si="66">AA14+AA15</f>
        <v>22360</v>
      </c>
      <c r="AB12" s="660">
        <f t="shared" si="66"/>
        <v>22360</v>
      </c>
      <c r="AC12" s="660">
        <f t="shared" si="66"/>
        <v>22360</v>
      </c>
      <c r="AD12" s="660">
        <f t="shared" si="66"/>
        <v>22360</v>
      </c>
      <c r="AE12" s="660">
        <f t="shared" si="66"/>
        <v>22360</v>
      </c>
      <c r="AF12" s="660">
        <f t="shared" si="66"/>
        <v>22360</v>
      </c>
      <c r="AG12" s="660">
        <f t="shared" si="66"/>
        <v>21338</v>
      </c>
      <c r="AH12" s="660">
        <f t="shared" si="66"/>
        <v>21338</v>
      </c>
      <c r="AI12" s="660">
        <f t="shared" si="66"/>
        <v>21338</v>
      </c>
      <c r="AJ12" s="660">
        <f t="shared" si="66"/>
        <v>21338</v>
      </c>
      <c r="AK12" s="660">
        <f t="shared" si="66"/>
        <v>21313</v>
      </c>
      <c r="AL12" s="660">
        <f>AL14+AL15</f>
        <v>21313</v>
      </c>
      <c r="AM12" s="660">
        <f>AM14+AM15</f>
        <v>21313</v>
      </c>
      <c r="AN12" s="660">
        <f>AN14+AN15</f>
        <v>21313</v>
      </c>
      <c r="AO12" s="660">
        <f t="shared" ref="AO12:AQ12" si="67">AO14+AO15</f>
        <v>21313</v>
      </c>
      <c r="AP12" s="660">
        <f t="shared" si="67"/>
        <v>15411</v>
      </c>
      <c r="AQ12" s="660">
        <f t="shared" si="67"/>
        <v>15411</v>
      </c>
      <c r="AR12" s="660">
        <f t="shared" ref="AR12:AS12" si="68">AR14+AR15</f>
        <v>15411</v>
      </c>
      <c r="AS12" s="660">
        <f t="shared" si="68"/>
        <v>15411</v>
      </c>
      <c r="AT12" s="660">
        <f t="shared" ref="AT12:AU12" si="69">AT14+AT15</f>
        <v>15411</v>
      </c>
      <c r="AU12" s="660">
        <f t="shared" si="69"/>
        <v>15411</v>
      </c>
      <c r="AV12" s="660">
        <f t="shared" ref="AV12:AW12" si="70">AV14+AV15</f>
        <v>12249</v>
      </c>
      <c r="AW12" s="660">
        <f t="shared" si="70"/>
        <v>12249</v>
      </c>
      <c r="AX12" s="660">
        <f t="shared" ref="AX12:AY12" si="71">AX14+AX15</f>
        <v>12249</v>
      </c>
      <c r="AY12" s="660">
        <f t="shared" si="71"/>
        <v>12249</v>
      </c>
      <c r="AZ12" s="660">
        <f t="shared" ref="AZ12:BC12" si="72">AZ14+AZ15</f>
        <v>19047.053</v>
      </c>
      <c r="BA12" s="660">
        <f t="shared" si="72"/>
        <v>19047.053</v>
      </c>
      <c r="BB12" s="660">
        <f t="shared" si="72"/>
        <v>19047.053</v>
      </c>
      <c r="BC12" s="660">
        <f t="shared" si="72"/>
        <v>20813</v>
      </c>
      <c r="BD12" s="660">
        <f t="shared" ref="BD12" si="73">BD14+BD15</f>
        <v>20813</v>
      </c>
      <c r="BE12" s="660">
        <f t="shared" ref="BE12:BF12" si="74">BE14+BE15</f>
        <v>20813</v>
      </c>
      <c r="BF12" s="660">
        <f t="shared" si="74"/>
        <v>20813</v>
      </c>
      <c r="BG12" s="660">
        <f t="shared" ref="BG12:BK12" si="75">BG14+BG15</f>
        <v>20813</v>
      </c>
      <c r="BH12" s="660">
        <f t="shared" si="75"/>
        <v>20813</v>
      </c>
      <c r="BI12" s="660">
        <f t="shared" si="75"/>
        <v>20813</v>
      </c>
      <c r="BJ12" s="660">
        <f t="shared" si="75"/>
        <v>20828</v>
      </c>
      <c r="BK12" s="660">
        <f t="shared" si="75"/>
        <v>20828</v>
      </c>
      <c r="BL12" s="660">
        <f t="shared" ref="BL12" si="76">BL14+BL15</f>
        <v>0</v>
      </c>
      <c r="BM12" s="660">
        <f t="shared" ref="BM12" si="77">BM14+BM15</f>
        <v>5000</v>
      </c>
    </row>
    <row r="13" spans="1:67" outlineLevel="1">
      <c r="A13" s="12" t="s">
        <v>4</v>
      </c>
      <c r="B13" s="333">
        <f>'CAJA NETA'!B13+'CAJA NETA'!B19</f>
        <v>27111</v>
      </c>
      <c r="C13" s="333">
        <f>'CAJA NETA'!C13+'CAJA NETA'!C19</f>
        <v>26138</v>
      </c>
      <c r="D13" s="333">
        <f>'CAJA NETA'!D13+'CAJA NETA'!D19</f>
        <v>26869</v>
      </c>
      <c r="E13" s="333">
        <f>'CAJA NETA'!E13+'CAJA NETA'!E19</f>
        <v>31259</v>
      </c>
      <c r="F13" s="333">
        <f>'CAJA NETA'!F13+'CAJA NETA'!F19</f>
        <v>27707</v>
      </c>
      <c r="G13" s="333">
        <f>'CAJA NETA'!G13+'CAJA NETA'!G19</f>
        <v>24313</v>
      </c>
      <c r="H13" s="333">
        <f>'CAJA NETA'!H13+'CAJA NETA'!H19</f>
        <v>17064.75684293425</v>
      </c>
      <c r="I13" s="333">
        <f>'CAJA NETA'!I13+'CAJA NETA'!I19</f>
        <v>13013.752222986401</v>
      </c>
      <c r="J13" s="333">
        <f>'CAJA NETA'!J13+'CAJA NETA'!J19</f>
        <v>13072.648329599058</v>
      </c>
      <c r="K13" s="333">
        <f>'CAJA NETA'!K13+'CAJA NETA'!K19</f>
        <v>10237.109774418099</v>
      </c>
      <c r="L13" s="333">
        <f>'CAJA NETA'!L13+'CAJA NETA'!L19</f>
        <v>3366.8637693711062</v>
      </c>
      <c r="M13" s="333">
        <f>'CAJA NETA'!M13+'CAJA NETA'!M19</f>
        <v>2232.3945862850014</v>
      </c>
      <c r="N13" s="333">
        <f>'CAJA NETA'!N13+'CAJA NETA'!N19</f>
        <v>500</v>
      </c>
      <c r="O13" s="333">
        <f>'CAJA NETA'!O13+'CAJA NETA'!O19</f>
        <v>401</v>
      </c>
      <c r="P13" s="333">
        <f>'CAJA NETA'!P13+'CAJA NETA'!P19</f>
        <v>0</v>
      </c>
      <c r="Q13" s="333">
        <f>'CAJA NETA'!Q13+'CAJA NETA'!Q19</f>
        <v>0</v>
      </c>
      <c r="R13" s="333">
        <f>'CAJA NETA'!R13+'CAJA NETA'!R19</f>
        <v>1005</v>
      </c>
      <c r="S13" s="333">
        <f>'CAJA NETA'!S13+'CAJA NETA'!S19</f>
        <v>1012</v>
      </c>
      <c r="T13" s="333">
        <f>'CAJA NETA'!T13+'CAJA NETA'!T19</f>
        <v>31019</v>
      </c>
      <c r="U13" s="333">
        <f>'CAJA NETA'!U13+'CAJA NETA'!U19</f>
        <v>30000</v>
      </c>
      <c r="V13" s="333">
        <f>'CAJA NETA'!V13+'CAJA NETA'!V19-2000</f>
        <v>30017</v>
      </c>
      <c r="W13" s="333">
        <f>'CAJA NETA'!W13+'CAJA NETA'!W19-2000</f>
        <v>30022</v>
      </c>
      <c r="X13" s="333">
        <f>'CAJA NETA'!X13+'CAJA NETA'!X19-2000</f>
        <v>40022</v>
      </c>
      <c r="Y13" s="333">
        <f>'CAJA NETA'!Y13+'CAJA NETA'!Y19</f>
        <v>40012</v>
      </c>
      <c r="Z13" s="333">
        <f>'CAJA NETA'!Z13+'CAJA NETA'!Z19</f>
        <v>40018</v>
      </c>
      <c r="AA13" s="333">
        <f>'CAJA NETA'!AA13+'CAJA NETA'!AA19</f>
        <v>40018</v>
      </c>
      <c r="AB13" s="333">
        <f>'CAJA NETA'!AB13+'CAJA NETA'!AB19</f>
        <v>40018</v>
      </c>
      <c r="AC13" s="333">
        <f>'CAJA NETA'!AC13+'CAJA NETA'!AC19</f>
        <v>40018</v>
      </c>
      <c r="AD13" s="333">
        <f>'CAJA NETA'!AD13+'CAJA NETA'!AD19</f>
        <v>40018</v>
      </c>
      <c r="AE13" s="333">
        <f>'CAJA NETA'!AE13+'CAJA NETA'!AE19</f>
        <v>40018</v>
      </c>
      <c r="AF13" s="333">
        <f>'CAJA NETA'!AF13+'CAJA NETA'!AF19</f>
        <v>40018</v>
      </c>
      <c r="AG13" s="333">
        <f>'CAJA NETA'!AG13+'CAJA NETA'!AG19</f>
        <v>40020</v>
      </c>
      <c r="AH13" s="333">
        <f>'CAJA NETA'!AH13+'CAJA NETA'!AH19</f>
        <v>40020</v>
      </c>
      <c r="AI13" s="333">
        <f>'CAJA NETA'!AI13+'CAJA NETA'!AI19</f>
        <v>40020</v>
      </c>
      <c r="AJ13" s="333">
        <f>'CAJA NETA'!AJ13+'CAJA NETA'!AJ19</f>
        <v>40020</v>
      </c>
      <c r="AK13" s="333">
        <f>'CAJA NETA'!AK13+'CAJA NETA'!AK19</f>
        <v>40022</v>
      </c>
      <c r="AL13" s="333">
        <f>'CAJA NETA'!AL13+'CAJA NETA'!AL19</f>
        <v>40022</v>
      </c>
      <c r="AM13" s="333">
        <f>'CAJA NETA'!AM13+'CAJA NETA'!AM19</f>
        <v>40022</v>
      </c>
      <c r="AN13" s="333">
        <f>'CAJA NETA'!AN13+'CAJA NETA'!AN19</f>
        <v>40022</v>
      </c>
      <c r="AO13" s="333">
        <f>'CAJA NETA'!AO13+'CAJA NETA'!AO19</f>
        <v>40022</v>
      </c>
      <c r="AP13" s="333">
        <f>'CAJA NETA'!AP13+'CAJA NETA'!AP19</f>
        <v>41836</v>
      </c>
      <c r="AQ13" s="333">
        <f>'CAJA NETA'!AQ13+'CAJA NETA'!AQ19</f>
        <v>41836</v>
      </c>
      <c r="AR13" s="333">
        <f>'CAJA NETA'!AR13+'CAJA NETA'!AR19-'CAJA NETA'!AR29</f>
        <v>37831.571660000001</v>
      </c>
      <c r="AS13" s="333">
        <f>'CAJA NETA'!AS13+'CAJA NETA'!AS19-'CAJA NETA'!AS29</f>
        <v>34831.571660000001</v>
      </c>
      <c r="AT13" s="333">
        <f>'CAJA NETA'!AT13+'CAJA NETA'!AT19-'CAJA NETA'!AT29</f>
        <v>31831.571660000001</v>
      </c>
      <c r="AU13" s="333">
        <f>'CAJA NETA'!AU13+'CAJA NETA'!AU19-'CAJA NETA'!AU29</f>
        <v>31831.571660000001</v>
      </c>
      <c r="AV13" s="333">
        <f>'CAJA NETA'!AV13+'CAJA NETA'!AV19-'CAJA NETA'!AV29</f>
        <v>31696</v>
      </c>
      <c r="AW13" s="333">
        <f>'CAJA NETA'!AW13+'CAJA NETA'!AW19-'CAJA NETA'!AW29</f>
        <v>31696</v>
      </c>
      <c r="AX13" s="333">
        <f>'CAJA NETA'!AX13+'CAJA NETA'!AX19-'CAJA NETA'!AX29</f>
        <v>31696</v>
      </c>
      <c r="AY13" s="333">
        <f>'CAJA NETA'!AY13+'CAJA NETA'!AY19-'CAJA NETA'!AY29</f>
        <v>31696</v>
      </c>
      <c r="AZ13" s="333">
        <f>'CAJA NETA'!AZ13+'CAJA NETA'!AZ19-'CAJA NETA'!AZ29</f>
        <v>31696</v>
      </c>
      <c r="BA13" s="333">
        <f>'CAJA NETA'!BA13+'CAJA NETA'!BA19-'CAJA NETA'!BA29</f>
        <v>31696</v>
      </c>
      <c r="BB13" s="333">
        <f>'CAJA NETA'!BB13+'CAJA NETA'!BB19-'CAJA NETA'!BB29</f>
        <v>31696</v>
      </c>
      <c r="BC13" s="333">
        <f>'CAJA NETA'!BC13+'CAJA NETA'!BC19-'CAJA NETA'!BC29</f>
        <v>31864</v>
      </c>
      <c r="BD13" s="333">
        <f>'CAJA NETA'!BD13+'CAJA NETA'!BD19-'CAJA NETA'!BD29</f>
        <v>22364</v>
      </c>
      <c r="BE13" s="333">
        <f>'CAJA NETA'!BE13+'CAJA NETA'!BE19-'CAJA NETA'!BE29</f>
        <v>30364</v>
      </c>
      <c r="BF13" s="333">
        <f>'CAJA NETA'!BF13+'CAJA NETA'!BF19-'CAJA NETA'!BF29</f>
        <v>9864</v>
      </c>
      <c r="BG13" s="333">
        <f>'CAJA NETA'!BG13+'CAJA NETA'!BG19-'CAJA NETA'!BG29</f>
        <v>0</v>
      </c>
      <c r="BH13" s="333">
        <f>'CAJA NETA'!BH13+'CAJA NETA'!BH19-'CAJA NETA'!BH29</f>
        <v>0</v>
      </c>
      <c r="BI13" s="333">
        <f>'CAJA NETA'!BI13+'CAJA NETA'!BI19-'CAJA NETA'!BI29</f>
        <v>0</v>
      </c>
      <c r="BJ13" s="333">
        <f>'CAJA NETA'!BJ13+'CAJA NETA'!BJ19-'CAJA NETA'!BJ29</f>
        <v>0</v>
      </c>
      <c r="BK13" s="333">
        <f>'CAJA NETA'!BK13+'CAJA NETA'!BK19-'CAJA NETA'!BK29</f>
        <v>69800</v>
      </c>
      <c r="BL13" s="333">
        <f>'CAJA NETA'!BL13+'CAJA NETA'!BL19-'CAJA NETA'!BL29</f>
        <v>0</v>
      </c>
      <c r="BM13" s="333">
        <f>'CAJA NETA'!BM13+'CAJA NETA'!BM19-'CAJA NETA'!BM29</f>
        <v>0</v>
      </c>
      <c r="BN13" s="18"/>
    </row>
    <row r="14" spans="1:67" outlineLevel="1">
      <c r="A14" s="9" t="s">
        <v>5</v>
      </c>
      <c r="B14" s="333">
        <f>'CAJA NETA'!B14</f>
        <v>25489</v>
      </c>
      <c r="C14" s="333">
        <f>'CAJA NETA'!C14</f>
        <v>20811</v>
      </c>
      <c r="D14" s="333">
        <f>'CAJA NETA'!D14</f>
        <v>24021</v>
      </c>
      <c r="E14" s="333">
        <f>'CAJA NETA'!E14</f>
        <v>23767</v>
      </c>
      <c r="F14" s="333">
        <f>'CAJA NETA'!F14</f>
        <v>23070</v>
      </c>
      <c r="G14" s="333">
        <f>'CAJA NETA'!G14</f>
        <v>23465</v>
      </c>
      <c r="H14" s="333">
        <f>'CAJA NETA'!H14</f>
        <v>23896.24315706575</v>
      </c>
      <c r="I14" s="333">
        <f>'CAJA NETA'!I14</f>
        <v>25658.247777013599</v>
      </c>
      <c r="J14" s="333">
        <f>'CAJA NETA'!J14</f>
        <v>23369.351670400942</v>
      </c>
      <c r="K14" s="333">
        <f>'CAJA NETA'!K14</f>
        <v>23388.890225581901</v>
      </c>
      <c r="L14" s="333">
        <f>'CAJA NETA'!L14</f>
        <v>18978.136230628894</v>
      </c>
      <c r="M14" s="333">
        <f>'CAJA NETA'!M14</f>
        <v>18140.605413714999</v>
      </c>
      <c r="N14" s="333">
        <f>'CAJA NETA'!N14</f>
        <v>23812</v>
      </c>
      <c r="O14" s="333">
        <f>'CAJA NETA'!O14</f>
        <v>24001</v>
      </c>
      <c r="P14" s="333">
        <f>'CAJA NETA'!P14</f>
        <v>22792</v>
      </c>
      <c r="Q14" s="333">
        <f>'CAJA NETA'!Q14</f>
        <v>22793</v>
      </c>
      <c r="R14" s="333">
        <f>'CAJA NETA'!R14</f>
        <v>19816</v>
      </c>
      <c r="S14" s="333">
        <f>'CAJA NETA'!S14</f>
        <v>19319</v>
      </c>
      <c r="T14" s="333">
        <f>'CAJA NETA'!T14</f>
        <v>15877</v>
      </c>
      <c r="U14" s="333">
        <f>'CAJA NETA'!U14</f>
        <v>14665</v>
      </c>
      <c r="V14" s="333">
        <f>'CAJA NETA'!V14</f>
        <v>21141</v>
      </c>
      <c r="W14" s="333">
        <f>'CAJA NETA'!W14</f>
        <v>21599</v>
      </c>
      <c r="X14" s="333">
        <f>'CAJA NETA'!X14</f>
        <v>18470</v>
      </c>
      <c r="Y14" s="333">
        <f>'CAJA NETA'!Y14</f>
        <v>13452</v>
      </c>
      <c r="Z14" s="333">
        <f>'CAJA NETA'!Z14</f>
        <v>21177</v>
      </c>
      <c r="AA14" s="333">
        <f>'CAJA NETA'!AA14</f>
        <v>21177</v>
      </c>
      <c r="AB14" s="333">
        <f>'CAJA NETA'!AB14</f>
        <v>21177</v>
      </c>
      <c r="AC14" s="333">
        <f>'CAJA NETA'!AC14</f>
        <v>21177</v>
      </c>
      <c r="AD14" s="333">
        <f>'CAJA NETA'!AD14</f>
        <v>21177</v>
      </c>
      <c r="AE14" s="333">
        <f>'CAJA NETA'!AE14</f>
        <v>21177</v>
      </c>
      <c r="AF14" s="333">
        <f>'CAJA NETA'!AF14</f>
        <v>21177</v>
      </c>
      <c r="AG14" s="333">
        <f>'CAJA NETA'!AG14</f>
        <v>20154</v>
      </c>
      <c r="AH14" s="333">
        <f>'CAJA NETA'!AH14</f>
        <v>20154</v>
      </c>
      <c r="AI14" s="333">
        <f>'CAJA NETA'!AI14</f>
        <v>20154</v>
      </c>
      <c r="AJ14" s="333">
        <f>'CAJA NETA'!AJ14</f>
        <v>20154</v>
      </c>
      <c r="AK14" s="333">
        <f>'CAJA NETA'!AK14</f>
        <v>20127</v>
      </c>
      <c r="AL14" s="333">
        <f>'CAJA NETA'!AL14</f>
        <v>20127</v>
      </c>
      <c r="AM14" s="333">
        <f>'CAJA NETA'!AM14</f>
        <v>20127</v>
      </c>
      <c r="AN14" s="333">
        <f>'CAJA NETA'!AN14</f>
        <v>20127</v>
      </c>
      <c r="AO14" s="333">
        <f>'CAJA NETA'!AO14</f>
        <v>20127</v>
      </c>
      <c r="AP14" s="333">
        <f>'CAJA NETA'!AP14</f>
        <v>14224</v>
      </c>
      <c r="AQ14" s="333">
        <f>'CAJA NETA'!AQ14</f>
        <v>14224</v>
      </c>
      <c r="AR14" s="333">
        <f>'CAJA NETA'!AR14</f>
        <v>14224</v>
      </c>
      <c r="AS14" s="333">
        <f>'CAJA NETA'!AS14</f>
        <v>14224</v>
      </c>
      <c r="AT14" s="333">
        <f>'CAJA NETA'!AT14</f>
        <v>14224</v>
      </c>
      <c r="AU14" s="333">
        <f>'CAJA NETA'!AU14</f>
        <v>14224</v>
      </c>
      <c r="AV14" s="333">
        <f>'CAJA NETA'!AV14</f>
        <v>11062</v>
      </c>
      <c r="AW14" s="333">
        <f>'CAJA NETA'!AW14</f>
        <v>11062</v>
      </c>
      <c r="AX14" s="333">
        <f>'CAJA NETA'!AX14</f>
        <v>11062</v>
      </c>
      <c r="AY14" s="333">
        <f>'CAJA NETA'!AY14</f>
        <v>11062</v>
      </c>
      <c r="AZ14" s="333">
        <f>'CAJA NETA'!AZ14</f>
        <v>17860.053</v>
      </c>
      <c r="BA14" s="333">
        <f>'CAJA NETA'!BA14</f>
        <v>17860.053</v>
      </c>
      <c r="BB14" s="333">
        <f>'CAJA NETA'!BB14</f>
        <v>17860.053</v>
      </c>
      <c r="BC14" s="333">
        <f>'CAJA NETA'!BC14</f>
        <v>19622</v>
      </c>
      <c r="BD14" s="333">
        <f>'CAJA NETA'!BD14</f>
        <v>19622</v>
      </c>
      <c r="BE14" s="333">
        <f>'CAJA NETA'!BE14</f>
        <v>19622</v>
      </c>
      <c r="BF14" s="333">
        <f>'CAJA NETA'!BF14</f>
        <v>19622</v>
      </c>
      <c r="BG14" s="333">
        <f>'CAJA NETA'!BG14</f>
        <v>19622</v>
      </c>
      <c r="BH14" s="333">
        <f>'CAJA NETA'!BH14</f>
        <v>19622</v>
      </c>
      <c r="BI14" s="333">
        <f>'CAJA NETA'!BI14</f>
        <v>19622</v>
      </c>
      <c r="BJ14" s="333">
        <f>'CAJA NETA'!BJ14</f>
        <v>19635</v>
      </c>
      <c r="BK14" s="333">
        <f>'CAJA NETA'!BK14</f>
        <v>19635</v>
      </c>
      <c r="BL14" s="333">
        <f>'CAJA NETA'!BL14</f>
        <v>0</v>
      </c>
      <c r="BM14" s="333">
        <f>'CAJA NETA'!BM14</f>
        <v>3809</v>
      </c>
    </row>
    <row r="15" spans="1:67" outlineLevel="1">
      <c r="A15" s="13" t="s">
        <v>6</v>
      </c>
      <c r="B15" s="642">
        <f>'CAJA NETA'!B15</f>
        <v>1160</v>
      </c>
      <c r="C15" s="642">
        <f>'CAJA NETA'!C15</f>
        <v>1160</v>
      </c>
      <c r="D15" s="642">
        <f>'CAJA NETA'!D15</f>
        <v>1161</v>
      </c>
      <c r="E15" s="642">
        <f>'CAJA NETA'!E15</f>
        <v>1161</v>
      </c>
      <c r="F15" s="642">
        <f>'CAJA NETA'!F15</f>
        <v>1162</v>
      </c>
      <c r="G15" s="642">
        <f>'CAJA NETA'!G15</f>
        <v>1163</v>
      </c>
      <c r="H15" s="642">
        <f>'CAJA NETA'!H15</f>
        <v>1163</v>
      </c>
      <c r="I15" s="642">
        <f>'CAJA NETA'!I15</f>
        <v>1164</v>
      </c>
      <c r="J15" s="642">
        <f>'CAJA NETA'!J15</f>
        <v>1165</v>
      </c>
      <c r="K15" s="642">
        <f>'CAJA NETA'!K15</f>
        <v>1166</v>
      </c>
      <c r="L15" s="642">
        <f>'CAJA NETA'!L15</f>
        <v>1166</v>
      </c>
      <c r="M15" s="642">
        <f>'CAJA NETA'!M15</f>
        <v>1167</v>
      </c>
      <c r="N15" s="642">
        <f>'CAJA NETA'!N15</f>
        <v>1168</v>
      </c>
      <c r="O15" s="642">
        <f>'CAJA NETA'!O15</f>
        <v>1169</v>
      </c>
      <c r="P15" s="642">
        <f>'CAJA NETA'!P15</f>
        <v>1170</v>
      </c>
      <c r="Q15" s="642">
        <f>'CAJA NETA'!Q15</f>
        <v>1171</v>
      </c>
      <c r="R15" s="642">
        <f>'CAJA NETA'!R15</f>
        <v>1172</v>
      </c>
      <c r="S15" s="642">
        <f>'CAJA NETA'!S15</f>
        <v>1173</v>
      </c>
      <c r="T15" s="642">
        <f>'CAJA NETA'!T15</f>
        <v>1174</v>
      </c>
      <c r="U15" s="642">
        <f>'CAJA NETA'!U15</f>
        <v>1176</v>
      </c>
      <c r="V15" s="642">
        <f>'CAJA NETA'!V15</f>
        <v>1177</v>
      </c>
      <c r="W15" s="642">
        <f>'CAJA NETA'!W15</f>
        <v>1178</v>
      </c>
      <c r="X15" s="642">
        <f>'CAJA NETA'!X15</f>
        <v>1180</v>
      </c>
      <c r="Y15" s="642">
        <f>'CAJA NETA'!Y15</f>
        <v>1181</v>
      </c>
      <c r="Z15" s="642">
        <f>'CAJA NETA'!Z15</f>
        <v>1183</v>
      </c>
      <c r="AA15" s="642">
        <f>'CAJA NETA'!AA15</f>
        <v>1183</v>
      </c>
      <c r="AB15" s="642">
        <f>'CAJA NETA'!AB15</f>
        <v>1183</v>
      </c>
      <c r="AC15" s="642">
        <f>'CAJA NETA'!AC15</f>
        <v>1183</v>
      </c>
      <c r="AD15" s="642">
        <f>'CAJA NETA'!AD15</f>
        <v>1183</v>
      </c>
      <c r="AE15" s="642">
        <f>'CAJA NETA'!AE15</f>
        <v>1183</v>
      </c>
      <c r="AF15" s="642">
        <f>'CAJA NETA'!AF15</f>
        <v>1183</v>
      </c>
      <c r="AG15" s="642">
        <f>'CAJA NETA'!AG15</f>
        <v>1184</v>
      </c>
      <c r="AH15" s="642">
        <f>'CAJA NETA'!AH15</f>
        <v>1184</v>
      </c>
      <c r="AI15" s="642">
        <f>'CAJA NETA'!AI15</f>
        <v>1184</v>
      </c>
      <c r="AJ15" s="642">
        <f>'CAJA NETA'!AJ15</f>
        <v>1184</v>
      </c>
      <c r="AK15" s="642">
        <f>'CAJA NETA'!AK15</f>
        <v>1186</v>
      </c>
      <c r="AL15" s="642">
        <f>'CAJA NETA'!AL15</f>
        <v>1186</v>
      </c>
      <c r="AM15" s="642">
        <f>'CAJA NETA'!AM15</f>
        <v>1186</v>
      </c>
      <c r="AN15" s="642">
        <f>'CAJA NETA'!AN15</f>
        <v>1186</v>
      </c>
      <c r="AO15" s="642">
        <f>'CAJA NETA'!AO15</f>
        <v>1186</v>
      </c>
      <c r="AP15" s="642">
        <f>'CAJA NETA'!AP15</f>
        <v>1187</v>
      </c>
      <c r="AQ15" s="642">
        <f>'CAJA NETA'!AQ15</f>
        <v>1187</v>
      </c>
      <c r="AR15" s="642">
        <f>'CAJA NETA'!AR15</f>
        <v>1187</v>
      </c>
      <c r="AS15" s="642">
        <f>'CAJA NETA'!AS15</f>
        <v>1187</v>
      </c>
      <c r="AT15" s="642">
        <f>'CAJA NETA'!AT15</f>
        <v>1187</v>
      </c>
      <c r="AU15" s="642">
        <f>'CAJA NETA'!AU15</f>
        <v>1187</v>
      </c>
      <c r="AV15" s="642">
        <f>'CAJA NETA'!AV15</f>
        <v>1187</v>
      </c>
      <c r="AW15" s="642">
        <f>'CAJA NETA'!AW15</f>
        <v>1187</v>
      </c>
      <c r="AX15" s="642">
        <f>'CAJA NETA'!AX15</f>
        <v>1187</v>
      </c>
      <c r="AY15" s="642">
        <f>'CAJA NETA'!AY15</f>
        <v>1187</v>
      </c>
      <c r="AZ15" s="642">
        <f>'CAJA NETA'!AZ15</f>
        <v>1187</v>
      </c>
      <c r="BA15" s="642">
        <f>'CAJA NETA'!BA15</f>
        <v>1187</v>
      </c>
      <c r="BB15" s="642">
        <f>'CAJA NETA'!BB15</f>
        <v>1187</v>
      </c>
      <c r="BC15" s="642">
        <f>'CAJA NETA'!BC15</f>
        <v>1191</v>
      </c>
      <c r="BD15" s="642">
        <f>'CAJA NETA'!BD15</f>
        <v>1191</v>
      </c>
      <c r="BE15" s="642">
        <f>'CAJA NETA'!BE15</f>
        <v>1191</v>
      </c>
      <c r="BF15" s="642">
        <f>'CAJA NETA'!BF15</f>
        <v>1191</v>
      </c>
      <c r="BG15" s="642">
        <f>'CAJA NETA'!BG15</f>
        <v>1191</v>
      </c>
      <c r="BH15" s="642">
        <f>'CAJA NETA'!BH15</f>
        <v>1191</v>
      </c>
      <c r="BI15" s="642">
        <f>'CAJA NETA'!BI15</f>
        <v>1191</v>
      </c>
      <c r="BJ15" s="642">
        <f>'CAJA NETA'!BJ15</f>
        <v>1193</v>
      </c>
      <c r="BK15" s="642">
        <f>'CAJA NETA'!BK15</f>
        <v>1193</v>
      </c>
      <c r="BL15" s="642">
        <f>'CAJA NETA'!BL15</f>
        <v>0</v>
      </c>
      <c r="BM15" s="642">
        <f>'CAJA NETA'!BM15</f>
        <v>1191</v>
      </c>
    </row>
    <row r="16" spans="1:67">
      <c r="A16" s="641"/>
      <c r="B16" s="335">
        <f>B3+B10-B17</f>
        <v>0</v>
      </c>
      <c r="C16" s="335">
        <f>C3+C10-C17</f>
        <v>0</v>
      </c>
      <c r="D16" s="335">
        <f t="shared" ref="D16:AP16" si="78">D3+D10-D17</f>
        <v>0</v>
      </c>
      <c r="E16" s="335">
        <f t="shared" si="78"/>
        <v>0</v>
      </c>
      <c r="F16" s="335">
        <f t="shared" si="78"/>
        <v>0</v>
      </c>
      <c r="G16" s="335">
        <f t="shared" si="78"/>
        <v>0</v>
      </c>
      <c r="H16" s="335">
        <f t="shared" si="78"/>
        <v>0</v>
      </c>
      <c r="I16" s="335">
        <f t="shared" si="78"/>
        <v>0</v>
      </c>
      <c r="J16" s="335">
        <f t="shared" si="78"/>
        <v>0</v>
      </c>
      <c r="K16" s="335">
        <f t="shared" si="78"/>
        <v>0</v>
      </c>
      <c r="L16" s="335">
        <f t="shared" si="78"/>
        <v>0</v>
      </c>
      <c r="M16" s="335">
        <f t="shared" si="78"/>
        <v>0</v>
      </c>
      <c r="N16" s="335">
        <f t="shared" si="78"/>
        <v>0</v>
      </c>
      <c r="O16" s="335">
        <f t="shared" si="78"/>
        <v>0</v>
      </c>
      <c r="P16" s="335">
        <f t="shared" si="78"/>
        <v>0</v>
      </c>
      <c r="Q16" s="335">
        <f t="shared" si="78"/>
        <v>0</v>
      </c>
      <c r="R16" s="335">
        <f t="shared" si="78"/>
        <v>0</v>
      </c>
      <c r="S16" s="335">
        <f t="shared" si="78"/>
        <v>0</v>
      </c>
      <c r="T16" s="335">
        <f t="shared" si="78"/>
        <v>0</v>
      </c>
      <c r="U16" s="335">
        <f t="shared" si="78"/>
        <v>0</v>
      </c>
      <c r="V16" s="335">
        <f t="shared" si="78"/>
        <v>0</v>
      </c>
      <c r="W16" s="335">
        <f t="shared" si="78"/>
        <v>0</v>
      </c>
      <c r="X16" s="335">
        <f t="shared" si="78"/>
        <v>0</v>
      </c>
      <c r="Y16" s="335">
        <f t="shared" si="78"/>
        <v>0</v>
      </c>
      <c r="Z16" s="335">
        <f t="shared" si="78"/>
        <v>0</v>
      </c>
      <c r="AA16" s="335">
        <f t="shared" si="78"/>
        <v>0</v>
      </c>
      <c r="AB16" s="335">
        <f t="shared" si="78"/>
        <v>0</v>
      </c>
      <c r="AC16" s="335">
        <f t="shared" si="78"/>
        <v>0</v>
      </c>
      <c r="AD16" s="335">
        <f t="shared" si="78"/>
        <v>0</v>
      </c>
      <c r="AE16" s="335">
        <f t="shared" si="78"/>
        <v>0</v>
      </c>
      <c r="AF16" s="335">
        <f t="shared" si="78"/>
        <v>0</v>
      </c>
      <c r="AG16" s="335">
        <f t="shared" si="78"/>
        <v>0</v>
      </c>
      <c r="AH16" s="335">
        <f t="shared" si="78"/>
        <v>0</v>
      </c>
      <c r="AI16" s="335">
        <f t="shared" si="78"/>
        <v>0</v>
      </c>
      <c r="AJ16" s="335">
        <f t="shared" si="78"/>
        <v>0</v>
      </c>
      <c r="AK16" s="335">
        <f t="shared" si="78"/>
        <v>0</v>
      </c>
      <c r="AL16" s="335">
        <f t="shared" si="78"/>
        <v>0</v>
      </c>
      <c r="AM16" s="335">
        <f t="shared" si="78"/>
        <v>0</v>
      </c>
      <c r="AN16" s="335">
        <f t="shared" si="78"/>
        <v>0</v>
      </c>
      <c r="AO16" s="335">
        <f t="shared" si="78"/>
        <v>0</v>
      </c>
      <c r="AP16" s="335">
        <f t="shared" si="78"/>
        <v>0</v>
      </c>
      <c r="AQ16" s="335"/>
      <c r="AR16" s="335"/>
      <c r="AS16" s="335"/>
      <c r="AT16" s="335"/>
      <c r="AU16" s="335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335"/>
      <c r="BI16" s="335"/>
      <c r="BJ16" s="335"/>
      <c r="BK16" s="335"/>
      <c r="BL16" s="335"/>
      <c r="BM16" s="335"/>
      <c r="BN16" s="8"/>
    </row>
    <row r="17" spans="1:65" s="292" customFormat="1" ht="15.75">
      <c r="A17" s="300" t="s">
        <v>468</v>
      </c>
      <c r="B17" s="334">
        <f t="shared" ref="B17:AK17" si="79">B3+B10</f>
        <v>104485</v>
      </c>
      <c r="C17" s="334">
        <f>C3+C10</f>
        <v>119033</v>
      </c>
      <c r="D17" s="334">
        <f t="shared" si="79"/>
        <v>116814</v>
      </c>
      <c r="E17" s="334">
        <f t="shared" si="79"/>
        <v>125330</v>
      </c>
      <c r="F17" s="334">
        <f t="shared" si="79"/>
        <v>135438</v>
      </c>
      <c r="G17" s="334">
        <f t="shared" si="79"/>
        <v>132424</v>
      </c>
      <c r="H17" s="334">
        <f t="shared" si="79"/>
        <v>122385</v>
      </c>
      <c r="I17" s="334">
        <f t="shared" si="79"/>
        <v>127522</v>
      </c>
      <c r="J17" s="334">
        <f t="shared" si="79"/>
        <v>101637.97843999998</v>
      </c>
      <c r="K17" s="334">
        <f t="shared" si="79"/>
        <v>85733.234599999967</v>
      </c>
      <c r="L17" s="334">
        <f t="shared" si="79"/>
        <v>87903</v>
      </c>
      <c r="M17" s="334">
        <f t="shared" si="79"/>
        <v>89629.125029999981</v>
      </c>
      <c r="N17" s="334">
        <f t="shared" si="79"/>
        <v>98010</v>
      </c>
      <c r="O17" s="334">
        <f t="shared" si="79"/>
        <v>88737</v>
      </c>
      <c r="P17" s="334">
        <f t="shared" si="79"/>
        <v>106459</v>
      </c>
      <c r="Q17" s="334">
        <f t="shared" si="79"/>
        <v>105621</v>
      </c>
      <c r="R17" s="334">
        <f t="shared" si="79"/>
        <v>92814</v>
      </c>
      <c r="S17" s="334">
        <f t="shared" si="79"/>
        <v>63048</v>
      </c>
      <c r="T17" s="334">
        <f t="shared" si="79"/>
        <v>95202</v>
      </c>
      <c r="U17" s="334">
        <f t="shared" si="79"/>
        <v>98765</v>
      </c>
      <c r="V17" s="334">
        <f t="shared" si="79"/>
        <v>109783</v>
      </c>
      <c r="W17" s="334">
        <f t="shared" si="79"/>
        <v>92917</v>
      </c>
      <c r="X17" s="334">
        <f t="shared" si="79"/>
        <v>109024</v>
      </c>
      <c r="Y17" s="334">
        <f t="shared" si="79"/>
        <v>123129</v>
      </c>
      <c r="Z17" s="334">
        <f t="shared" si="79"/>
        <v>113785</v>
      </c>
      <c r="AA17" s="334">
        <f t="shared" si="79"/>
        <v>115453</v>
      </c>
      <c r="AB17" s="334">
        <f t="shared" si="79"/>
        <v>130898.72200000001</v>
      </c>
      <c r="AC17" s="334">
        <f t="shared" si="79"/>
        <v>138409.13699999999</v>
      </c>
      <c r="AD17" s="334">
        <f t="shared" si="79"/>
        <v>138157.348</v>
      </c>
      <c r="AE17" s="334">
        <f t="shared" si="79"/>
        <v>144236.408</v>
      </c>
      <c r="AF17" s="334">
        <f t="shared" si="79"/>
        <v>150105.42800000001</v>
      </c>
      <c r="AG17" s="334">
        <f t="shared" si="79"/>
        <v>145304</v>
      </c>
      <c r="AH17" s="334">
        <f t="shared" si="79"/>
        <v>150987.96100000001</v>
      </c>
      <c r="AI17" s="334">
        <f t="shared" si="79"/>
        <v>152617.283</v>
      </c>
      <c r="AJ17" s="334">
        <f t="shared" si="79"/>
        <v>154795.16999999998</v>
      </c>
      <c r="AK17" s="334">
        <f t="shared" si="79"/>
        <v>154780</v>
      </c>
      <c r="AL17" s="334">
        <f t="shared" ref="AL17:AM17" si="80">AL3+AL10</f>
        <v>160171.50899</v>
      </c>
      <c r="AM17" s="334">
        <f t="shared" si="80"/>
        <v>160404.04598</v>
      </c>
      <c r="AN17" s="334">
        <f t="shared" ref="AN17:AQ17" si="81">AN3+AN10</f>
        <v>163086.95199999999</v>
      </c>
      <c r="AO17" s="334">
        <f t="shared" si="81"/>
        <v>154404.05300000001</v>
      </c>
      <c r="AP17" s="334">
        <f t="shared" si="81"/>
        <v>152449</v>
      </c>
      <c r="AQ17" s="334">
        <f t="shared" si="81"/>
        <v>158781.31299999999</v>
      </c>
      <c r="AR17" s="334">
        <f t="shared" ref="AR17:AS17" si="82">AR3+AR10</f>
        <v>150628.79165999999</v>
      </c>
      <c r="AS17" s="334">
        <f t="shared" si="82"/>
        <v>150190.85165999999</v>
      </c>
      <c r="AT17" s="334">
        <f t="shared" ref="AT17:AU17" si="83">AT3+AT10</f>
        <v>152087.87066000002</v>
      </c>
      <c r="AU17" s="334">
        <f t="shared" si="83"/>
        <v>129564.15766</v>
      </c>
      <c r="AV17" s="334">
        <f t="shared" ref="AV17:AW17" si="84">AV3+AV10</f>
        <v>134163</v>
      </c>
      <c r="AW17" s="334">
        <f t="shared" si="84"/>
        <v>136224.174</v>
      </c>
      <c r="AX17" s="334">
        <f t="shared" ref="AX17:AY17" si="85">AX3+AX10</f>
        <v>136018.76799999998</v>
      </c>
      <c r="AY17" s="334">
        <f t="shared" si="85"/>
        <v>131192.93300000002</v>
      </c>
      <c r="AZ17" s="334">
        <f t="shared" ref="AZ17:BC17" si="86">AZ3+AZ10</f>
        <v>126420.21574</v>
      </c>
      <c r="BA17" s="334">
        <f t="shared" si="86"/>
        <v>126999.47674</v>
      </c>
      <c r="BB17" s="334">
        <f t="shared" si="86"/>
        <v>126999.47674</v>
      </c>
      <c r="BC17" s="334">
        <f t="shared" si="86"/>
        <v>126586</v>
      </c>
      <c r="BD17" s="334">
        <f t="shared" ref="BD17" si="87">BD3+BD10</f>
        <v>128277.519</v>
      </c>
      <c r="BE17" s="334">
        <f t="shared" ref="BE17:BF17" si="88">BE3+BE10</f>
        <v>120886.026</v>
      </c>
      <c r="BF17" s="334">
        <f t="shared" si="88"/>
        <v>125136.38800000001</v>
      </c>
      <c r="BG17" s="334">
        <f t="shared" ref="BG17:BK17" si="89">BG3+BG10</f>
        <v>129983.91500000001</v>
      </c>
      <c r="BH17" s="334">
        <f t="shared" si="89"/>
        <v>129265.83614000001</v>
      </c>
      <c r="BI17" s="334">
        <f t="shared" si="89"/>
        <v>129983.91500000001</v>
      </c>
      <c r="BJ17" s="334">
        <f t="shared" si="89"/>
        <v>129266</v>
      </c>
      <c r="BK17" s="334">
        <f t="shared" si="89"/>
        <v>131559.51199999999</v>
      </c>
      <c r="BL17" s="334">
        <f t="shared" ref="BL17" si="90">BL3+BL10</f>
        <v>0</v>
      </c>
      <c r="BM17" s="334">
        <f t="shared" ref="BM17" si="91">BM3+BM10</f>
        <v>70846.566139660266</v>
      </c>
    </row>
    <row r="18" spans="1:65" s="8" customFormat="1" ht="15.75">
      <c r="A18" s="656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  <c r="AE18" s="337"/>
      <c r="AF18" s="337"/>
      <c r="AG18" s="337"/>
      <c r="AH18" s="542"/>
      <c r="AI18" s="542"/>
      <c r="AJ18" s="542"/>
      <c r="AK18" s="337"/>
      <c r="AL18" s="542"/>
      <c r="AM18" s="542"/>
      <c r="AN18" s="542"/>
      <c r="AO18" s="542"/>
      <c r="AP18" s="337"/>
      <c r="AQ18" s="542"/>
      <c r="AR18" s="542"/>
      <c r="AS18" s="542"/>
      <c r="AT18" s="542"/>
      <c r="AU18" s="542"/>
      <c r="AV18" s="542"/>
      <c r="AW18" s="542"/>
      <c r="AX18" s="542"/>
      <c r="AY18" s="542"/>
      <c r="AZ18" s="542"/>
      <c r="BA18" s="542"/>
      <c r="BB18" s="542"/>
      <c r="BC18" s="542"/>
      <c r="BD18" s="542"/>
      <c r="BE18" s="542"/>
      <c r="BF18" s="542"/>
      <c r="BG18" s="542"/>
      <c r="BH18" s="542"/>
      <c r="BI18" s="542"/>
      <c r="BJ18" s="542"/>
      <c r="BK18" s="542"/>
      <c r="BL18" s="542"/>
      <c r="BM18" s="542"/>
    </row>
    <row r="19" spans="1:65" s="8" customFormat="1" ht="15.75">
      <c r="A19" s="338" t="s">
        <v>509</v>
      </c>
      <c r="B19" s="336">
        <f>'CAJA NETA'!B24</f>
        <v>136419</v>
      </c>
      <c r="C19" s="336">
        <f>'CAJA NETA'!C24</f>
        <v>136097</v>
      </c>
      <c r="D19" s="336">
        <f>'CAJA NETA'!D24</f>
        <v>132498</v>
      </c>
      <c r="E19" s="336">
        <f>'CAJA NETA'!E24</f>
        <v>129062</v>
      </c>
      <c r="F19" s="336">
        <f>'CAJA NETA'!F24</f>
        <v>126692</v>
      </c>
      <c r="G19" s="336">
        <f>'CAJA NETA'!G24</f>
        <v>123818</v>
      </c>
      <c r="H19" s="336">
        <f>'CAJA NETA'!H24</f>
        <v>125446.36234999998</v>
      </c>
      <c r="I19" s="336">
        <f>'CAJA NETA'!I24</f>
        <v>139819</v>
      </c>
      <c r="J19" s="336">
        <f>'CAJA NETA'!J24</f>
        <v>135593</v>
      </c>
      <c r="K19" s="336">
        <f>'CAJA NETA'!K24</f>
        <v>118483</v>
      </c>
      <c r="L19" s="336">
        <f>'CAJA NETA'!L24</f>
        <v>111152</v>
      </c>
      <c r="M19" s="336">
        <f>'CAJA NETA'!M24</f>
        <v>105584</v>
      </c>
      <c r="N19" s="336">
        <f>'CAJA NETA'!N24</f>
        <v>92477</v>
      </c>
      <c r="O19" s="336">
        <f>'CAJA NETA'!O24</f>
        <v>80936</v>
      </c>
      <c r="P19" s="336">
        <f>'CAJA NETA'!P24</f>
        <v>81025</v>
      </c>
      <c r="Q19" s="336">
        <f>'CAJA NETA'!Q24</f>
        <v>79920</v>
      </c>
      <c r="R19" s="336">
        <f>'CAJA NETA'!R24</f>
        <v>77341</v>
      </c>
      <c r="S19" s="336">
        <f>'CAJA NETA'!S24</f>
        <v>74868</v>
      </c>
      <c r="T19" s="336">
        <f>'CAJA NETA'!T24</f>
        <v>126584</v>
      </c>
      <c r="U19" s="336">
        <f>'CAJA NETA'!U24</f>
        <v>141300</v>
      </c>
      <c r="V19" s="336">
        <f>'CAJA NETA'!V24</f>
        <v>149377</v>
      </c>
      <c r="W19" s="336">
        <f>'CAJA NETA'!W24</f>
        <v>148654</v>
      </c>
      <c r="X19" s="336">
        <f>'CAJA NETA'!X24</f>
        <v>148064</v>
      </c>
      <c r="Y19" s="336">
        <f>'CAJA NETA'!Y24</f>
        <v>145878</v>
      </c>
      <c r="Z19" s="336">
        <f>'CAJA NETA'!Z24</f>
        <v>143682</v>
      </c>
      <c r="AA19" s="336">
        <f>'CAJA NETA'!AA24</f>
        <v>143682</v>
      </c>
      <c r="AB19" s="336">
        <f>'CAJA NETA'!AB24</f>
        <v>143290.09783000001</v>
      </c>
      <c r="AC19" s="336">
        <f>'CAJA NETA'!AC24</f>
        <v>142938.46807</v>
      </c>
      <c r="AD19" s="336">
        <f>'CAJA NETA'!AD24</f>
        <v>142938.46807</v>
      </c>
      <c r="AE19" s="336">
        <f>'CAJA NETA'!AE24</f>
        <v>142938.46807</v>
      </c>
      <c r="AF19" s="336">
        <f>'CAJA NETA'!AF24</f>
        <v>142938.46807</v>
      </c>
      <c r="AG19" s="336">
        <f>'CAJA NETA'!AG24</f>
        <v>143146</v>
      </c>
      <c r="AH19" s="336">
        <f>'CAJA NETA'!AH24</f>
        <v>142801.64052000002</v>
      </c>
      <c r="AI19" s="336">
        <f>'CAJA NETA'!AI24</f>
        <v>142801.64051999996</v>
      </c>
      <c r="AJ19" s="336">
        <f>'CAJA NETA'!AJ24</f>
        <v>142801.64052000002</v>
      </c>
      <c r="AK19" s="336">
        <f>'CAJA NETA'!AK24</f>
        <v>143362</v>
      </c>
      <c r="AL19" s="336">
        <f>'CAJA NETA'!AL24</f>
        <v>143361.64052000002</v>
      </c>
      <c r="AM19" s="336">
        <f>'CAJA NETA'!AM24</f>
        <v>142319.97452000002</v>
      </c>
      <c r="AN19" s="336">
        <f>'CAJA NETA'!AN24</f>
        <v>142047.24725000001</v>
      </c>
      <c r="AO19" s="336">
        <f>'CAJA NETA'!AO24</f>
        <v>142047.24725000001</v>
      </c>
      <c r="AP19" s="336">
        <f>'CAJA NETA'!AP24</f>
        <v>142489</v>
      </c>
      <c r="AQ19" s="336">
        <f>'CAJA NETA'!AQ24</f>
        <v>141152.73940000002</v>
      </c>
      <c r="AR19" s="336">
        <f>'CAJA NETA'!AR24</f>
        <v>139009.07496000003</v>
      </c>
      <c r="AS19" s="336">
        <f>'CAJA NETA'!AS24</f>
        <v>139009.07496000003</v>
      </c>
      <c r="AT19" s="336">
        <f>'CAJA NETA'!AT24</f>
        <v>139009.07496000003</v>
      </c>
      <c r="AU19" s="336">
        <f>'CAJA NETA'!AU24</f>
        <v>139009.07496000003</v>
      </c>
      <c r="AV19" s="336">
        <f>'CAJA NETA'!AV24</f>
        <v>139094</v>
      </c>
      <c r="AW19" s="336">
        <f>'CAJA NETA'!AW24</f>
        <v>139094.07496</v>
      </c>
      <c r="AX19" s="336">
        <f>'CAJA NETA'!AX24</f>
        <v>137077.57496</v>
      </c>
      <c r="AY19" s="336">
        <f>'CAJA NETA'!AY24</f>
        <v>136732.74741000001</v>
      </c>
      <c r="AZ19" s="336">
        <f>'CAJA NETA'!AZ24</f>
        <v>136369.3941</v>
      </c>
      <c r="BA19" s="336">
        <f>'CAJA NETA'!BA24</f>
        <v>136369.3941</v>
      </c>
      <c r="BB19" s="336">
        <f>'CAJA NETA'!BB24</f>
        <v>136369.3941</v>
      </c>
      <c r="BC19" s="336">
        <f>'CAJA NETA'!BC24</f>
        <v>136325</v>
      </c>
      <c r="BD19" s="336">
        <f>'CAJA NETA'!BD24</f>
        <v>137580.99901999999</v>
      </c>
      <c r="BE19" s="336">
        <f>'CAJA NETA'!BE24</f>
        <v>136065.66568999999</v>
      </c>
      <c r="BF19" s="336">
        <f>'CAJA NETA'!BF24</f>
        <v>136342.27241999999</v>
      </c>
      <c r="BG19" s="336">
        <f>'CAJA NETA'!BG24</f>
        <v>146842.27241999999</v>
      </c>
      <c r="BH19" s="336">
        <f>'CAJA NETA'!BH24</f>
        <v>144165.02517000004</v>
      </c>
      <c r="BI19" s="336">
        <f>'CAJA NETA'!BI24</f>
        <v>146842.27241999999</v>
      </c>
      <c r="BJ19" s="336">
        <f>'CAJA NETA'!BJ24</f>
        <v>144165</v>
      </c>
      <c r="BK19" s="336">
        <f>'CAJA NETA'!BK24</f>
        <v>144165</v>
      </c>
      <c r="BL19" s="336">
        <f>'CAJA NETA'!BL24</f>
        <v>0</v>
      </c>
      <c r="BM19" s="336">
        <f>'CAJA NETA'!BM24</f>
        <v>172697.41673</v>
      </c>
    </row>
    <row r="20" spans="1:65" ht="15.75">
      <c r="A20" s="294" t="s">
        <v>40</v>
      </c>
      <c r="B20" s="332">
        <f>B19-B17</f>
        <v>31934</v>
      </c>
      <c r="C20" s="332">
        <f t="shared" ref="C20:V20" si="92">C19-C17</f>
        <v>17064</v>
      </c>
      <c r="D20" s="332">
        <f t="shared" si="92"/>
        <v>15684</v>
      </c>
      <c r="E20" s="332">
        <f t="shared" si="92"/>
        <v>3732</v>
      </c>
      <c r="F20" s="332">
        <f t="shared" si="92"/>
        <v>-8746</v>
      </c>
      <c r="G20" s="332">
        <f t="shared" si="92"/>
        <v>-8606</v>
      </c>
      <c r="H20" s="332">
        <f t="shared" si="92"/>
        <v>3061.3623499999812</v>
      </c>
      <c r="I20" s="332">
        <f t="shared" si="92"/>
        <v>12297</v>
      </c>
      <c r="J20" s="332">
        <f t="shared" si="92"/>
        <v>33955.021560000023</v>
      </c>
      <c r="K20" s="332">
        <f t="shared" si="92"/>
        <v>32749.765400000033</v>
      </c>
      <c r="L20" s="332">
        <f t="shared" si="92"/>
        <v>23249</v>
      </c>
      <c r="M20" s="332">
        <f t="shared" si="92"/>
        <v>15954.874970000019</v>
      </c>
      <c r="N20" s="332">
        <f t="shared" si="92"/>
        <v>-5533</v>
      </c>
      <c r="O20" s="332">
        <f t="shared" si="92"/>
        <v>-7801</v>
      </c>
      <c r="P20" s="332">
        <f t="shared" si="92"/>
        <v>-25434</v>
      </c>
      <c r="Q20" s="332">
        <f t="shared" si="92"/>
        <v>-25701</v>
      </c>
      <c r="R20" s="332">
        <f t="shared" si="92"/>
        <v>-15473</v>
      </c>
      <c r="S20" s="332">
        <f t="shared" si="92"/>
        <v>11820</v>
      </c>
      <c r="T20" s="332">
        <f t="shared" si="92"/>
        <v>31382</v>
      </c>
      <c r="U20" s="332">
        <f t="shared" si="92"/>
        <v>42535</v>
      </c>
      <c r="V20" s="332">
        <f t="shared" si="92"/>
        <v>39594</v>
      </c>
      <c r="W20" s="332">
        <f>W19-W17</f>
        <v>55737</v>
      </c>
      <c r="X20" s="332">
        <f t="shared" ref="X20" si="93">X19-X17</f>
        <v>39040</v>
      </c>
      <c r="Y20" s="332">
        <f t="shared" ref="Y20" si="94">Y19-Y17</f>
        <v>22749</v>
      </c>
      <c r="Z20" s="332">
        <f>Z19-Z17</f>
        <v>29897</v>
      </c>
      <c r="AA20" s="332">
        <f>AA19-AA17</f>
        <v>28229</v>
      </c>
      <c r="AB20" s="332">
        <f t="shared" ref="AB20" si="95">AB19-AB17</f>
        <v>12391.375830000004</v>
      </c>
      <c r="AC20" s="332">
        <f t="shared" ref="AC20" si="96">AC19-AC17</f>
        <v>4529.3310700000147</v>
      </c>
      <c r="AD20" s="332">
        <f t="shared" ref="AD20" si="97">AD19-AD17</f>
        <v>4781.1200700000045</v>
      </c>
      <c r="AE20" s="332">
        <f t="shared" ref="AE20:AG20" si="98">AE19-AE17</f>
        <v>-1297.9399299999932</v>
      </c>
      <c r="AF20" s="332">
        <f t="shared" si="98"/>
        <v>-7166.9599300000118</v>
      </c>
      <c r="AG20" s="332">
        <f t="shared" si="98"/>
        <v>-2158</v>
      </c>
      <c r="AH20" s="332">
        <f t="shared" ref="AH20:AI20" si="99">AH19-AH17</f>
        <v>-8186.3204799999949</v>
      </c>
      <c r="AI20" s="332">
        <f t="shared" si="99"/>
        <v>-9815.6424800000386</v>
      </c>
      <c r="AJ20" s="332">
        <f t="shared" ref="AJ20:AK20" si="100">AJ19-AJ17</f>
        <v>-11993.529479999968</v>
      </c>
      <c r="AK20" s="332">
        <f t="shared" si="100"/>
        <v>-11418</v>
      </c>
      <c r="AL20" s="332">
        <f t="shared" ref="AL20:AM20" si="101">AL19-AL17</f>
        <v>-16809.868469999987</v>
      </c>
      <c r="AM20" s="332">
        <f t="shared" si="101"/>
        <v>-18084.071459999977</v>
      </c>
      <c r="AN20" s="332">
        <f t="shared" ref="AN20:AQ20" si="102">AN19-AN17</f>
        <v>-21039.704749999975</v>
      </c>
      <c r="AO20" s="332">
        <f t="shared" si="102"/>
        <v>-12356.80575</v>
      </c>
      <c r="AP20" s="332">
        <f t="shared" si="102"/>
        <v>-9960</v>
      </c>
      <c r="AQ20" s="332">
        <f t="shared" si="102"/>
        <v>-17628.573599999974</v>
      </c>
      <c r="AR20" s="332">
        <f t="shared" ref="AR20:AS20" si="103">AR19-AR17</f>
        <v>-11619.716699999961</v>
      </c>
      <c r="AS20" s="332">
        <f t="shared" si="103"/>
        <v>-11181.776699999959</v>
      </c>
      <c r="AT20" s="332">
        <f t="shared" ref="AT20:AU20" si="104">AT19-AT17</f>
        <v>-13078.795699999988</v>
      </c>
      <c r="AU20" s="332">
        <f t="shared" si="104"/>
        <v>9444.9173000000301</v>
      </c>
      <c r="AV20" s="332">
        <f t="shared" ref="AV20:AW20" si="105">AV19-AV17</f>
        <v>4931</v>
      </c>
      <c r="AW20" s="332">
        <f t="shared" si="105"/>
        <v>2869.900959999999</v>
      </c>
      <c r="AX20" s="332">
        <f t="shared" ref="AX20:AY20" si="106">AX19-AX17</f>
        <v>1058.8069600000163</v>
      </c>
      <c r="AY20" s="332">
        <f t="shared" si="106"/>
        <v>5539.8144099999918</v>
      </c>
      <c r="AZ20" s="332">
        <f t="shared" ref="AZ20:BC20" si="107">AZ19-AZ17</f>
        <v>9949.1783600000053</v>
      </c>
      <c r="BA20" s="332">
        <f t="shared" si="107"/>
        <v>9369.9173600000067</v>
      </c>
      <c r="BB20" s="332">
        <f t="shared" si="107"/>
        <v>9369.9173600000067</v>
      </c>
      <c r="BC20" s="332">
        <f t="shared" si="107"/>
        <v>9739</v>
      </c>
      <c r="BD20" s="332">
        <f t="shared" ref="BD20" si="108">BD19-BD17</f>
        <v>9303.4800199999881</v>
      </c>
      <c r="BE20" s="332">
        <f t="shared" ref="BE20:BF20" si="109">BE19-BE17</f>
        <v>15179.639689999996</v>
      </c>
      <c r="BF20" s="332">
        <f t="shared" si="109"/>
        <v>11205.884419999988</v>
      </c>
      <c r="BG20" s="332">
        <f t="shared" ref="BG20:BK20" si="110">BG19-BG17</f>
        <v>16858.357419999986</v>
      </c>
      <c r="BH20" s="332">
        <f t="shared" si="110"/>
        <v>14899.189030000023</v>
      </c>
      <c r="BI20" s="332">
        <f t="shared" si="110"/>
        <v>16858.357419999986</v>
      </c>
      <c r="BJ20" s="332">
        <f t="shared" si="110"/>
        <v>14899</v>
      </c>
      <c r="BK20" s="332">
        <f t="shared" si="110"/>
        <v>12605.488000000012</v>
      </c>
      <c r="BL20" s="332">
        <f t="shared" ref="BL20" si="111">BL19-BL17</f>
        <v>0</v>
      </c>
      <c r="BM20" s="332">
        <f t="shared" ref="BM20" si="112">BM19-BM17</f>
        <v>101850.85059033973</v>
      </c>
    </row>
    <row r="21" spans="1:65" ht="15.75" thickBot="1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</row>
    <row r="22" spans="1:65">
      <c r="A22" s="15" t="s">
        <v>47</v>
      </c>
      <c r="B22" s="17">
        <f t="shared" ref="B22:AK22" si="113">B8+B13</f>
        <v>51237</v>
      </c>
      <c r="C22" s="17">
        <f t="shared" si="113"/>
        <v>65264</v>
      </c>
      <c r="D22" s="17">
        <f t="shared" si="113"/>
        <v>61786</v>
      </c>
      <c r="E22" s="17">
        <f t="shared" si="113"/>
        <v>78350</v>
      </c>
      <c r="F22" s="17">
        <f t="shared" si="113"/>
        <v>76056</v>
      </c>
      <c r="G22" s="17">
        <f t="shared" si="113"/>
        <v>67504</v>
      </c>
      <c r="H22" s="17">
        <f t="shared" si="113"/>
        <v>73459.75684293425</v>
      </c>
      <c r="I22" s="17">
        <f t="shared" si="113"/>
        <v>66916.752222986397</v>
      </c>
      <c r="J22" s="17">
        <f t="shared" si="113"/>
        <v>44256.648329599062</v>
      </c>
      <c r="K22" s="17">
        <f t="shared" si="113"/>
        <v>40448.109774418102</v>
      </c>
      <c r="L22" s="17">
        <f t="shared" si="113"/>
        <v>44214.863769371106</v>
      </c>
      <c r="M22" s="17">
        <f t="shared" si="113"/>
        <v>45991.394586285001</v>
      </c>
      <c r="N22" s="17">
        <f t="shared" si="113"/>
        <v>50917</v>
      </c>
      <c r="O22" s="17">
        <f t="shared" si="113"/>
        <v>40692</v>
      </c>
      <c r="P22" s="17">
        <f t="shared" si="113"/>
        <v>43371</v>
      </c>
      <c r="Q22" s="17">
        <f t="shared" si="113"/>
        <v>42765</v>
      </c>
      <c r="R22" s="17">
        <f t="shared" si="113"/>
        <v>24765</v>
      </c>
      <c r="S22" s="17">
        <f t="shared" si="113"/>
        <v>2777</v>
      </c>
      <c r="T22" s="17">
        <f t="shared" si="113"/>
        <v>38286</v>
      </c>
      <c r="U22" s="17">
        <f t="shared" si="113"/>
        <v>45768</v>
      </c>
      <c r="V22" s="17">
        <f t="shared" si="113"/>
        <v>64082</v>
      </c>
      <c r="W22" s="17">
        <f t="shared" si="113"/>
        <v>56385</v>
      </c>
      <c r="X22" s="17">
        <f t="shared" si="113"/>
        <v>63041</v>
      </c>
      <c r="Y22" s="17">
        <f t="shared" si="113"/>
        <v>81049</v>
      </c>
      <c r="Z22" s="17">
        <f t="shared" si="113"/>
        <v>71752</v>
      </c>
      <c r="AA22" s="17">
        <f t="shared" si="113"/>
        <v>71752</v>
      </c>
      <c r="AB22" s="17">
        <f t="shared" si="113"/>
        <v>67755</v>
      </c>
      <c r="AC22" s="17">
        <f t="shared" si="113"/>
        <v>82755</v>
      </c>
      <c r="AD22" s="17">
        <f t="shared" si="113"/>
        <v>92755</v>
      </c>
      <c r="AE22" s="17">
        <f t="shared" si="113"/>
        <v>101055</v>
      </c>
      <c r="AF22" s="17">
        <f t="shared" si="113"/>
        <v>107055</v>
      </c>
      <c r="AG22" s="17">
        <f t="shared" si="113"/>
        <v>97057</v>
      </c>
      <c r="AH22" s="17">
        <f t="shared" si="113"/>
        <v>104392</v>
      </c>
      <c r="AI22" s="17">
        <f t="shared" si="113"/>
        <v>106387</v>
      </c>
      <c r="AJ22" s="17">
        <f t="shared" si="113"/>
        <v>101585</v>
      </c>
      <c r="AK22" s="17">
        <f t="shared" si="113"/>
        <v>101587</v>
      </c>
      <c r="AL22" s="17">
        <f t="shared" ref="AL22:AM22" si="114">AL8+AL13</f>
        <v>98091</v>
      </c>
      <c r="AM22" s="17">
        <f t="shared" si="114"/>
        <v>108091</v>
      </c>
      <c r="AN22" s="17">
        <f t="shared" ref="AN22:AQ22" si="115">AN8+AN13</f>
        <v>110091</v>
      </c>
      <c r="AO22" s="17">
        <f t="shared" si="115"/>
        <v>112191</v>
      </c>
      <c r="AP22" s="17">
        <f t="shared" si="115"/>
        <v>114005</v>
      </c>
      <c r="AQ22" s="17">
        <f t="shared" si="115"/>
        <v>114005</v>
      </c>
      <c r="AR22" s="17">
        <f t="shared" ref="AR22:AS22" si="116">AR8+AR13</f>
        <v>110000.57166</v>
      </c>
      <c r="AS22" s="17">
        <f t="shared" si="116"/>
        <v>105996.57166</v>
      </c>
      <c r="AT22" s="17">
        <f t="shared" ref="AT22:AU22" si="117">AT8+AT13</f>
        <v>95596.571660000001</v>
      </c>
      <c r="AU22" s="17">
        <f t="shared" si="117"/>
        <v>84596.571660000001</v>
      </c>
      <c r="AV22" s="17">
        <f t="shared" ref="AV22:AW22" si="118">AV8+AV13</f>
        <v>84462</v>
      </c>
      <c r="AW22" s="17">
        <f t="shared" si="118"/>
        <v>87461</v>
      </c>
      <c r="AX22" s="17">
        <f t="shared" ref="AX22:AY22" si="119">AX8+AX13</f>
        <v>88461</v>
      </c>
      <c r="AY22" s="17">
        <f t="shared" si="119"/>
        <v>82463</v>
      </c>
      <c r="AZ22" s="17">
        <f t="shared" ref="AZ22:BC22" si="120">AZ8+AZ13</f>
        <v>87463</v>
      </c>
      <c r="BA22" s="17">
        <f t="shared" si="120"/>
        <v>83958</v>
      </c>
      <c r="BB22" s="17">
        <f t="shared" si="120"/>
        <v>83958</v>
      </c>
      <c r="BC22" s="17">
        <f t="shared" si="120"/>
        <v>84126</v>
      </c>
      <c r="BD22" s="17">
        <f t="shared" ref="BD22" si="121">BD8+BD13</f>
        <v>74736</v>
      </c>
      <c r="BE22" s="17">
        <f t="shared" ref="BE22:BF22" si="122">BE8+BE13</f>
        <v>80536</v>
      </c>
      <c r="BF22" s="17">
        <f t="shared" si="122"/>
        <v>78936</v>
      </c>
      <c r="BG22" s="17">
        <f t="shared" ref="BG22:BK22" si="123">BG8+BG13</f>
        <v>88072</v>
      </c>
      <c r="BH22" s="17">
        <f t="shared" si="123"/>
        <v>88072</v>
      </c>
      <c r="BI22" s="17">
        <f t="shared" si="123"/>
        <v>88072</v>
      </c>
      <c r="BJ22" s="17">
        <f t="shared" si="123"/>
        <v>88073</v>
      </c>
      <c r="BK22" s="17">
        <f t="shared" si="123"/>
        <v>88072</v>
      </c>
      <c r="BL22" s="17">
        <f t="shared" ref="BL22" si="124">BL8+BL13</f>
        <v>0</v>
      </c>
      <c r="BM22" s="17">
        <f t="shared" ref="BM22" si="125">BM8+BM13</f>
        <v>40846.566139660274</v>
      </c>
    </row>
    <row r="23" spans="1:65">
      <c r="A23" s="19" t="s">
        <v>462</v>
      </c>
      <c r="B23" s="20">
        <f t="shared" ref="B23:AK23" si="126">B14+B15</f>
        <v>26649</v>
      </c>
      <c r="C23" s="20">
        <f t="shared" si="126"/>
        <v>21971</v>
      </c>
      <c r="D23" s="20">
        <f t="shared" si="126"/>
        <v>25182</v>
      </c>
      <c r="E23" s="20">
        <f t="shared" si="126"/>
        <v>24928</v>
      </c>
      <c r="F23" s="20">
        <f t="shared" si="126"/>
        <v>24232</v>
      </c>
      <c r="G23" s="20">
        <f t="shared" si="126"/>
        <v>24628</v>
      </c>
      <c r="H23" s="20">
        <f t="shared" si="126"/>
        <v>25059.24315706575</v>
      </c>
      <c r="I23" s="20">
        <f t="shared" si="126"/>
        <v>26822.247777013599</v>
      </c>
      <c r="J23" s="20">
        <f t="shared" si="126"/>
        <v>24534.351670400942</v>
      </c>
      <c r="K23" s="20">
        <f t="shared" si="126"/>
        <v>24554.890225581901</v>
      </c>
      <c r="L23" s="20">
        <f t="shared" si="126"/>
        <v>20144.136230628894</v>
      </c>
      <c r="M23" s="20">
        <f t="shared" si="126"/>
        <v>19307.605413714999</v>
      </c>
      <c r="N23" s="20">
        <f t="shared" si="126"/>
        <v>24980</v>
      </c>
      <c r="O23" s="20">
        <f t="shared" si="126"/>
        <v>25170</v>
      </c>
      <c r="P23" s="20">
        <f t="shared" si="126"/>
        <v>23962</v>
      </c>
      <c r="Q23" s="20">
        <f t="shared" si="126"/>
        <v>23964</v>
      </c>
      <c r="R23" s="20">
        <f t="shared" si="126"/>
        <v>20988</v>
      </c>
      <c r="S23" s="20">
        <f t="shared" si="126"/>
        <v>20492</v>
      </c>
      <c r="T23" s="20">
        <f t="shared" si="126"/>
        <v>17051</v>
      </c>
      <c r="U23" s="20">
        <f t="shared" si="126"/>
        <v>15841</v>
      </c>
      <c r="V23" s="20">
        <f t="shared" si="126"/>
        <v>22318</v>
      </c>
      <c r="W23" s="20">
        <f t="shared" si="126"/>
        <v>22777</v>
      </c>
      <c r="X23" s="20">
        <f t="shared" si="126"/>
        <v>19650</v>
      </c>
      <c r="Y23" s="20">
        <f t="shared" si="126"/>
        <v>14633</v>
      </c>
      <c r="Z23" s="20">
        <f t="shared" si="126"/>
        <v>22360</v>
      </c>
      <c r="AA23" s="20">
        <f t="shared" si="126"/>
        <v>22360</v>
      </c>
      <c r="AB23" s="20">
        <f t="shared" si="126"/>
        <v>22360</v>
      </c>
      <c r="AC23" s="20">
        <f t="shared" si="126"/>
        <v>22360</v>
      </c>
      <c r="AD23" s="20">
        <f t="shared" si="126"/>
        <v>22360</v>
      </c>
      <c r="AE23" s="20">
        <f t="shared" si="126"/>
        <v>22360</v>
      </c>
      <c r="AF23" s="20">
        <f t="shared" si="126"/>
        <v>22360</v>
      </c>
      <c r="AG23" s="20">
        <f t="shared" si="126"/>
        <v>21338</v>
      </c>
      <c r="AH23" s="20">
        <f t="shared" si="126"/>
        <v>21338</v>
      </c>
      <c r="AI23" s="20">
        <f t="shared" si="126"/>
        <v>21338</v>
      </c>
      <c r="AJ23" s="20">
        <f t="shared" si="126"/>
        <v>21338</v>
      </c>
      <c r="AK23" s="20">
        <f t="shared" si="126"/>
        <v>21313</v>
      </c>
      <c r="AL23" s="20">
        <f t="shared" ref="AL23:AM23" si="127">AL14+AL15</f>
        <v>21313</v>
      </c>
      <c r="AM23" s="20">
        <f t="shared" si="127"/>
        <v>21313</v>
      </c>
      <c r="AN23" s="20">
        <f t="shared" ref="AN23:AQ23" si="128">AN14+AN15</f>
        <v>21313</v>
      </c>
      <c r="AO23" s="20">
        <f t="shared" si="128"/>
        <v>21313</v>
      </c>
      <c r="AP23" s="20">
        <f t="shared" si="128"/>
        <v>15411</v>
      </c>
      <c r="AQ23" s="20">
        <f t="shared" si="128"/>
        <v>15411</v>
      </c>
      <c r="AR23" s="20">
        <f t="shared" ref="AR23:AS23" si="129">AR14+AR15</f>
        <v>15411</v>
      </c>
      <c r="AS23" s="20">
        <f t="shared" si="129"/>
        <v>15411</v>
      </c>
      <c r="AT23" s="20">
        <f t="shared" ref="AT23:AU23" si="130">AT14+AT15</f>
        <v>15411</v>
      </c>
      <c r="AU23" s="20">
        <f t="shared" si="130"/>
        <v>15411</v>
      </c>
      <c r="AV23" s="20">
        <f t="shared" ref="AV23:AW23" si="131">AV14+AV15</f>
        <v>12249</v>
      </c>
      <c r="AW23" s="20">
        <f t="shared" si="131"/>
        <v>12249</v>
      </c>
      <c r="AX23" s="20">
        <f t="shared" ref="AX23:AY23" si="132">AX14+AX15</f>
        <v>12249</v>
      </c>
      <c r="AY23" s="20">
        <f t="shared" si="132"/>
        <v>12249</v>
      </c>
      <c r="AZ23" s="20">
        <f t="shared" ref="AZ23:BC23" si="133">AZ14+AZ15</f>
        <v>19047.053</v>
      </c>
      <c r="BA23" s="20">
        <f t="shared" si="133"/>
        <v>19047.053</v>
      </c>
      <c r="BB23" s="20">
        <f t="shared" si="133"/>
        <v>19047.053</v>
      </c>
      <c r="BC23" s="20">
        <f t="shared" si="133"/>
        <v>20813</v>
      </c>
      <c r="BD23" s="20">
        <f t="shared" ref="BD23" si="134">BD14+BD15</f>
        <v>20813</v>
      </c>
      <c r="BE23" s="20">
        <f t="shared" ref="BE23:BF23" si="135">BE14+BE15</f>
        <v>20813</v>
      </c>
      <c r="BF23" s="20">
        <f t="shared" si="135"/>
        <v>20813</v>
      </c>
      <c r="BG23" s="20">
        <f t="shared" ref="BG23:BK23" si="136">BG14+BG15</f>
        <v>20813</v>
      </c>
      <c r="BH23" s="20">
        <f t="shared" si="136"/>
        <v>20813</v>
      </c>
      <c r="BI23" s="20">
        <f t="shared" si="136"/>
        <v>20813</v>
      </c>
      <c r="BJ23" s="20">
        <f t="shared" si="136"/>
        <v>20828</v>
      </c>
      <c r="BK23" s="20">
        <f t="shared" si="136"/>
        <v>20828</v>
      </c>
      <c r="BL23" s="20">
        <f t="shared" ref="BL23" si="137">BL14+BL15</f>
        <v>0</v>
      </c>
      <c r="BM23" s="20">
        <f t="shared" ref="BM23" si="138">BM14+BM15</f>
        <v>5000</v>
      </c>
    </row>
    <row r="24" spans="1:65" ht="15.75" thickBot="1">
      <c r="A24" s="21" t="s">
        <v>45</v>
      </c>
      <c r="B24" s="22">
        <f t="shared" ref="B24" si="139">B22+B23</f>
        <v>77886</v>
      </c>
      <c r="C24" s="22">
        <f t="shared" ref="C24" si="140">C22+C23</f>
        <v>87235</v>
      </c>
      <c r="D24" s="22">
        <f t="shared" ref="D24" si="141">D22+D23</f>
        <v>86968</v>
      </c>
      <c r="E24" s="22">
        <f t="shared" ref="E24" si="142">E22+E23</f>
        <v>103278</v>
      </c>
      <c r="F24" s="22">
        <f t="shared" ref="F24" si="143">F22+F23</f>
        <v>100288</v>
      </c>
      <c r="G24" s="22">
        <f t="shared" ref="G24" si="144">G22+G23</f>
        <v>92132</v>
      </c>
      <c r="H24" s="22">
        <f t="shared" ref="H24" si="145">H22+H23</f>
        <v>98519</v>
      </c>
      <c r="I24" s="22">
        <f t="shared" ref="I24" si="146">I22+I23</f>
        <v>93739</v>
      </c>
      <c r="J24" s="22">
        <f t="shared" ref="J24" si="147">J22+J23</f>
        <v>68791</v>
      </c>
      <c r="K24" s="22">
        <f t="shared" ref="K24" si="148">K22+K23</f>
        <v>65003</v>
      </c>
      <c r="L24" s="22">
        <f t="shared" ref="L24" si="149">L22+L23</f>
        <v>64359</v>
      </c>
      <c r="M24" s="22">
        <f t="shared" ref="M24" si="150">M22+M23</f>
        <v>65299</v>
      </c>
      <c r="N24" s="22">
        <f t="shared" ref="N24" si="151">N22+N23</f>
        <v>75897</v>
      </c>
      <c r="O24" s="22">
        <f t="shared" ref="O24" si="152">O22+O23</f>
        <v>65862</v>
      </c>
      <c r="P24" s="22">
        <f>P22+P23</f>
        <v>67333</v>
      </c>
      <c r="Q24" s="22">
        <f t="shared" ref="Q24:AE24" si="153">Q22+Q23</f>
        <v>66729</v>
      </c>
      <c r="R24" s="22">
        <f t="shared" si="153"/>
        <v>45753</v>
      </c>
      <c r="S24" s="22">
        <f t="shared" si="153"/>
        <v>23269</v>
      </c>
      <c r="T24" s="22">
        <f t="shared" si="153"/>
        <v>55337</v>
      </c>
      <c r="U24" s="22">
        <f t="shared" si="153"/>
        <v>61609</v>
      </c>
      <c r="V24" s="22">
        <f t="shared" si="153"/>
        <v>86400</v>
      </c>
      <c r="W24" s="22">
        <f t="shared" si="153"/>
        <v>79162</v>
      </c>
      <c r="X24" s="22">
        <f t="shared" si="153"/>
        <v>82691</v>
      </c>
      <c r="Y24" s="22">
        <f t="shared" si="153"/>
        <v>95682</v>
      </c>
      <c r="Z24" s="22">
        <f t="shared" si="153"/>
        <v>94112</v>
      </c>
      <c r="AA24" s="22">
        <f t="shared" ref="AA24" si="154">AA22+AA23</f>
        <v>94112</v>
      </c>
      <c r="AB24" s="22">
        <f t="shared" si="153"/>
        <v>90115</v>
      </c>
      <c r="AC24" s="22">
        <f t="shared" si="153"/>
        <v>105115</v>
      </c>
      <c r="AD24" s="22">
        <f t="shared" si="153"/>
        <v>115115</v>
      </c>
      <c r="AE24" s="22">
        <f t="shared" si="153"/>
        <v>123415</v>
      </c>
      <c r="AF24" s="22">
        <f t="shared" ref="AF24:AG24" si="155">AF22+AF23</f>
        <v>129415</v>
      </c>
      <c r="AG24" s="22">
        <f t="shared" si="155"/>
        <v>118395</v>
      </c>
      <c r="AH24" s="22">
        <f t="shared" ref="AH24:AI24" si="156">AH22+AH23</f>
        <v>125730</v>
      </c>
      <c r="AI24" s="22">
        <f t="shared" si="156"/>
        <v>127725</v>
      </c>
      <c r="AJ24" s="22">
        <f t="shared" ref="AJ24:AK24" si="157">AJ22+AJ23</f>
        <v>122923</v>
      </c>
      <c r="AK24" s="22">
        <f t="shared" si="157"/>
        <v>122900</v>
      </c>
      <c r="AL24" s="22">
        <f t="shared" ref="AL24:AM24" si="158">AL22+AL23</f>
        <v>119404</v>
      </c>
      <c r="AM24" s="22">
        <f t="shared" si="158"/>
        <v>129404</v>
      </c>
      <c r="AN24" s="22">
        <f t="shared" ref="AN24:AQ24" si="159">AN22+AN23</f>
        <v>131404</v>
      </c>
      <c r="AO24" s="22">
        <f t="shared" si="159"/>
        <v>133504</v>
      </c>
      <c r="AP24" s="22">
        <f t="shared" si="159"/>
        <v>129416</v>
      </c>
      <c r="AQ24" s="22">
        <f t="shared" si="159"/>
        <v>129416</v>
      </c>
      <c r="AR24" s="22">
        <f t="shared" ref="AR24:AS24" si="160">AR22+AR23</f>
        <v>125411.57166</v>
      </c>
      <c r="AS24" s="22">
        <f t="shared" si="160"/>
        <v>121407.57166</v>
      </c>
      <c r="AT24" s="22">
        <f t="shared" ref="AT24:AU24" si="161">AT22+AT23</f>
        <v>111007.57166</v>
      </c>
      <c r="AU24" s="22">
        <f t="shared" si="161"/>
        <v>100007.57166</v>
      </c>
      <c r="AV24" s="22">
        <f t="shared" ref="AV24:AW24" si="162">AV22+AV23</f>
        <v>96711</v>
      </c>
      <c r="AW24" s="22">
        <f t="shared" si="162"/>
        <v>99710</v>
      </c>
      <c r="AX24" s="22">
        <f t="shared" ref="AX24:AY24" si="163">AX22+AX23</f>
        <v>100710</v>
      </c>
      <c r="AY24" s="22">
        <f t="shared" si="163"/>
        <v>94712</v>
      </c>
      <c r="AZ24" s="22">
        <f t="shared" ref="AZ24:BC24" si="164">AZ22+AZ23</f>
        <v>106510.053</v>
      </c>
      <c r="BA24" s="22">
        <f t="shared" si="164"/>
        <v>103005.053</v>
      </c>
      <c r="BB24" s="22">
        <f t="shared" si="164"/>
        <v>103005.053</v>
      </c>
      <c r="BC24" s="22">
        <f t="shared" si="164"/>
        <v>104939</v>
      </c>
      <c r="BD24" s="22">
        <f t="shared" ref="BD24" si="165">BD22+BD23</f>
        <v>95549</v>
      </c>
      <c r="BE24" s="22">
        <f t="shared" ref="BE24:BF24" si="166">BE22+BE23</f>
        <v>101349</v>
      </c>
      <c r="BF24" s="22">
        <f t="shared" si="166"/>
        <v>99749</v>
      </c>
      <c r="BG24" s="22">
        <f t="shared" ref="BG24:BK24" si="167">BG22+BG23</f>
        <v>108885</v>
      </c>
      <c r="BH24" s="22">
        <f t="shared" si="167"/>
        <v>108885</v>
      </c>
      <c r="BI24" s="22">
        <f t="shared" si="167"/>
        <v>108885</v>
      </c>
      <c r="BJ24" s="22">
        <f t="shared" si="167"/>
        <v>108901</v>
      </c>
      <c r="BK24" s="22">
        <f t="shared" si="167"/>
        <v>108900</v>
      </c>
      <c r="BL24" s="22">
        <f t="shared" ref="BL24" si="168">BL22+BL23</f>
        <v>0</v>
      </c>
      <c r="BM24" s="22">
        <f t="shared" ref="BM24" si="169">BM22+BM23</f>
        <v>45846.566139660274</v>
      </c>
    </row>
    <row r="25" spans="1:65">
      <c r="A25" s="212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</row>
    <row r="26" spans="1:65">
      <c r="A26" s="212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405">
        <f t="shared" ref="S26:Y26" si="170">S28+S29+S30+S31+S32-S17</f>
        <v>0</v>
      </c>
      <c r="T26" s="405">
        <f t="shared" si="170"/>
        <v>0</v>
      </c>
      <c r="U26" s="405">
        <f t="shared" si="170"/>
        <v>0</v>
      </c>
      <c r="V26" s="405">
        <f t="shared" si="170"/>
        <v>0</v>
      </c>
      <c r="W26" s="405">
        <f t="shared" si="170"/>
        <v>0</v>
      </c>
      <c r="X26" s="405">
        <f t="shared" si="170"/>
        <v>0</v>
      </c>
      <c r="Y26" s="405">
        <f t="shared" si="170"/>
        <v>0</v>
      </c>
      <c r="Z26" s="405">
        <f t="shared" ref="Z26:AD26" si="171">Z28+Z29+Z30+Z31+Z32-Z17</f>
        <v>0</v>
      </c>
      <c r="AA26" s="405">
        <f t="shared" ref="AA26" si="172">AA28+AA29+AA30+AA31+AA32-AA17</f>
        <v>0</v>
      </c>
      <c r="AB26" s="405">
        <f t="shared" si="171"/>
        <v>0</v>
      </c>
      <c r="AC26" s="405">
        <f t="shared" si="171"/>
        <v>0</v>
      </c>
      <c r="AD26" s="405">
        <f t="shared" si="171"/>
        <v>0</v>
      </c>
      <c r="AE26" s="405">
        <f>AE28+AE29+AE30+AE31+AE32-AE17</f>
        <v>0</v>
      </c>
      <c r="AF26" s="405">
        <f t="shared" ref="AF26:AG26" si="173">AF28+AF29+AF30+AF31+AF32-AF17</f>
        <v>0</v>
      </c>
      <c r="AG26" s="405">
        <f t="shared" si="173"/>
        <v>0</v>
      </c>
      <c r="AH26" s="405">
        <f t="shared" ref="AH26:AI26" si="174">AH28+AH29+AH30+AH31+AH32-AH17</f>
        <v>0</v>
      </c>
      <c r="AI26" s="405">
        <f t="shared" si="174"/>
        <v>0</v>
      </c>
      <c r="AJ26" s="405">
        <f t="shared" ref="AJ26:AK26" si="175">AJ28+AJ29+AJ30+AJ31+AJ32-AJ17</f>
        <v>0</v>
      </c>
      <c r="AK26" s="405">
        <f t="shared" si="175"/>
        <v>0</v>
      </c>
      <c r="AL26" s="405">
        <f t="shared" ref="AL26:AM26" si="176">AL28+AL29+AL30+AL31+AL32-AL17</f>
        <v>0</v>
      </c>
      <c r="AM26" s="405">
        <f t="shared" si="176"/>
        <v>0</v>
      </c>
      <c r="AN26" s="405">
        <f t="shared" ref="AN26:AQ26" si="177">AN28+AN29+AN30+AN31+AN32-AN17</f>
        <v>0</v>
      </c>
      <c r="AO26" s="405">
        <f t="shared" si="177"/>
        <v>0</v>
      </c>
      <c r="AP26" s="405">
        <f t="shared" si="177"/>
        <v>0</v>
      </c>
      <c r="AQ26" s="405">
        <f t="shared" si="177"/>
        <v>0</v>
      </c>
      <c r="AR26" s="405">
        <f t="shared" ref="AR26:AS26" si="178">AR28+AR29+AR30+AR31+AR32-AR17</f>
        <v>0</v>
      </c>
      <c r="AS26" s="405">
        <f t="shared" si="178"/>
        <v>0</v>
      </c>
      <c r="AT26" s="405">
        <f t="shared" ref="AT26:AU26" si="179">AT28+AT29+AT30+AT31+AT32-AT17</f>
        <v>0</v>
      </c>
      <c r="AU26" s="405">
        <f t="shared" si="179"/>
        <v>0</v>
      </c>
      <c r="AV26" s="405">
        <f t="shared" ref="AV26:AW26" si="180">AV28+AV29+AV30+AV31+AV32-AV17</f>
        <v>0</v>
      </c>
      <c r="AW26" s="405">
        <f t="shared" si="180"/>
        <v>0</v>
      </c>
      <c r="AX26" s="405">
        <f t="shared" ref="AX26:AY26" si="181">AX28+AX29+AX30+AX31+AX32-AX17</f>
        <v>0</v>
      </c>
      <c r="AY26" s="405">
        <f t="shared" si="181"/>
        <v>0</v>
      </c>
      <c r="AZ26" s="405">
        <f t="shared" ref="AZ26:BC26" si="182">AZ28+AZ29+AZ30+AZ31+AZ32-AZ17</f>
        <v>0</v>
      </c>
      <c r="BA26" s="405">
        <f t="shared" si="182"/>
        <v>0</v>
      </c>
      <c r="BB26" s="405">
        <f t="shared" si="182"/>
        <v>0</v>
      </c>
      <c r="BC26" s="405">
        <f t="shared" si="182"/>
        <v>0</v>
      </c>
      <c r="BD26" s="405">
        <f t="shared" ref="BD26" si="183">BD28+BD29+BD30+BD31+BD32-BD17</f>
        <v>0</v>
      </c>
      <c r="BE26" s="405">
        <f t="shared" ref="BE26:BF26" si="184">BE28+BE29+BE30+BE31+BE32-BE17</f>
        <v>0</v>
      </c>
      <c r="BF26" s="405">
        <f t="shared" si="184"/>
        <v>0</v>
      </c>
      <c r="BG26" s="405">
        <f t="shared" ref="BG26:BK26" si="185">BG28+BG29+BG30+BG31+BG32-BG17</f>
        <v>0</v>
      </c>
      <c r="BH26" s="405">
        <f t="shared" si="185"/>
        <v>0</v>
      </c>
      <c r="BI26" s="405">
        <f t="shared" si="185"/>
        <v>0</v>
      </c>
      <c r="BJ26" s="405">
        <f t="shared" si="185"/>
        <v>0</v>
      </c>
      <c r="BK26" s="405">
        <f t="shared" si="185"/>
        <v>0</v>
      </c>
      <c r="BL26" s="405">
        <f t="shared" ref="BL26" si="186">BL28+BL29+BL30+BL31+BL32-BL17</f>
        <v>0</v>
      </c>
      <c r="BM26" s="405">
        <f t="shared" ref="BM26" si="187">BM28+BM29+BM30+BM31+BM32-BM17</f>
        <v>0</v>
      </c>
    </row>
    <row r="27" spans="1:65">
      <c r="A27" s="212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405">
        <f t="shared" ref="S27:Y27" si="188">S35-S34-S33</f>
        <v>0</v>
      </c>
      <c r="T27" s="405">
        <f t="shared" si="188"/>
        <v>0</v>
      </c>
      <c r="U27" s="405">
        <f t="shared" si="188"/>
        <v>0</v>
      </c>
      <c r="V27" s="405">
        <f t="shared" si="188"/>
        <v>-17</v>
      </c>
      <c r="W27" s="405">
        <f t="shared" si="188"/>
        <v>-22</v>
      </c>
      <c r="X27" s="405">
        <f t="shared" si="188"/>
        <v>0</v>
      </c>
      <c r="Y27" s="405">
        <f t="shared" si="188"/>
        <v>-12</v>
      </c>
      <c r="Z27" s="405">
        <f>Z35-Z34-Z33</f>
        <v>-18</v>
      </c>
      <c r="AA27" s="405">
        <f>AA35-AA34-AA33</f>
        <v>-18</v>
      </c>
      <c r="AB27" s="405">
        <f t="shared" ref="AB27:AD27" si="189">AB35-AB34-AB33</f>
        <v>-18</v>
      </c>
      <c r="AC27" s="405">
        <f t="shared" si="189"/>
        <v>-18</v>
      </c>
      <c r="AD27" s="405">
        <f t="shared" si="189"/>
        <v>-18</v>
      </c>
      <c r="AE27" s="405">
        <f>AE35-AE34-AE33</f>
        <v>-18</v>
      </c>
      <c r="AF27" s="405">
        <f t="shared" ref="AF27:AG27" si="190">AF35-AF34-AF33</f>
        <v>-18</v>
      </c>
      <c r="AG27" s="405">
        <f t="shared" si="190"/>
        <v>-20</v>
      </c>
      <c r="AH27" s="405">
        <f t="shared" ref="AH27:AI27" si="191">AH35-AH34-AH33</f>
        <v>-20</v>
      </c>
      <c r="AI27" s="405">
        <f t="shared" si="191"/>
        <v>-20</v>
      </c>
      <c r="AJ27" s="405">
        <f t="shared" ref="AJ27:AK27" si="192">AJ35-AJ34-AJ33</f>
        <v>-20</v>
      </c>
      <c r="AK27" s="405">
        <f t="shared" si="192"/>
        <v>-22</v>
      </c>
      <c r="AL27" s="405">
        <f t="shared" ref="AL27:AM27" si="193">AL35-AL34-AL33</f>
        <v>-22</v>
      </c>
      <c r="AM27" s="405">
        <f t="shared" si="193"/>
        <v>-22</v>
      </c>
      <c r="AN27" s="405">
        <f t="shared" ref="AN27:AQ27" si="194">AN35-AN34-AN33</f>
        <v>-22</v>
      </c>
      <c r="AO27" s="405">
        <f t="shared" si="194"/>
        <v>-22</v>
      </c>
      <c r="AP27" s="405">
        <f t="shared" si="194"/>
        <v>-1836</v>
      </c>
      <c r="AQ27" s="405">
        <f t="shared" si="194"/>
        <v>-1836</v>
      </c>
      <c r="AR27" s="405">
        <f t="shared" ref="AR27:AS27" si="195">AR35-AR34-AR33</f>
        <v>-1831.5716600000014</v>
      </c>
      <c r="AS27" s="405">
        <f t="shared" si="195"/>
        <v>-1831.5716600000014</v>
      </c>
      <c r="AT27" s="405">
        <f>AT35-AT34-AT33</f>
        <v>-1831.5716600000014</v>
      </c>
      <c r="AU27" s="405">
        <f t="shared" ref="AU27:AW27" si="196">AU35-AU34-AU33</f>
        <v>-1831.5716600000014</v>
      </c>
      <c r="AV27" s="405">
        <f>AV35-AV34-AV33</f>
        <v>-11696</v>
      </c>
      <c r="AW27" s="405">
        <f t="shared" si="196"/>
        <v>-11696</v>
      </c>
      <c r="AX27" s="405">
        <f t="shared" ref="AX27:AY27" si="197">AX35-AX34-AX33</f>
        <v>-22696</v>
      </c>
      <c r="AY27" s="405">
        <f t="shared" si="197"/>
        <v>-22696</v>
      </c>
      <c r="AZ27" s="405">
        <f t="shared" ref="AZ27:BC27" si="198">AZ35-AZ34-AZ33</f>
        <v>-22696</v>
      </c>
      <c r="BA27" s="405">
        <f t="shared" si="198"/>
        <v>-22696</v>
      </c>
      <c r="BB27" s="405">
        <f t="shared" si="198"/>
        <v>-22696</v>
      </c>
      <c r="BC27" s="405">
        <f t="shared" si="198"/>
        <v>-22864</v>
      </c>
      <c r="BD27" s="405">
        <f t="shared" ref="BD27" si="199">BD35-BD34-BD33</f>
        <v>-22864</v>
      </c>
      <c r="BE27" s="405">
        <f t="shared" ref="BE27:BF27" si="200">BE35-BE34-BE33</f>
        <v>-22864</v>
      </c>
      <c r="BF27" s="405">
        <f t="shared" si="200"/>
        <v>-12864</v>
      </c>
      <c r="BG27" s="405">
        <f t="shared" ref="BG27:BK27" si="201">BG35-BG34-BG33</f>
        <v>-18000</v>
      </c>
      <c r="BH27" s="405">
        <f t="shared" si="201"/>
        <v>-18000</v>
      </c>
      <c r="BI27" s="405">
        <f t="shared" si="201"/>
        <v>-18000</v>
      </c>
      <c r="BJ27" s="405">
        <f t="shared" si="201"/>
        <v>-18000</v>
      </c>
      <c r="BK27" s="405">
        <f t="shared" si="201"/>
        <v>-18000</v>
      </c>
      <c r="BL27" s="405">
        <f t="shared" ref="BL27" si="202">BL35-BL34-BL33</f>
        <v>0</v>
      </c>
      <c r="BM27" s="405">
        <f t="shared" ref="BM27" si="203">BM35-BM34-BM33</f>
        <v>-40846.566139660274</v>
      </c>
    </row>
    <row r="28" spans="1:65">
      <c r="A28" s="11" t="s">
        <v>493</v>
      </c>
      <c r="R28" s="405">
        <f t="shared" ref="R28:Y28" si="204">R6</f>
        <v>41331</v>
      </c>
      <c r="S28" s="405">
        <f t="shared" si="204"/>
        <v>33844</v>
      </c>
      <c r="T28" s="405">
        <f t="shared" si="204"/>
        <v>29452</v>
      </c>
      <c r="U28" s="405">
        <f t="shared" si="204"/>
        <v>26416</v>
      </c>
      <c r="V28" s="405">
        <f t="shared" si="204"/>
        <v>18764</v>
      </c>
      <c r="W28" s="405">
        <f t="shared" si="204"/>
        <v>9252</v>
      </c>
      <c r="X28" s="405">
        <f t="shared" si="204"/>
        <v>18279</v>
      </c>
      <c r="Y28" s="405">
        <f t="shared" si="204"/>
        <v>14365</v>
      </c>
      <c r="Z28" s="405">
        <f t="shared" ref="Z28:AK28" si="205">Z6</f>
        <v>13744</v>
      </c>
      <c r="AA28" s="405">
        <f t="shared" si="205"/>
        <v>15412</v>
      </c>
      <c r="AB28" s="405">
        <f t="shared" si="205"/>
        <v>34919.002</v>
      </c>
      <c r="AC28" s="405">
        <f t="shared" si="205"/>
        <v>27681.155999999999</v>
      </c>
      <c r="AD28" s="405">
        <f t="shared" si="205"/>
        <v>17124.985000000001</v>
      </c>
      <c r="AE28" s="405">
        <f t="shared" si="205"/>
        <v>14019.657999999999</v>
      </c>
      <c r="AF28" s="405">
        <f t="shared" si="205"/>
        <v>13751.34</v>
      </c>
      <c r="AG28" s="405">
        <f t="shared" si="205"/>
        <v>18911</v>
      </c>
      <c r="AH28" s="405">
        <f t="shared" si="205"/>
        <v>18227.487999999998</v>
      </c>
      <c r="AI28" s="405">
        <f t="shared" si="205"/>
        <v>17503.912</v>
      </c>
      <c r="AJ28" s="405">
        <f t="shared" si="205"/>
        <v>24569.667999999998</v>
      </c>
      <c r="AK28" s="405">
        <f t="shared" si="205"/>
        <v>24928</v>
      </c>
      <c r="AL28" s="405">
        <f t="shared" ref="AL28:AM28" si="206">AL6</f>
        <v>33407.162609999992</v>
      </c>
      <c r="AM28" s="405">
        <f t="shared" si="206"/>
        <v>24004.049599999995</v>
      </c>
      <c r="AN28" s="405">
        <f t="shared" ref="AN28:AQ28" si="207">AN6</f>
        <v>24622.684000000001</v>
      </c>
      <c r="AO28" s="405">
        <f t="shared" si="207"/>
        <v>13647.063</v>
      </c>
      <c r="AP28" s="405">
        <f t="shared" si="207"/>
        <v>11234</v>
      </c>
      <c r="AQ28" s="405">
        <f t="shared" si="207"/>
        <v>17499.010999999999</v>
      </c>
      <c r="AR28" s="405">
        <f t="shared" ref="AR28:AS28" si="208">AR6</f>
        <v>13865.261999999999</v>
      </c>
      <c r="AS28" s="405">
        <f t="shared" si="208"/>
        <v>17219.806</v>
      </c>
      <c r="AT28" s="405">
        <f t="shared" ref="AT28:AU28" si="209">AT6</f>
        <v>28869.141</v>
      </c>
      <c r="AU28" s="405">
        <f t="shared" si="209"/>
        <v>17884.800999999999</v>
      </c>
      <c r="AV28" s="405">
        <f t="shared" ref="AV28:AW28" si="210">AV6</f>
        <v>22449</v>
      </c>
      <c r="AW28" s="405">
        <f t="shared" si="210"/>
        <v>21505.940999999999</v>
      </c>
      <c r="AX28" s="405">
        <f t="shared" ref="AX28:AY28" si="211">AX6</f>
        <v>20187.337</v>
      </c>
      <c r="AY28" s="405">
        <f t="shared" si="211"/>
        <v>22225.15</v>
      </c>
      <c r="AZ28" s="405">
        <f t="shared" ref="AZ28:BC28" si="212">AZ6</f>
        <v>13862.486999999999</v>
      </c>
      <c r="BA28" s="405">
        <f t="shared" si="212"/>
        <v>17946.748</v>
      </c>
      <c r="BB28" s="405">
        <f t="shared" si="212"/>
        <v>17946.748</v>
      </c>
      <c r="BC28" s="405">
        <f t="shared" si="212"/>
        <v>15389</v>
      </c>
      <c r="BD28" s="405">
        <f t="shared" ref="BD28" si="213">BD6</f>
        <v>26353.534</v>
      </c>
      <c r="BE28" s="405">
        <f t="shared" ref="BE28:BF28" si="214">BE6</f>
        <v>13101.782999999999</v>
      </c>
      <c r="BF28" s="405">
        <f t="shared" si="214"/>
        <v>19026.431</v>
      </c>
      <c r="BG28" s="405">
        <f t="shared" ref="BG28:BK28" si="215">BG6</f>
        <v>14532.099</v>
      </c>
      <c r="BH28" s="405">
        <f t="shared" si="215"/>
        <v>14005.851140000013</v>
      </c>
      <c r="BI28" s="405">
        <f t="shared" si="215"/>
        <v>14532.099</v>
      </c>
      <c r="BJ28" s="405">
        <f t="shared" si="215"/>
        <v>13653</v>
      </c>
      <c r="BK28" s="405">
        <f t="shared" si="215"/>
        <v>16439.677000000003</v>
      </c>
      <c r="BL28" s="405">
        <f t="shared" ref="BL28" si="216">BL6</f>
        <v>0</v>
      </c>
      <c r="BM28" s="405">
        <f t="shared" ref="BM28" si="217">BM6</f>
        <v>19999.999999999993</v>
      </c>
    </row>
    <row r="29" spans="1:65">
      <c r="A29" s="11" t="s">
        <v>494</v>
      </c>
      <c r="R29" s="405">
        <f t="shared" ref="R29:Y29" si="218">R7</f>
        <v>5730</v>
      </c>
      <c r="S29" s="405">
        <f t="shared" si="218"/>
        <v>5935</v>
      </c>
      <c r="T29" s="405">
        <f t="shared" si="218"/>
        <v>10413</v>
      </c>
      <c r="U29" s="405">
        <f t="shared" si="218"/>
        <v>10740</v>
      </c>
      <c r="V29" s="405">
        <f t="shared" si="218"/>
        <v>4619</v>
      </c>
      <c r="W29" s="405">
        <f t="shared" si="218"/>
        <v>4503</v>
      </c>
      <c r="X29" s="405">
        <f t="shared" si="218"/>
        <v>8054</v>
      </c>
      <c r="Y29" s="405">
        <f t="shared" si="218"/>
        <v>13082</v>
      </c>
      <c r="Z29" s="405">
        <f t="shared" ref="Z29:AK29" si="219">Z7</f>
        <v>5929</v>
      </c>
      <c r="AA29" s="405">
        <f t="shared" si="219"/>
        <v>5929</v>
      </c>
      <c r="AB29" s="405">
        <f t="shared" si="219"/>
        <v>5864.72</v>
      </c>
      <c r="AC29" s="405">
        <f t="shared" si="219"/>
        <v>5612.9809999999998</v>
      </c>
      <c r="AD29" s="405">
        <f t="shared" si="219"/>
        <v>5917.3630000000003</v>
      </c>
      <c r="AE29" s="405">
        <f t="shared" si="219"/>
        <v>6801.75</v>
      </c>
      <c r="AF29" s="405">
        <f t="shared" si="219"/>
        <v>6939.0879999999997</v>
      </c>
      <c r="AG29" s="405">
        <f t="shared" si="219"/>
        <v>7998</v>
      </c>
      <c r="AH29" s="405">
        <f t="shared" si="219"/>
        <v>7030.473</v>
      </c>
      <c r="AI29" s="405">
        <f t="shared" si="219"/>
        <v>7388.3710000000001</v>
      </c>
      <c r="AJ29" s="405">
        <f t="shared" si="219"/>
        <v>7302.5020000000004</v>
      </c>
      <c r="AK29" s="405">
        <f t="shared" si="219"/>
        <v>6952</v>
      </c>
      <c r="AL29" s="405">
        <f t="shared" ref="AL29:AM29" si="220">AL7</f>
        <v>7360.34638</v>
      </c>
      <c r="AM29" s="405">
        <f t="shared" si="220"/>
        <v>6995.9963799999996</v>
      </c>
      <c r="AN29" s="405">
        <f t="shared" ref="AN29:AQ29" si="221">AN7</f>
        <v>7060.268</v>
      </c>
      <c r="AO29" s="405">
        <f t="shared" si="221"/>
        <v>7252.99</v>
      </c>
      <c r="AP29" s="405">
        <f t="shared" si="221"/>
        <v>11799</v>
      </c>
      <c r="AQ29" s="405">
        <f t="shared" si="221"/>
        <v>11866.302</v>
      </c>
      <c r="AR29" s="405">
        <f t="shared" ref="AR29:AS29" si="222">AR7</f>
        <v>11351.958000000001</v>
      </c>
      <c r="AS29" s="405">
        <f t="shared" si="222"/>
        <v>11563.474</v>
      </c>
      <c r="AT29" s="405">
        <f t="shared" ref="AT29:AU29" si="223">AT7</f>
        <v>12211.157999999999</v>
      </c>
      <c r="AU29" s="405">
        <f t="shared" si="223"/>
        <v>11671.785</v>
      </c>
      <c r="AV29" s="405">
        <f t="shared" ref="AV29:AW29" si="224">AV7</f>
        <v>15003</v>
      </c>
      <c r="AW29" s="405">
        <f t="shared" si="224"/>
        <v>15008.233</v>
      </c>
      <c r="AX29" s="405">
        <f t="shared" ref="AX29:AY29" si="225">AX7</f>
        <v>15121.431</v>
      </c>
      <c r="AY29" s="405">
        <f t="shared" si="225"/>
        <v>14255.782999999999</v>
      </c>
      <c r="AZ29" s="405">
        <f t="shared" ref="AZ29:BC29" si="226">AZ7</f>
        <v>6047.6757399999997</v>
      </c>
      <c r="BA29" s="405">
        <f t="shared" si="226"/>
        <v>6047.6757399999997</v>
      </c>
      <c r="BB29" s="405">
        <f t="shared" si="226"/>
        <v>6047.6757399999997</v>
      </c>
      <c r="BC29" s="405">
        <f t="shared" si="226"/>
        <v>6258</v>
      </c>
      <c r="BD29" s="405">
        <f t="shared" ref="BD29" si="227">BD7</f>
        <v>6374.9849999999997</v>
      </c>
      <c r="BE29" s="405">
        <f t="shared" ref="BE29:BF29" si="228">BE7</f>
        <v>6435.2430000000004</v>
      </c>
      <c r="BF29" s="405">
        <f t="shared" si="228"/>
        <v>6360.9570000000003</v>
      </c>
      <c r="BG29" s="405">
        <f t="shared" ref="BG29:BK29" si="229">BG7</f>
        <v>6566.8159999999998</v>
      </c>
      <c r="BH29" s="405">
        <f t="shared" si="229"/>
        <v>6374.9849999999997</v>
      </c>
      <c r="BI29" s="405">
        <f t="shared" si="229"/>
        <v>6566.8159999999998</v>
      </c>
      <c r="BJ29" s="405">
        <f t="shared" si="229"/>
        <v>6712</v>
      </c>
      <c r="BK29" s="405">
        <f t="shared" si="229"/>
        <v>6219.835</v>
      </c>
      <c r="BL29" s="405">
        <f t="shared" ref="BL29" si="230">BL7</f>
        <v>0</v>
      </c>
      <c r="BM29" s="405">
        <f t="shared" ref="BM29" si="231">BM7</f>
        <v>5000</v>
      </c>
    </row>
    <row r="30" spans="1:65">
      <c r="A30" s="11" t="s">
        <v>495</v>
      </c>
      <c r="R30" s="405">
        <f t="shared" ref="R30:Y30" si="232">R8</f>
        <v>23760</v>
      </c>
      <c r="S30" s="405">
        <f t="shared" si="232"/>
        <v>1765</v>
      </c>
      <c r="T30" s="405">
        <f t="shared" si="232"/>
        <v>7267</v>
      </c>
      <c r="U30" s="405">
        <f t="shared" si="232"/>
        <v>15768</v>
      </c>
      <c r="V30" s="405">
        <f t="shared" si="232"/>
        <v>34065</v>
      </c>
      <c r="W30" s="405">
        <f t="shared" si="232"/>
        <v>26363</v>
      </c>
      <c r="X30" s="405">
        <f t="shared" si="232"/>
        <v>23019</v>
      </c>
      <c r="Y30" s="405">
        <f t="shared" si="232"/>
        <v>41037</v>
      </c>
      <c r="Z30" s="405">
        <f t="shared" ref="Z30:AK30" si="233">Z8</f>
        <v>31734</v>
      </c>
      <c r="AA30" s="405">
        <f t="shared" si="233"/>
        <v>31734</v>
      </c>
      <c r="AB30" s="405">
        <f t="shared" si="233"/>
        <v>27737</v>
      </c>
      <c r="AC30" s="405">
        <f t="shared" si="233"/>
        <v>42737</v>
      </c>
      <c r="AD30" s="405">
        <f t="shared" si="233"/>
        <v>52737</v>
      </c>
      <c r="AE30" s="405">
        <f t="shared" si="233"/>
        <v>61037</v>
      </c>
      <c r="AF30" s="405">
        <f t="shared" si="233"/>
        <v>67037</v>
      </c>
      <c r="AG30" s="405">
        <f t="shared" si="233"/>
        <v>57037</v>
      </c>
      <c r="AH30" s="405">
        <f t="shared" si="233"/>
        <v>64372</v>
      </c>
      <c r="AI30" s="405">
        <f t="shared" si="233"/>
        <v>66367</v>
      </c>
      <c r="AJ30" s="405">
        <f t="shared" si="233"/>
        <v>61565</v>
      </c>
      <c r="AK30" s="405">
        <f t="shared" si="233"/>
        <v>61565</v>
      </c>
      <c r="AL30" s="405">
        <f t="shared" ref="AL30:AM30" si="234">AL8</f>
        <v>58069</v>
      </c>
      <c r="AM30" s="405">
        <f t="shared" si="234"/>
        <v>68069</v>
      </c>
      <c r="AN30" s="405">
        <f t="shared" ref="AN30:AQ30" si="235">AN8</f>
        <v>70069</v>
      </c>
      <c r="AO30" s="405">
        <f t="shared" si="235"/>
        <v>72169</v>
      </c>
      <c r="AP30" s="405">
        <f t="shared" si="235"/>
        <v>72169</v>
      </c>
      <c r="AQ30" s="405">
        <f t="shared" si="235"/>
        <v>72169</v>
      </c>
      <c r="AR30" s="405">
        <f t="shared" ref="AR30:AS30" si="236">AR8</f>
        <v>72169</v>
      </c>
      <c r="AS30" s="405">
        <f t="shared" si="236"/>
        <v>71165</v>
      </c>
      <c r="AT30" s="405">
        <f t="shared" ref="AT30:AU30" si="237">AT8</f>
        <v>63765</v>
      </c>
      <c r="AU30" s="405">
        <f t="shared" si="237"/>
        <v>52765</v>
      </c>
      <c r="AV30" s="405">
        <f t="shared" ref="AV30:AW30" si="238">AV8</f>
        <v>52766</v>
      </c>
      <c r="AW30" s="405">
        <f t="shared" si="238"/>
        <v>55765</v>
      </c>
      <c r="AX30" s="405">
        <f t="shared" ref="AX30:AY30" si="239">AX8</f>
        <v>56765</v>
      </c>
      <c r="AY30" s="405">
        <f t="shared" si="239"/>
        <v>50767</v>
      </c>
      <c r="AZ30" s="405">
        <f t="shared" ref="AZ30:BC30" si="240">AZ8</f>
        <v>55767</v>
      </c>
      <c r="BA30" s="405">
        <f t="shared" si="240"/>
        <v>52262</v>
      </c>
      <c r="BB30" s="405">
        <f t="shared" si="240"/>
        <v>52262</v>
      </c>
      <c r="BC30" s="405">
        <f t="shared" si="240"/>
        <v>52262</v>
      </c>
      <c r="BD30" s="405">
        <f t="shared" ref="BD30" si="241">BD8</f>
        <v>52372</v>
      </c>
      <c r="BE30" s="405">
        <f t="shared" ref="BE30:BF30" si="242">BE8</f>
        <v>50172</v>
      </c>
      <c r="BF30" s="405">
        <f t="shared" si="242"/>
        <v>69072</v>
      </c>
      <c r="BG30" s="405">
        <f t="shared" ref="BG30:BK30" si="243">BG8</f>
        <v>88072</v>
      </c>
      <c r="BH30" s="405">
        <f t="shared" si="243"/>
        <v>88072</v>
      </c>
      <c r="BI30" s="405">
        <f t="shared" si="243"/>
        <v>88072</v>
      </c>
      <c r="BJ30" s="405">
        <f t="shared" si="243"/>
        <v>88073</v>
      </c>
      <c r="BK30" s="405">
        <f t="shared" si="243"/>
        <v>18272</v>
      </c>
      <c r="BL30" s="405">
        <f t="shared" ref="BL30" si="244">BL8</f>
        <v>0</v>
      </c>
      <c r="BM30" s="405">
        <f t="shared" ref="BM30" si="245">BM8</f>
        <v>40846.566139660274</v>
      </c>
    </row>
    <row r="31" spans="1:65">
      <c r="A31" s="11" t="s">
        <v>496</v>
      </c>
      <c r="R31" s="405">
        <f t="shared" ref="R31:Y31" si="246">R13</f>
        <v>1005</v>
      </c>
      <c r="S31" s="405">
        <f t="shared" si="246"/>
        <v>1012</v>
      </c>
      <c r="T31" s="405">
        <f t="shared" si="246"/>
        <v>31019</v>
      </c>
      <c r="U31" s="405">
        <f t="shared" si="246"/>
        <v>30000</v>
      </c>
      <c r="V31" s="405">
        <f t="shared" si="246"/>
        <v>30017</v>
      </c>
      <c r="W31" s="405">
        <f t="shared" si="246"/>
        <v>30022</v>
      </c>
      <c r="X31" s="405">
        <f t="shared" si="246"/>
        <v>40022</v>
      </c>
      <c r="Y31" s="405">
        <f t="shared" si="246"/>
        <v>40012</v>
      </c>
      <c r="Z31" s="405">
        <f t="shared" ref="Z31:AK31" si="247">Z13</f>
        <v>40018</v>
      </c>
      <c r="AA31" s="405">
        <f t="shared" si="247"/>
        <v>40018</v>
      </c>
      <c r="AB31" s="405">
        <f t="shared" si="247"/>
        <v>40018</v>
      </c>
      <c r="AC31" s="405">
        <f t="shared" si="247"/>
        <v>40018</v>
      </c>
      <c r="AD31" s="405">
        <f t="shared" si="247"/>
        <v>40018</v>
      </c>
      <c r="AE31" s="405">
        <f t="shared" si="247"/>
        <v>40018</v>
      </c>
      <c r="AF31" s="405">
        <f t="shared" si="247"/>
        <v>40018</v>
      </c>
      <c r="AG31" s="405">
        <f t="shared" si="247"/>
        <v>40020</v>
      </c>
      <c r="AH31" s="405">
        <f t="shared" si="247"/>
        <v>40020</v>
      </c>
      <c r="AI31" s="405">
        <f t="shared" si="247"/>
        <v>40020</v>
      </c>
      <c r="AJ31" s="405">
        <f t="shared" si="247"/>
        <v>40020</v>
      </c>
      <c r="AK31" s="405">
        <f t="shared" si="247"/>
        <v>40022</v>
      </c>
      <c r="AL31" s="405">
        <f t="shared" ref="AL31:AM31" si="248">AL13</f>
        <v>40022</v>
      </c>
      <c r="AM31" s="405">
        <f t="shared" si="248"/>
        <v>40022</v>
      </c>
      <c r="AN31" s="405">
        <f t="shared" ref="AN31:AQ31" si="249">AN13</f>
        <v>40022</v>
      </c>
      <c r="AO31" s="405">
        <f t="shared" si="249"/>
        <v>40022</v>
      </c>
      <c r="AP31" s="405">
        <f t="shared" si="249"/>
        <v>41836</v>
      </c>
      <c r="AQ31" s="405">
        <f t="shared" si="249"/>
        <v>41836</v>
      </c>
      <c r="AR31" s="405">
        <f t="shared" ref="AR31:AS31" si="250">AR13</f>
        <v>37831.571660000001</v>
      </c>
      <c r="AS31" s="405">
        <f t="shared" si="250"/>
        <v>34831.571660000001</v>
      </c>
      <c r="AT31" s="405">
        <f t="shared" ref="AT31:AU31" si="251">AT13</f>
        <v>31831.571660000001</v>
      </c>
      <c r="AU31" s="405">
        <f t="shared" si="251"/>
        <v>31831.571660000001</v>
      </c>
      <c r="AV31" s="405">
        <f t="shared" ref="AV31:AW31" si="252">AV13</f>
        <v>31696</v>
      </c>
      <c r="AW31" s="405">
        <f t="shared" si="252"/>
        <v>31696</v>
      </c>
      <c r="AX31" s="405">
        <f t="shared" ref="AX31:AY31" si="253">AX13</f>
        <v>31696</v>
      </c>
      <c r="AY31" s="405">
        <f t="shared" si="253"/>
        <v>31696</v>
      </c>
      <c r="AZ31" s="405">
        <f t="shared" ref="AZ31:BC31" si="254">AZ13</f>
        <v>31696</v>
      </c>
      <c r="BA31" s="405">
        <f t="shared" si="254"/>
        <v>31696</v>
      </c>
      <c r="BB31" s="405">
        <f t="shared" si="254"/>
        <v>31696</v>
      </c>
      <c r="BC31" s="405">
        <f t="shared" si="254"/>
        <v>31864</v>
      </c>
      <c r="BD31" s="405">
        <f t="shared" ref="BD31" si="255">BD13</f>
        <v>22364</v>
      </c>
      <c r="BE31" s="405">
        <f t="shared" ref="BE31:BF31" si="256">BE13</f>
        <v>30364</v>
      </c>
      <c r="BF31" s="405">
        <f t="shared" si="256"/>
        <v>9864</v>
      </c>
      <c r="BG31" s="405">
        <f t="shared" ref="BG31:BK31" si="257">BG13</f>
        <v>0</v>
      </c>
      <c r="BH31" s="405">
        <f t="shared" si="257"/>
        <v>0</v>
      </c>
      <c r="BI31" s="405">
        <f t="shared" si="257"/>
        <v>0</v>
      </c>
      <c r="BJ31" s="405">
        <f t="shared" si="257"/>
        <v>0</v>
      </c>
      <c r="BK31" s="405">
        <f t="shared" si="257"/>
        <v>69800</v>
      </c>
      <c r="BL31" s="405">
        <f t="shared" ref="BL31" si="258">BL13</f>
        <v>0</v>
      </c>
      <c r="BM31" s="405">
        <f t="shared" ref="BM31" si="259">BM13</f>
        <v>0</v>
      </c>
    </row>
    <row r="32" spans="1:65">
      <c r="A32" s="11" t="s">
        <v>497</v>
      </c>
      <c r="R32" s="405">
        <f t="shared" ref="R32:Y32" si="260">R14+R15</f>
        <v>20988</v>
      </c>
      <c r="S32" s="405">
        <f t="shared" si="260"/>
        <v>20492</v>
      </c>
      <c r="T32" s="405">
        <f t="shared" si="260"/>
        <v>17051</v>
      </c>
      <c r="U32" s="405">
        <f t="shared" si="260"/>
        <v>15841</v>
      </c>
      <c r="V32" s="405">
        <f t="shared" si="260"/>
        <v>22318</v>
      </c>
      <c r="W32" s="405">
        <f t="shared" si="260"/>
        <v>22777</v>
      </c>
      <c r="X32" s="405">
        <f t="shared" si="260"/>
        <v>19650</v>
      </c>
      <c r="Y32" s="405">
        <f t="shared" si="260"/>
        <v>14633</v>
      </c>
      <c r="Z32" s="405">
        <f t="shared" ref="Z32:AK32" si="261">Z14+Z15</f>
        <v>22360</v>
      </c>
      <c r="AA32" s="405">
        <f t="shared" si="261"/>
        <v>22360</v>
      </c>
      <c r="AB32" s="405">
        <f t="shared" si="261"/>
        <v>22360</v>
      </c>
      <c r="AC32" s="405">
        <f t="shared" si="261"/>
        <v>22360</v>
      </c>
      <c r="AD32" s="405">
        <f t="shared" si="261"/>
        <v>22360</v>
      </c>
      <c r="AE32" s="405">
        <f t="shared" si="261"/>
        <v>22360</v>
      </c>
      <c r="AF32" s="405">
        <f t="shared" si="261"/>
        <v>22360</v>
      </c>
      <c r="AG32" s="405">
        <f t="shared" si="261"/>
        <v>21338</v>
      </c>
      <c r="AH32" s="405">
        <f t="shared" si="261"/>
        <v>21338</v>
      </c>
      <c r="AI32" s="405">
        <f t="shared" si="261"/>
        <v>21338</v>
      </c>
      <c r="AJ32" s="405">
        <f t="shared" si="261"/>
        <v>21338</v>
      </c>
      <c r="AK32" s="405">
        <f t="shared" si="261"/>
        <v>21313</v>
      </c>
      <c r="AL32" s="405">
        <f t="shared" ref="AL32:AM32" si="262">AL14+AL15</f>
        <v>21313</v>
      </c>
      <c r="AM32" s="405">
        <f t="shared" si="262"/>
        <v>21313</v>
      </c>
      <c r="AN32" s="405">
        <f t="shared" ref="AN32:AQ32" si="263">AN14+AN15</f>
        <v>21313</v>
      </c>
      <c r="AO32" s="405">
        <f t="shared" si="263"/>
        <v>21313</v>
      </c>
      <c r="AP32" s="405">
        <f t="shared" si="263"/>
        <v>15411</v>
      </c>
      <c r="AQ32" s="405">
        <f t="shared" si="263"/>
        <v>15411</v>
      </c>
      <c r="AR32" s="405">
        <f t="shared" ref="AR32:AS32" si="264">AR14+AR15</f>
        <v>15411</v>
      </c>
      <c r="AS32" s="405">
        <f t="shared" si="264"/>
        <v>15411</v>
      </c>
      <c r="AT32" s="405">
        <f t="shared" ref="AT32:AU32" si="265">AT14+AT15</f>
        <v>15411</v>
      </c>
      <c r="AU32" s="405">
        <f t="shared" si="265"/>
        <v>15411</v>
      </c>
      <c r="AV32" s="405">
        <f t="shared" ref="AV32:AW32" si="266">AV14+AV15</f>
        <v>12249</v>
      </c>
      <c r="AW32" s="405">
        <f t="shared" si="266"/>
        <v>12249</v>
      </c>
      <c r="AX32" s="405">
        <f t="shared" ref="AX32:AY32" si="267">AX14+AX15</f>
        <v>12249</v>
      </c>
      <c r="AY32" s="405">
        <f t="shared" si="267"/>
        <v>12249</v>
      </c>
      <c r="AZ32" s="405">
        <f t="shared" ref="AZ32:BC32" si="268">AZ14+AZ15</f>
        <v>19047.053</v>
      </c>
      <c r="BA32" s="405">
        <f t="shared" si="268"/>
        <v>19047.053</v>
      </c>
      <c r="BB32" s="405">
        <f t="shared" si="268"/>
        <v>19047.053</v>
      </c>
      <c r="BC32" s="405">
        <f t="shared" si="268"/>
        <v>20813</v>
      </c>
      <c r="BD32" s="405">
        <f t="shared" ref="BD32" si="269">BD14+BD15</f>
        <v>20813</v>
      </c>
      <c r="BE32" s="405">
        <f t="shared" ref="BE32:BF32" si="270">BE14+BE15</f>
        <v>20813</v>
      </c>
      <c r="BF32" s="405">
        <f t="shared" si="270"/>
        <v>20813</v>
      </c>
      <c r="BG32" s="405">
        <f t="shared" ref="BG32:BK32" si="271">BG14+BG15</f>
        <v>20813</v>
      </c>
      <c r="BH32" s="405">
        <f t="shared" si="271"/>
        <v>20813</v>
      </c>
      <c r="BI32" s="405">
        <f t="shared" si="271"/>
        <v>20813</v>
      </c>
      <c r="BJ32" s="405">
        <f t="shared" si="271"/>
        <v>20828</v>
      </c>
      <c r="BK32" s="405">
        <f t="shared" si="271"/>
        <v>20828</v>
      </c>
      <c r="BL32" s="405">
        <f t="shared" ref="BL32" si="272">BL14+BL15</f>
        <v>0</v>
      </c>
      <c r="BM32" s="405">
        <f t="shared" ref="BM32" si="273">BM14+BM15</f>
        <v>5000</v>
      </c>
    </row>
    <row r="33" spans="1:65">
      <c r="A33" s="11" t="s">
        <v>498</v>
      </c>
      <c r="R33" s="405">
        <f>'CAJA NETA'!R19</f>
        <v>0</v>
      </c>
      <c r="S33" s="405">
        <f>'CAJA NETA'!S19</f>
        <v>0</v>
      </c>
      <c r="T33" s="405">
        <f>'CAJA NETA'!T19</f>
        <v>30000</v>
      </c>
      <c r="U33" s="405">
        <f>'CAJA NETA'!U19</f>
        <v>30000</v>
      </c>
      <c r="V33" s="405">
        <f>'CAJA NETA'!V19</f>
        <v>32017</v>
      </c>
      <c r="W33" s="405">
        <f>'CAJA NETA'!W19</f>
        <v>32022</v>
      </c>
      <c r="X33" s="405">
        <f>'CAJA NETA'!X19</f>
        <v>40000</v>
      </c>
      <c r="Y33" s="405">
        <f>'CAJA NETA'!Y19</f>
        <v>40012</v>
      </c>
      <c r="Z33" s="405">
        <f>'CAJA NETA'!Z19</f>
        <v>40018</v>
      </c>
      <c r="AA33" s="405">
        <f>'CAJA NETA'!AA19</f>
        <v>40018</v>
      </c>
      <c r="AB33" s="405">
        <f>'CAJA NETA'!AB19</f>
        <v>40018</v>
      </c>
      <c r="AC33" s="405">
        <f>'CAJA NETA'!AC19</f>
        <v>40018</v>
      </c>
      <c r="AD33" s="405">
        <f>'CAJA NETA'!AD19</f>
        <v>40018</v>
      </c>
      <c r="AE33" s="405">
        <f>'CAJA NETA'!AE19</f>
        <v>40018</v>
      </c>
      <c r="AF33" s="405">
        <f>'CAJA NETA'!AF19</f>
        <v>40018</v>
      </c>
      <c r="AG33" s="405">
        <f>'CAJA NETA'!AG19</f>
        <v>40020</v>
      </c>
      <c r="AH33" s="405">
        <f>'CAJA NETA'!AH19</f>
        <v>40020</v>
      </c>
      <c r="AI33" s="405">
        <f>'CAJA NETA'!AI19</f>
        <v>40020</v>
      </c>
      <c r="AJ33" s="405">
        <f>'CAJA NETA'!AJ19</f>
        <v>40020</v>
      </c>
      <c r="AK33" s="405">
        <f>'CAJA NETA'!AK19</f>
        <v>40022</v>
      </c>
      <c r="AL33" s="405">
        <f>'CAJA NETA'!AL19</f>
        <v>40022</v>
      </c>
      <c r="AM33" s="405">
        <f>'CAJA NETA'!AM19</f>
        <v>40022</v>
      </c>
      <c r="AN33" s="405">
        <f>'CAJA NETA'!AN19</f>
        <v>40022</v>
      </c>
      <c r="AO33" s="405">
        <f>'CAJA NETA'!AO19</f>
        <v>40022</v>
      </c>
      <c r="AP33" s="405">
        <f>'CAJA NETA'!AP19</f>
        <v>41836</v>
      </c>
      <c r="AQ33" s="405">
        <f>'CAJA NETA'!AQ19</f>
        <v>41836</v>
      </c>
      <c r="AR33" s="405">
        <f>'CAJA NETA'!AR19</f>
        <v>40831.571660000001</v>
      </c>
      <c r="AS33" s="405">
        <f>'CAJA NETA'!AS19</f>
        <v>37831.571660000001</v>
      </c>
      <c r="AT33" s="405">
        <f>'CAJA NETA'!AT19</f>
        <v>40831.571660000001</v>
      </c>
      <c r="AU33" s="405">
        <f>'CAJA NETA'!AU19</f>
        <v>40831.571660000001</v>
      </c>
      <c r="AV33" s="405">
        <f>'CAJA NETA'!AV19</f>
        <v>50696</v>
      </c>
      <c r="AW33" s="405">
        <f>'CAJA NETA'!AW19</f>
        <v>50696</v>
      </c>
      <c r="AX33" s="405">
        <f>'CAJA NETA'!AX19</f>
        <v>61696</v>
      </c>
      <c r="AY33" s="405">
        <f>'CAJA NETA'!AY19</f>
        <v>61696</v>
      </c>
      <c r="AZ33" s="405">
        <f>'CAJA NETA'!AZ19</f>
        <v>61696</v>
      </c>
      <c r="BA33" s="405">
        <f>'CAJA NETA'!BA19</f>
        <v>61696</v>
      </c>
      <c r="BB33" s="405">
        <f>'CAJA NETA'!BB19</f>
        <v>61696</v>
      </c>
      <c r="BC33" s="405">
        <f>'CAJA NETA'!BC19</f>
        <v>61864</v>
      </c>
      <c r="BD33" s="405">
        <f>'CAJA NETA'!BD19</f>
        <v>52364</v>
      </c>
      <c r="BE33" s="405">
        <f>'CAJA NETA'!BE19</f>
        <v>60164</v>
      </c>
      <c r="BF33" s="405">
        <f>'CAJA NETA'!BF19</f>
        <v>58664</v>
      </c>
      <c r="BG33" s="405">
        <f>'CAJA NETA'!BG19</f>
        <v>69800</v>
      </c>
      <c r="BH33" s="405">
        <f>'CAJA NETA'!BH19</f>
        <v>69800</v>
      </c>
      <c r="BI33" s="405">
        <f>'CAJA NETA'!BI19</f>
        <v>69800</v>
      </c>
      <c r="BJ33" s="405">
        <f>'CAJA NETA'!BJ19</f>
        <v>69800</v>
      </c>
      <c r="BK33" s="405">
        <f>'CAJA NETA'!BK19</f>
        <v>69800</v>
      </c>
      <c r="BL33" s="405">
        <f>'CAJA NETA'!BL19</f>
        <v>0</v>
      </c>
      <c r="BM33" s="405">
        <f>'CAJA NETA'!BM19</f>
        <v>40846.566139660274</v>
      </c>
    </row>
    <row r="34" spans="1:65">
      <c r="A34" s="11" t="s">
        <v>499</v>
      </c>
      <c r="R34" s="405">
        <f>'CAJA NETA'!R22</f>
        <v>77341</v>
      </c>
      <c r="S34" s="405">
        <f>'CAJA NETA'!S22</f>
        <v>74868</v>
      </c>
      <c r="T34" s="405">
        <f>'CAJA NETA'!T22</f>
        <v>96584</v>
      </c>
      <c r="U34" s="405">
        <f>'CAJA NETA'!U22</f>
        <v>111300</v>
      </c>
      <c r="V34" s="405">
        <f>'CAJA NETA'!V22</f>
        <v>117377</v>
      </c>
      <c r="W34" s="405">
        <f>'CAJA NETA'!W22</f>
        <v>116654</v>
      </c>
      <c r="X34" s="405">
        <f>'CAJA NETA'!X22</f>
        <v>108064</v>
      </c>
      <c r="Y34" s="405">
        <f>'CAJA NETA'!Y22</f>
        <v>105878</v>
      </c>
      <c r="Z34" s="405">
        <f>'CAJA NETA'!Z22</f>
        <v>103682</v>
      </c>
      <c r="AA34" s="405">
        <f>'CAJA NETA'!AA22</f>
        <v>103682</v>
      </c>
      <c r="AB34" s="405">
        <f>'CAJA NETA'!AB22</f>
        <v>103290.09783000001</v>
      </c>
      <c r="AC34" s="405">
        <f>'CAJA NETA'!AC22</f>
        <v>102938.46807</v>
      </c>
      <c r="AD34" s="405">
        <f>'CAJA NETA'!AD22</f>
        <v>102938.46807</v>
      </c>
      <c r="AE34" s="405">
        <f>'CAJA NETA'!AE22</f>
        <v>102938.46807</v>
      </c>
      <c r="AF34" s="405">
        <f>'CAJA NETA'!AF22</f>
        <v>102938.46807</v>
      </c>
      <c r="AG34" s="405">
        <f>'CAJA NETA'!AG22</f>
        <v>103146</v>
      </c>
      <c r="AH34" s="405">
        <f>'CAJA NETA'!AH22</f>
        <v>102801.64052000002</v>
      </c>
      <c r="AI34" s="405">
        <f>'CAJA NETA'!AI22</f>
        <v>102801.64051999996</v>
      </c>
      <c r="AJ34" s="405">
        <f>'CAJA NETA'!AJ22</f>
        <v>102801.64052000002</v>
      </c>
      <c r="AK34" s="405">
        <f>'CAJA NETA'!AK22</f>
        <v>103362</v>
      </c>
      <c r="AL34" s="405">
        <f>'CAJA NETA'!AL22</f>
        <v>103361.64052000002</v>
      </c>
      <c r="AM34" s="405">
        <f>'CAJA NETA'!AM22</f>
        <v>102319.97452000002</v>
      </c>
      <c r="AN34" s="405">
        <f>'CAJA NETA'!AN22</f>
        <v>102047.24725000001</v>
      </c>
      <c r="AO34" s="405">
        <f>'CAJA NETA'!AO22</f>
        <v>102047.24725000001</v>
      </c>
      <c r="AP34" s="405">
        <f>'CAJA NETA'!AP22</f>
        <v>102489</v>
      </c>
      <c r="AQ34" s="405">
        <f>'CAJA NETA'!AQ22</f>
        <v>101152.73940000002</v>
      </c>
      <c r="AR34" s="405">
        <f>'CAJA NETA'!AR22</f>
        <v>100009.07496000003</v>
      </c>
      <c r="AS34" s="405">
        <f>'CAJA NETA'!AS22</f>
        <v>103009.07496000003</v>
      </c>
      <c r="AT34" s="405">
        <f>'CAJA NETA'!AT22</f>
        <v>100009.07496000003</v>
      </c>
      <c r="AU34" s="405">
        <f>'CAJA NETA'!AU22</f>
        <v>100009.07496000003</v>
      </c>
      <c r="AV34" s="405">
        <f>'CAJA NETA'!AV22</f>
        <v>100094</v>
      </c>
      <c r="AW34" s="405">
        <f>'CAJA NETA'!AW22</f>
        <v>100094.07496</v>
      </c>
      <c r="AX34" s="405">
        <f>'CAJA NETA'!AX22</f>
        <v>98077.574959999998</v>
      </c>
      <c r="AY34" s="405">
        <f>'CAJA NETA'!AY22</f>
        <v>97732.747410000011</v>
      </c>
      <c r="AZ34" s="405">
        <f>'CAJA NETA'!AZ22</f>
        <v>97369.394100000005</v>
      </c>
      <c r="BA34" s="405">
        <f>'CAJA NETA'!BA22</f>
        <v>97369.394100000005</v>
      </c>
      <c r="BB34" s="405">
        <f>'CAJA NETA'!BB22</f>
        <v>97369.394100000005</v>
      </c>
      <c r="BC34" s="405">
        <f>'CAJA NETA'!BC22</f>
        <v>97325</v>
      </c>
      <c r="BD34" s="405">
        <f>'CAJA NETA'!BD22</f>
        <v>108080.99901999999</v>
      </c>
      <c r="BE34" s="405">
        <f>'CAJA NETA'!BE22</f>
        <v>98765.665689999994</v>
      </c>
      <c r="BF34" s="405">
        <f>'CAJA NETA'!BF22</f>
        <v>90542.272419999994</v>
      </c>
      <c r="BG34" s="405">
        <f>'CAJA NETA'!BG22</f>
        <v>95042.272419999994</v>
      </c>
      <c r="BH34" s="405">
        <f>'CAJA NETA'!BH22</f>
        <v>92365.025170000037</v>
      </c>
      <c r="BI34" s="405">
        <f>'CAJA NETA'!BI22</f>
        <v>95042.272419999994</v>
      </c>
      <c r="BJ34" s="405">
        <f>'CAJA NETA'!BJ22</f>
        <v>92365</v>
      </c>
      <c r="BK34" s="405">
        <f>'CAJA NETA'!BK22</f>
        <v>92365</v>
      </c>
      <c r="BL34" s="405">
        <f>'CAJA NETA'!BL22</f>
        <v>0</v>
      </c>
      <c r="BM34" s="405">
        <f>'CAJA NETA'!BM22</f>
        <v>172697.41673</v>
      </c>
    </row>
    <row r="35" spans="1:65">
      <c r="A35" s="11" t="s">
        <v>500</v>
      </c>
      <c r="R35" s="405">
        <f t="shared" ref="R35:Y35" si="274">R19</f>
        <v>77341</v>
      </c>
      <c r="S35" s="405">
        <f t="shared" si="274"/>
        <v>74868</v>
      </c>
      <c r="T35" s="405">
        <f t="shared" si="274"/>
        <v>126584</v>
      </c>
      <c r="U35" s="405">
        <f t="shared" si="274"/>
        <v>141300</v>
      </c>
      <c r="V35" s="405">
        <f t="shared" si="274"/>
        <v>149377</v>
      </c>
      <c r="W35" s="405">
        <f t="shared" si="274"/>
        <v>148654</v>
      </c>
      <c r="X35" s="405">
        <f t="shared" si="274"/>
        <v>148064</v>
      </c>
      <c r="Y35" s="405">
        <f t="shared" si="274"/>
        <v>145878</v>
      </c>
      <c r="Z35" s="405">
        <f t="shared" ref="Z35:AD35" si="275">Z19</f>
        <v>143682</v>
      </c>
      <c r="AA35" s="405">
        <f t="shared" ref="AA35" si="276">AA19</f>
        <v>143682</v>
      </c>
      <c r="AB35" s="405">
        <f t="shared" si="275"/>
        <v>143290.09783000001</v>
      </c>
      <c r="AC35" s="405">
        <f t="shared" si="275"/>
        <v>142938.46807</v>
      </c>
      <c r="AD35" s="405">
        <f t="shared" si="275"/>
        <v>142938.46807</v>
      </c>
      <c r="AE35" s="405">
        <f>AE19</f>
        <v>142938.46807</v>
      </c>
      <c r="AF35" s="405">
        <f t="shared" ref="AF35:AG35" si="277">AF19</f>
        <v>142938.46807</v>
      </c>
      <c r="AG35" s="405">
        <f t="shared" si="277"/>
        <v>143146</v>
      </c>
      <c r="AH35" s="405">
        <f t="shared" ref="AH35:AI35" si="278">AH19</f>
        <v>142801.64052000002</v>
      </c>
      <c r="AI35" s="405">
        <f t="shared" si="278"/>
        <v>142801.64051999996</v>
      </c>
      <c r="AJ35" s="405">
        <f t="shared" ref="AJ35:AK35" si="279">AJ19</f>
        <v>142801.64052000002</v>
      </c>
      <c r="AK35" s="405">
        <f t="shared" si="279"/>
        <v>143362</v>
      </c>
      <c r="AL35" s="405">
        <f t="shared" ref="AL35:AM35" si="280">AL19</f>
        <v>143361.64052000002</v>
      </c>
      <c r="AM35" s="405">
        <f t="shared" si="280"/>
        <v>142319.97452000002</v>
      </c>
      <c r="AN35" s="405">
        <f t="shared" ref="AN35:AQ35" si="281">AN19</f>
        <v>142047.24725000001</v>
      </c>
      <c r="AO35" s="405">
        <f t="shared" si="281"/>
        <v>142047.24725000001</v>
      </c>
      <c r="AP35" s="405">
        <f t="shared" si="281"/>
        <v>142489</v>
      </c>
      <c r="AQ35" s="405">
        <f t="shared" si="281"/>
        <v>141152.73940000002</v>
      </c>
      <c r="AR35" s="405">
        <f t="shared" ref="AR35:AS35" si="282">AR19</f>
        <v>139009.07496000003</v>
      </c>
      <c r="AS35" s="405">
        <f t="shared" si="282"/>
        <v>139009.07496000003</v>
      </c>
      <c r="AT35" s="405">
        <f t="shared" ref="AT35:AU35" si="283">AT19</f>
        <v>139009.07496000003</v>
      </c>
      <c r="AU35" s="405">
        <f t="shared" si="283"/>
        <v>139009.07496000003</v>
      </c>
      <c r="AV35" s="405">
        <f t="shared" ref="AV35:AW35" si="284">AV19</f>
        <v>139094</v>
      </c>
      <c r="AW35" s="405">
        <f t="shared" si="284"/>
        <v>139094.07496</v>
      </c>
      <c r="AX35" s="405">
        <f t="shared" ref="AX35:AY35" si="285">AX19</f>
        <v>137077.57496</v>
      </c>
      <c r="AY35" s="405">
        <f t="shared" si="285"/>
        <v>136732.74741000001</v>
      </c>
      <c r="AZ35" s="405">
        <f t="shared" ref="AZ35:BC35" si="286">AZ19</f>
        <v>136369.3941</v>
      </c>
      <c r="BA35" s="405">
        <f t="shared" si="286"/>
        <v>136369.3941</v>
      </c>
      <c r="BB35" s="405">
        <f t="shared" si="286"/>
        <v>136369.3941</v>
      </c>
      <c r="BC35" s="405">
        <f t="shared" si="286"/>
        <v>136325</v>
      </c>
      <c r="BD35" s="405">
        <f t="shared" ref="BD35" si="287">BD19</f>
        <v>137580.99901999999</v>
      </c>
      <c r="BE35" s="405">
        <f t="shared" ref="BE35:BF35" si="288">BE19</f>
        <v>136065.66568999999</v>
      </c>
      <c r="BF35" s="405">
        <f t="shared" si="288"/>
        <v>136342.27241999999</v>
      </c>
      <c r="BG35" s="405">
        <f t="shared" ref="BG35:BK35" si="289">BG19</f>
        <v>146842.27241999999</v>
      </c>
      <c r="BH35" s="405">
        <f t="shared" si="289"/>
        <v>144165.02517000004</v>
      </c>
      <c r="BI35" s="405">
        <f t="shared" si="289"/>
        <v>146842.27241999999</v>
      </c>
      <c r="BJ35" s="405">
        <f t="shared" si="289"/>
        <v>144165</v>
      </c>
      <c r="BK35" s="405">
        <f t="shared" si="289"/>
        <v>144165</v>
      </c>
      <c r="BL35" s="405">
        <f t="shared" ref="BL35" si="290">BL19</f>
        <v>0</v>
      </c>
      <c r="BM35" s="405">
        <f t="shared" ref="BM35" si="291">BM19</f>
        <v>172697.41673</v>
      </c>
    </row>
  </sheetData>
  <mergeCells count="2">
    <mergeCell ref="B1:AV1"/>
    <mergeCell ref="AW1:AX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4">
    <tabColor theme="0" tint="-0.499984740745262"/>
  </sheetPr>
  <dimension ref="A1:BM23"/>
  <sheetViews>
    <sheetView showGridLines="0" zoomScale="80" zoomScaleNormal="80" workbookViewId="0">
      <pane xSplit="26" ySplit="2" topLeftCell="BA3" activePane="bottomRight" state="frozen"/>
      <selection activeCell="BK18" sqref="BK18"/>
      <selection pane="topRight" activeCell="BK18" sqref="BK18"/>
      <selection pane="bottomLeft" activeCell="BK18" sqref="BK18"/>
      <selection pane="bottomRight" activeCell="BK18" sqref="BK18"/>
    </sheetView>
  </sheetViews>
  <sheetFormatPr baseColWidth="10" defaultRowHeight="15" outlineLevelCol="2"/>
  <cols>
    <col min="1" max="1" width="38" style="11" customWidth="1"/>
    <col min="2" max="2" width="11" style="11" hidden="1" customWidth="1" outlineLevel="1"/>
    <col min="3" max="13" width="11" style="11" hidden="1" customWidth="1" outlineLevel="2"/>
    <col min="14" max="26" width="11" style="11" hidden="1" customWidth="1" outlineLevel="1"/>
    <col min="27" max="27" width="11" style="11" customWidth="1" collapsed="1"/>
    <col min="28" max="28" width="10.375" style="11" hidden="1" customWidth="1" outlineLevel="1"/>
    <col min="29" max="32" width="11" style="11" hidden="1" customWidth="1" outlineLevel="1"/>
    <col min="33" max="33" width="11" style="11" hidden="1" customWidth="1" collapsed="1"/>
    <col min="34" max="36" width="11" style="11" hidden="1" customWidth="1" outlineLevel="1"/>
    <col min="37" max="37" width="11" style="11" customWidth="1" collapsed="1"/>
    <col min="38" max="41" width="11" style="11" hidden="1" customWidth="1"/>
    <col min="42" max="42" width="11" style="11" customWidth="1" collapsed="1"/>
    <col min="43" max="64" width="11" style="11" customWidth="1"/>
    <col min="65" max="65" width="12" style="11" bestFit="1" customWidth="1"/>
    <col min="66" max="16384" width="11" style="11"/>
  </cols>
  <sheetData>
    <row r="1" spans="1:65" s="8" customFormat="1" ht="15.75" customHeight="1">
      <c r="A1" s="349" t="s">
        <v>46</v>
      </c>
      <c r="B1" s="810" t="s">
        <v>7</v>
      </c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  <c r="O1" s="810"/>
      <c r="P1" s="810"/>
      <c r="Q1" s="810"/>
      <c r="R1" s="810"/>
      <c r="S1" s="810"/>
      <c r="T1" s="810"/>
      <c r="U1" s="810"/>
      <c r="V1" s="810"/>
      <c r="W1" s="810"/>
      <c r="X1" s="810"/>
      <c r="Y1" s="810"/>
      <c r="Z1" s="810"/>
      <c r="AA1" s="810"/>
      <c r="AB1" s="810"/>
      <c r="AC1" s="810"/>
      <c r="AD1" s="810"/>
      <c r="AE1" s="810"/>
      <c r="AF1" s="810"/>
      <c r="AG1" s="810"/>
      <c r="AH1" s="810"/>
      <c r="AI1" s="810"/>
      <c r="AJ1" s="810"/>
      <c r="AK1" s="810"/>
      <c r="AL1" s="810"/>
      <c r="AM1" s="810"/>
      <c r="AN1" s="810"/>
      <c r="AO1" s="810"/>
      <c r="AP1" s="811"/>
      <c r="AQ1" s="815"/>
      <c r="AR1" s="817"/>
      <c r="AS1" s="816"/>
      <c r="AT1" s="697"/>
      <c r="AU1" s="697"/>
      <c r="AV1" s="700"/>
      <c r="AW1" s="700"/>
      <c r="AX1" s="718"/>
      <c r="AY1" s="728"/>
      <c r="AZ1" s="730"/>
      <c r="BA1" s="730"/>
      <c r="BB1" s="730"/>
      <c r="BC1" s="730"/>
      <c r="BD1" s="807"/>
      <c r="BE1" s="807"/>
      <c r="BF1" s="807"/>
      <c r="BG1" s="807"/>
      <c r="BH1" s="807"/>
      <c r="BI1" s="807"/>
      <c r="BJ1" s="807"/>
      <c r="BK1" s="807"/>
      <c r="BL1" s="807"/>
      <c r="BM1" s="553" t="str">
        <f>'CAJA NETA (2)'!BM1</f>
        <v>Proyección</v>
      </c>
    </row>
    <row r="2" spans="1:65" s="8" customFormat="1" ht="15.75">
      <c r="A2" s="358" t="s">
        <v>0</v>
      </c>
      <c r="B2" s="359">
        <f>'CAJA NETA (2)'!B2</f>
        <v>42705</v>
      </c>
      <c r="C2" s="359">
        <f>'CAJA NETA (2)'!C2</f>
        <v>42736</v>
      </c>
      <c r="D2" s="359">
        <f>'CAJA NETA (2)'!D2</f>
        <v>42767</v>
      </c>
      <c r="E2" s="359">
        <f>'CAJA NETA (2)'!E2</f>
        <v>42795</v>
      </c>
      <c r="F2" s="359">
        <f>'CAJA NETA (2)'!F2</f>
        <v>42826</v>
      </c>
      <c r="G2" s="359">
        <f>'CAJA NETA (2)'!G2</f>
        <v>42856</v>
      </c>
      <c r="H2" s="359">
        <f>'CAJA NETA (2)'!H2</f>
        <v>42887</v>
      </c>
      <c r="I2" s="359">
        <f>'CAJA NETA (2)'!I2</f>
        <v>42917</v>
      </c>
      <c r="J2" s="359">
        <f>'CAJA NETA (2)'!J2</f>
        <v>42948</v>
      </c>
      <c r="K2" s="359">
        <f>'CAJA NETA (2)'!K2</f>
        <v>42979</v>
      </c>
      <c r="L2" s="359">
        <f>'CAJA NETA (2)'!L2</f>
        <v>43009</v>
      </c>
      <c r="M2" s="359">
        <f>'CAJA NETA (2)'!M2</f>
        <v>43040</v>
      </c>
      <c r="N2" s="359">
        <f>'CAJA NETA (2)'!N2</f>
        <v>43070</v>
      </c>
      <c r="O2" s="359">
        <f>'CAJA NETA (2)'!O2</f>
        <v>43101</v>
      </c>
      <c r="P2" s="359">
        <f>'CAJA NETA (2)'!P2</f>
        <v>43159</v>
      </c>
      <c r="Q2" s="359">
        <f>'CAJA NETA (2)'!Q2</f>
        <v>43190</v>
      </c>
      <c r="R2" s="359">
        <f>'CAJA NETA (2)'!R2</f>
        <v>43220</v>
      </c>
      <c r="S2" s="359">
        <f>'CAJA NETA (2)'!S2</f>
        <v>43250</v>
      </c>
      <c r="T2" s="359">
        <f>'CAJA NETA (2)'!T2</f>
        <v>43281</v>
      </c>
      <c r="U2" s="359">
        <f>'CAJA NETA (2)'!U2</f>
        <v>43311</v>
      </c>
      <c r="V2" s="359">
        <f>'CAJA NETA (2)'!V2</f>
        <v>43342</v>
      </c>
      <c r="W2" s="359">
        <f>'CAJA NETA (2)'!W2</f>
        <v>43373</v>
      </c>
      <c r="X2" s="359">
        <f>'CAJA NETA (2)'!X2</f>
        <v>43404</v>
      </c>
      <c r="Y2" s="359">
        <f>'CAJA NETA (2)'!Y2</f>
        <v>43434</v>
      </c>
      <c r="Z2" s="359">
        <f>'CAJA NETA (2)'!Z2</f>
        <v>43464</v>
      </c>
      <c r="AA2" s="359">
        <f>'CAJA NETA (2)'!AA2</f>
        <v>43465</v>
      </c>
      <c r="AB2" s="404">
        <f>'CAJA NETA (2)'!AB2</f>
        <v>43476</v>
      </c>
      <c r="AC2" s="404">
        <f>'CAJA NETA (2)'!AC2</f>
        <v>43483</v>
      </c>
      <c r="AD2" s="404">
        <f>'CAJA NETA (2)'!AD2</f>
        <v>43490</v>
      </c>
      <c r="AE2" s="404">
        <f>'CAJA NETA (2)'!AE2</f>
        <v>43497</v>
      </c>
      <c r="AF2" s="404">
        <f>'CAJA NETA (2)'!AF2</f>
        <v>43504</v>
      </c>
      <c r="AG2" s="359">
        <f>'CAJA NETA (2)'!AG2</f>
        <v>43495</v>
      </c>
      <c r="AH2" s="404">
        <f>'CAJA NETA (2)'!AH2</f>
        <v>43511</v>
      </c>
      <c r="AI2" s="404">
        <f>'CAJA NETA (2)'!AI2</f>
        <v>43518</v>
      </c>
      <c r="AJ2" s="404">
        <f>'CAJA NETA (2)'!AJ2</f>
        <v>43525</v>
      </c>
      <c r="AK2" s="541">
        <f>'CAJA NETA (2)'!AK2</f>
        <v>43524</v>
      </c>
      <c r="AL2" s="539">
        <f>'CAJA NETA (2)'!AL2</f>
        <v>43532</v>
      </c>
      <c r="AM2" s="404">
        <f>'CAJA NETA (2)'!AM2</f>
        <v>43539</v>
      </c>
      <c r="AN2" s="404">
        <f>'CAJA NETA (2)'!AN2</f>
        <v>43546</v>
      </c>
      <c r="AO2" s="540">
        <f>'CAJA NETA (2)'!AO2</f>
        <v>43553</v>
      </c>
      <c r="AP2" s="541">
        <f>'CAJA NETA (2)'!AP2</f>
        <v>43555</v>
      </c>
      <c r="AQ2" s="539">
        <f>'CAJA NETA (2)'!AQ2</f>
        <v>43560</v>
      </c>
      <c r="AR2" s="404">
        <f>'CAJA NETA (2)'!AR2</f>
        <v>43567</v>
      </c>
      <c r="AS2" s="540">
        <f>'CAJA NETA (2)'!AS2</f>
        <v>43574</v>
      </c>
      <c r="AT2" s="540">
        <f>'CAJA NETA (2)'!AT2</f>
        <v>43581</v>
      </c>
      <c r="AU2" s="540">
        <f>'CAJA NETA (2)'!AU2</f>
        <v>43585</v>
      </c>
      <c r="AV2" s="541">
        <f>'CAJA NETA (2)'!AV2</f>
        <v>43585</v>
      </c>
      <c r="AW2" s="540">
        <f>'CAJA NETA (2)'!AW2</f>
        <v>43588</v>
      </c>
      <c r="AX2" s="540">
        <f>'CAJA NETA (2)'!AX2</f>
        <v>43595</v>
      </c>
      <c r="AY2" s="540">
        <f>'CAJA NETA (2)'!AY2</f>
        <v>43602</v>
      </c>
      <c r="AZ2" s="540">
        <f>'CAJA NETA (2)'!AZ2</f>
        <v>43609</v>
      </c>
      <c r="BA2" s="540">
        <f>'CAJA NETA (2)'!BA2</f>
        <v>43616</v>
      </c>
      <c r="BB2" s="540">
        <f>'CAJA NETA (2)'!BB2</f>
        <v>43616</v>
      </c>
      <c r="BC2" s="541">
        <f>'CAJA NETA (2)'!BC2</f>
        <v>43616</v>
      </c>
      <c r="BD2" s="540">
        <f>'CAJA NETA (2)'!BD2</f>
        <v>43623</v>
      </c>
      <c r="BE2" s="540">
        <f>'CAJA NETA (2)'!BE2</f>
        <v>43630</v>
      </c>
      <c r="BF2" s="540">
        <f>'CAJA NETA (2)'!BF2</f>
        <v>43637</v>
      </c>
      <c r="BG2" s="540">
        <f>'CAJA NETA (2)'!BG2</f>
        <v>43644</v>
      </c>
      <c r="BH2" s="541">
        <f>'CAJA NETA (2)'!BH2</f>
        <v>43646</v>
      </c>
      <c r="BI2" s="541">
        <f>'CAJA NETA (2)'!BI2</f>
        <v>43646</v>
      </c>
      <c r="BJ2" s="541">
        <f>'CAJA NETA (2)'!BJ2</f>
        <v>43646</v>
      </c>
      <c r="BK2" s="540">
        <f>'CAJA NETA (2)'!BK2</f>
        <v>43651</v>
      </c>
      <c r="BL2" s="540">
        <f>'CAJA NETA (2)'!BL2</f>
        <v>43658</v>
      </c>
      <c r="BM2" s="552">
        <f>'CAJA NETA (2)'!BM2</f>
        <v>43800</v>
      </c>
    </row>
    <row r="3" spans="1:65">
      <c r="A3" s="9" t="s">
        <v>1</v>
      </c>
      <c r="B3" s="340">
        <f>'CAJA NETA (2)'!B6</f>
        <v>26393</v>
      </c>
      <c r="C3" s="340">
        <f>'CAJA NETA (2)'!C6</f>
        <v>26681</v>
      </c>
      <c r="D3" s="340">
        <f>'CAJA NETA (2)'!D6</f>
        <v>27878</v>
      </c>
      <c r="E3" s="340">
        <f>'CAJA NETA (2)'!E6</f>
        <v>18982</v>
      </c>
      <c r="F3" s="340">
        <f>'CAJA NETA (2)'!F6</f>
        <v>31459</v>
      </c>
      <c r="G3" s="340">
        <f>'CAJA NETA (2)'!G6</f>
        <v>37649</v>
      </c>
      <c r="H3" s="340">
        <f>'CAJA NETA (2)'!H6</f>
        <v>22519.182589999997</v>
      </c>
      <c r="I3" s="340">
        <f>'CAJA NETA (2)'!I6</f>
        <v>31905.309999999998</v>
      </c>
      <c r="J3" s="340">
        <f>'CAJA NETA (2)'!J6</f>
        <v>30909.294199999982</v>
      </c>
      <c r="K3" s="340">
        <f>'CAJA NETA (2)'!K6</f>
        <v>18975.575209999966</v>
      </c>
      <c r="L3" s="340">
        <f>'CAJA NETA (2)'!L6</f>
        <v>18322.692439999999</v>
      </c>
      <c r="M3" s="340">
        <f>'CAJA NETA (2)'!M6</f>
        <v>15365.753189999978</v>
      </c>
      <c r="N3" s="340">
        <f>'CAJA NETA (2)'!N6</f>
        <v>20840</v>
      </c>
      <c r="O3" s="340">
        <f>'CAJA NETA (2)'!O6</f>
        <v>22056.52126999999</v>
      </c>
      <c r="P3" s="340">
        <f>'CAJA NETA (2)'!P6</f>
        <v>36846.038339999999</v>
      </c>
      <c r="Q3" s="340">
        <f>'CAJA NETA (2)'!Q6</f>
        <v>36435</v>
      </c>
      <c r="R3" s="340">
        <f>'CAJA NETA (2)'!R6</f>
        <v>41331</v>
      </c>
      <c r="S3" s="340">
        <f>'CAJA NETA (2)'!S6</f>
        <v>33844</v>
      </c>
      <c r="T3" s="340">
        <f>'CAJA NETA (2)'!T6</f>
        <v>29452</v>
      </c>
      <c r="U3" s="340">
        <f>'CAJA NETA (2)'!U6</f>
        <v>26416</v>
      </c>
      <c r="V3" s="340">
        <f>'CAJA NETA (2)'!V6</f>
        <v>18764</v>
      </c>
      <c r="W3" s="340">
        <f>'CAJA NETA (2)'!W6</f>
        <v>9252</v>
      </c>
      <c r="X3" s="340">
        <f>'CAJA NETA (2)'!X6</f>
        <v>18279</v>
      </c>
      <c r="Y3" s="340">
        <f>'CAJA NETA (2)'!Y6</f>
        <v>14365</v>
      </c>
      <c r="Z3" s="340">
        <f>'CAJA NETA (2)'!Z6</f>
        <v>13744</v>
      </c>
      <c r="AA3" s="340">
        <f>'CAJA NETA (2)'!AA6</f>
        <v>15412</v>
      </c>
      <c r="AB3" s="340">
        <f>'CAJA NETA (2)'!AB6</f>
        <v>34919.002</v>
      </c>
      <c r="AC3" s="340">
        <f>'CAJA NETA (2)'!AC6</f>
        <v>27681.155999999999</v>
      </c>
      <c r="AD3" s="340">
        <f>'CAJA NETA (2)'!AD6</f>
        <v>17124.985000000001</v>
      </c>
      <c r="AE3" s="340">
        <f>'CAJA NETA (2)'!AE6</f>
        <v>14019.657999999999</v>
      </c>
      <c r="AF3" s="340">
        <f>'CAJA NETA (2)'!AF6</f>
        <v>13751.34</v>
      </c>
      <c r="AG3" s="340">
        <f>'CAJA NETA (2)'!AG6</f>
        <v>18911</v>
      </c>
      <c r="AH3" s="340">
        <f>'CAJA NETA (2)'!AH6</f>
        <v>18227.487999999998</v>
      </c>
      <c r="AI3" s="340">
        <f>'CAJA NETA (2)'!AI6</f>
        <v>17503.912</v>
      </c>
      <c r="AJ3" s="340">
        <f>'CAJA NETA (2)'!AJ6</f>
        <v>24569.667999999998</v>
      </c>
      <c r="AK3" s="340">
        <f>'CAJA NETA (2)'!AK6</f>
        <v>24928</v>
      </c>
      <c r="AL3" s="340">
        <f>'CAJA NETA (2)'!AL6</f>
        <v>33407.162609999992</v>
      </c>
      <c r="AM3" s="340">
        <f>'CAJA NETA (2)'!AM6</f>
        <v>24004.049599999995</v>
      </c>
      <c r="AN3" s="340">
        <f>'CAJA NETA (2)'!AN6</f>
        <v>24622.684000000001</v>
      </c>
      <c r="AO3" s="340">
        <f>'CAJA NETA (2)'!AO6</f>
        <v>13647.063</v>
      </c>
      <c r="AP3" s="340">
        <f>'CAJA NETA (2)'!AP6</f>
        <v>11234</v>
      </c>
      <c r="AQ3" s="340">
        <f>'CAJA NETA (2)'!AQ6</f>
        <v>17499.010999999999</v>
      </c>
      <c r="AR3" s="340">
        <f>'CAJA NETA (2)'!AR6</f>
        <v>13865.261999999999</v>
      </c>
      <c r="AS3" s="340">
        <f>'CAJA NETA (2)'!AS6</f>
        <v>17219.806</v>
      </c>
      <c r="AT3" s="340">
        <f>'CAJA NETA (2)'!AT6</f>
        <v>28869.141</v>
      </c>
      <c r="AU3" s="340">
        <f>'CAJA NETA (2)'!AU6</f>
        <v>17884.800999999999</v>
      </c>
      <c r="AV3" s="340">
        <f>'CAJA NETA (2)'!AV6</f>
        <v>22449</v>
      </c>
      <c r="AW3" s="340">
        <f>'CAJA NETA (2)'!AW6</f>
        <v>21505.940999999999</v>
      </c>
      <c r="AX3" s="340">
        <f>'CAJA NETA (2)'!AX6</f>
        <v>20187.337</v>
      </c>
      <c r="AY3" s="340">
        <f>'CAJA NETA (2)'!AY6</f>
        <v>22225.15</v>
      </c>
      <c r="AZ3" s="340">
        <f>'CAJA NETA (2)'!AZ6</f>
        <v>13862.486999999999</v>
      </c>
      <c r="BA3" s="340">
        <f>'CAJA NETA (2)'!BA6</f>
        <v>17946.748</v>
      </c>
      <c r="BB3" s="340">
        <f>'CAJA NETA (2)'!BB6</f>
        <v>17946.748</v>
      </c>
      <c r="BC3" s="340">
        <f>'CAJA NETA (2)'!BC6</f>
        <v>15389</v>
      </c>
      <c r="BD3" s="340">
        <f>'CAJA NETA (2)'!BD6</f>
        <v>26353.534</v>
      </c>
      <c r="BE3" s="340">
        <f>'CAJA NETA (2)'!BE6</f>
        <v>13101.782999999999</v>
      </c>
      <c r="BF3" s="340">
        <f>'CAJA NETA (2)'!BF6</f>
        <v>19026.431</v>
      </c>
      <c r="BG3" s="340">
        <f>'CAJA NETA (2)'!BG6</f>
        <v>14532.099</v>
      </c>
      <c r="BH3" s="340">
        <f>'CAJA NETA (2)'!BH6</f>
        <v>14005.851140000013</v>
      </c>
      <c r="BI3" s="340">
        <f>'CAJA NETA (2)'!BI6</f>
        <v>14532.099</v>
      </c>
      <c r="BJ3" s="340">
        <f>'CAJA NETA (2)'!BJ6</f>
        <v>13653</v>
      </c>
      <c r="BK3" s="340">
        <f>'CAJA NETA (2)'!BK6</f>
        <v>16439.677000000003</v>
      </c>
      <c r="BL3" s="340">
        <f>'CAJA NETA (2)'!BL6</f>
        <v>0</v>
      </c>
      <c r="BM3" s="340">
        <f>'CAJA NETA (2)'!BM6</f>
        <v>19999.999999999993</v>
      </c>
    </row>
    <row r="4" spans="1:65">
      <c r="A4" s="9" t="s">
        <v>39</v>
      </c>
      <c r="B4" s="340">
        <f>'CAJA NETA (2)'!B8</f>
        <v>24126</v>
      </c>
      <c r="C4" s="340">
        <f>'CAJA NETA (2)'!C8</f>
        <v>39126</v>
      </c>
      <c r="D4" s="340">
        <f>'CAJA NETA (2)'!D8</f>
        <v>34917</v>
      </c>
      <c r="E4" s="340">
        <f>'CAJA NETA (2)'!E8</f>
        <v>47091</v>
      </c>
      <c r="F4" s="340">
        <f>'CAJA NETA (2)'!F8</f>
        <v>48349</v>
      </c>
      <c r="G4" s="340">
        <f>'CAJA NETA (2)'!G8</f>
        <v>43191</v>
      </c>
      <c r="H4" s="340">
        <f>'CAJA NETA (2)'!H8</f>
        <v>56395</v>
      </c>
      <c r="I4" s="340">
        <f>'CAJA NETA (2)'!I8</f>
        <v>53903</v>
      </c>
      <c r="J4" s="340">
        <f>'CAJA NETA (2)'!J8</f>
        <v>31184</v>
      </c>
      <c r="K4" s="340">
        <f>'CAJA NETA (2)'!K8</f>
        <v>30211</v>
      </c>
      <c r="L4" s="340">
        <f>'CAJA NETA (2)'!L8</f>
        <v>40848</v>
      </c>
      <c r="M4" s="340">
        <f>'CAJA NETA (2)'!M8</f>
        <v>43759</v>
      </c>
      <c r="N4" s="340">
        <f>'CAJA NETA (2)'!N8</f>
        <v>50417</v>
      </c>
      <c r="O4" s="340">
        <f>'CAJA NETA (2)'!O8</f>
        <v>40291</v>
      </c>
      <c r="P4" s="340">
        <f>'CAJA NETA (2)'!P8</f>
        <v>43371</v>
      </c>
      <c r="Q4" s="340">
        <f>'CAJA NETA (2)'!Q8</f>
        <v>42765</v>
      </c>
      <c r="R4" s="340">
        <f>'CAJA NETA (2)'!R8</f>
        <v>23760</v>
      </c>
      <c r="S4" s="340">
        <f>'CAJA NETA (2)'!S8</f>
        <v>1765</v>
      </c>
      <c r="T4" s="340">
        <f>'CAJA NETA (2)'!T8</f>
        <v>7267</v>
      </c>
      <c r="U4" s="340">
        <f>'CAJA NETA (2)'!U8</f>
        <v>15768</v>
      </c>
      <c r="V4" s="340">
        <f>'CAJA NETA (2)'!V8</f>
        <v>34065</v>
      </c>
      <c r="W4" s="340">
        <f>'CAJA NETA (2)'!W8</f>
        <v>26363</v>
      </c>
      <c r="X4" s="340">
        <f>'CAJA NETA (2)'!X8</f>
        <v>23019</v>
      </c>
      <c r="Y4" s="340">
        <f>'CAJA NETA (2)'!Y8</f>
        <v>41037</v>
      </c>
      <c r="Z4" s="340">
        <f>'CAJA NETA (2)'!Z8</f>
        <v>31734</v>
      </c>
      <c r="AA4" s="340">
        <f>'CAJA NETA (2)'!AA8</f>
        <v>31734</v>
      </c>
      <c r="AB4" s="340">
        <f>'CAJA NETA (2)'!AB8</f>
        <v>27737</v>
      </c>
      <c r="AC4" s="340">
        <f>'CAJA NETA (2)'!AC8</f>
        <v>42737</v>
      </c>
      <c r="AD4" s="340">
        <f>'CAJA NETA (2)'!AD8</f>
        <v>52737</v>
      </c>
      <c r="AE4" s="340">
        <f>'CAJA NETA (2)'!AE8</f>
        <v>61037</v>
      </c>
      <c r="AF4" s="340">
        <f>'CAJA NETA (2)'!AF8</f>
        <v>67037</v>
      </c>
      <c r="AG4" s="340">
        <f>'CAJA NETA (2)'!AG8</f>
        <v>57037</v>
      </c>
      <c r="AH4" s="340">
        <f>'CAJA NETA (2)'!AH8</f>
        <v>64372</v>
      </c>
      <c r="AI4" s="340">
        <f>'CAJA NETA (2)'!AI8</f>
        <v>66367</v>
      </c>
      <c r="AJ4" s="340">
        <f>'CAJA NETA (2)'!AJ8</f>
        <v>61565</v>
      </c>
      <c r="AK4" s="340">
        <f>'CAJA NETA (2)'!AK8</f>
        <v>61565</v>
      </c>
      <c r="AL4" s="340">
        <f>'CAJA NETA (2)'!AL8</f>
        <v>58069</v>
      </c>
      <c r="AM4" s="340">
        <f>'CAJA NETA (2)'!AM8</f>
        <v>68069</v>
      </c>
      <c r="AN4" s="340">
        <f>'CAJA NETA (2)'!AN8</f>
        <v>70069</v>
      </c>
      <c r="AO4" s="340">
        <f>'CAJA NETA (2)'!AO8</f>
        <v>72169</v>
      </c>
      <c r="AP4" s="340">
        <f>'CAJA NETA (2)'!AP8</f>
        <v>72169</v>
      </c>
      <c r="AQ4" s="340">
        <f>'CAJA NETA (2)'!AQ8</f>
        <v>72169</v>
      </c>
      <c r="AR4" s="340">
        <f>'CAJA NETA (2)'!AR8</f>
        <v>72169</v>
      </c>
      <c r="AS4" s="340">
        <f>'CAJA NETA (2)'!AS8</f>
        <v>71165</v>
      </c>
      <c r="AT4" s="340">
        <f>'CAJA NETA (2)'!AT8</f>
        <v>63765</v>
      </c>
      <c r="AU4" s="340">
        <f>'CAJA NETA (2)'!AU8</f>
        <v>52765</v>
      </c>
      <c r="AV4" s="340">
        <f>'CAJA NETA (2)'!AV8</f>
        <v>52766</v>
      </c>
      <c r="AW4" s="340">
        <f>'CAJA NETA (2)'!AW8</f>
        <v>55765</v>
      </c>
      <c r="AX4" s="340">
        <f>'CAJA NETA (2)'!AX8</f>
        <v>56765</v>
      </c>
      <c r="AY4" s="340">
        <f>'CAJA NETA (2)'!AY8</f>
        <v>50767</v>
      </c>
      <c r="AZ4" s="340">
        <f>'CAJA NETA (2)'!AZ8</f>
        <v>55767</v>
      </c>
      <c r="BA4" s="340">
        <f>'CAJA NETA (2)'!BA8</f>
        <v>52262</v>
      </c>
      <c r="BB4" s="340">
        <f>'CAJA NETA (2)'!BB8</f>
        <v>52262</v>
      </c>
      <c r="BC4" s="340">
        <f>'CAJA NETA (2)'!BC8</f>
        <v>52262</v>
      </c>
      <c r="BD4" s="340">
        <f>'CAJA NETA (2)'!BD8</f>
        <v>52372</v>
      </c>
      <c r="BE4" s="340">
        <f>'CAJA NETA (2)'!BE8</f>
        <v>50172</v>
      </c>
      <c r="BF4" s="340">
        <f>'CAJA NETA (2)'!BF8</f>
        <v>69072</v>
      </c>
      <c r="BG4" s="340">
        <f>'CAJA NETA (2)'!BG8</f>
        <v>88072</v>
      </c>
      <c r="BH4" s="340">
        <f>'CAJA NETA (2)'!BH8</f>
        <v>88072</v>
      </c>
      <c r="BI4" s="340">
        <f>'CAJA NETA (2)'!BI8</f>
        <v>88072</v>
      </c>
      <c r="BJ4" s="340">
        <f>'CAJA NETA (2)'!BJ8</f>
        <v>88073</v>
      </c>
      <c r="BK4" s="340">
        <f>'CAJA NETA (2)'!BK8</f>
        <v>18272</v>
      </c>
      <c r="BL4" s="340">
        <f>'CAJA NETA (2)'!BL8</f>
        <v>0</v>
      </c>
      <c r="BM4" s="340">
        <f>'CAJA NETA (2)'!BM8</f>
        <v>40846.566139660274</v>
      </c>
    </row>
    <row r="5" spans="1:65">
      <c r="A5" s="9" t="s">
        <v>4</v>
      </c>
      <c r="B5" s="340">
        <f>'CAJA NETA (2)'!B13</f>
        <v>27111</v>
      </c>
      <c r="C5" s="340">
        <f>'CAJA NETA (2)'!C13</f>
        <v>26138</v>
      </c>
      <c r="D5" s="340">
        <f>'CAJA NETA (2)'!D13</f>
        <v>26869</v>
      </c>
      <c r="E5" s="340">
        <f>'CAJA NETA (2)'!E13</f>
        <v>31259</v>
      </c>
      <c r="F5" s="340">
        <f>'CAJA NETA (2)'!F13</f>
        <v>27707</v>
      </c>
      <c r="G5" s="340">
        <f>'CAJA NETA (2)'!G13</f>
        <v>24313</v>
      </c>
      <c r="H5" s="340">
        <f>'CAJA NETA (2)'!H13</f>
        <v>17064.75684293425</v>
      </c>
      <c r="I5" s="340">
        <f>'CAJA NETA (2)'!I13</f>
        <v>13013.752222986401</v>
      </c>
      <c r="J5" s="340">
        <f>'CAJA NETA (2)'!J13</f>
        <v>13072.648329599058</v>
      </c>
      <c r="K5" s="340">
        <f>'CAJA NETA (2)'!K13</f>
        <v>10237.109774418099</v>
      </c>
      <c r="L5" s="340">
        <f>'CAJA NETA (2)'!L13</f>
        <v>3366.8637693711062</v>
      </c>
      <c r="M5" s="340">
        <f>'CAJA NETA (2)'!M13</f>
        <v>2232.3945862850014</v>
      </c>
      <c r="N5" s="340">
        <f>'CAJA NETA (2)'!N13</f>
        <v>500</v>
      </c>
      <c r="O5" s="340">
        <f>'CAJA NETA (2)'!O13</f>
        <v>401</v>
      </c>
      <c r="P5" s="340">
        <f>'CAJA NETA (2)'!P13</f>
        <v>0</v>
      </c>
      <c r="Q5" s="340">
        <f>'CAJA NETA (2)'!Q13</f>
        <v>0</v>
      </c>
      <c r="R5" s="340">
        <f>'CAJA NETA (2)'!R13</f>
        <v>1005</v>
      </c>
      <c r="S5" s="340">
        <f>'CAJA NETA (2)'!S13</f>
        <v>1012</v>
      </c>
      <c r="T5" s="340">
        <f>'CAJA NETA (2)'!T13</f>
        <v>31019</v>
      </c>
      <c r="U5" s="340">
        <f>'CAJA NETA (2)'!U13</f>
        <v>30000</v>
      </c>
      <c r="V5" s="340">
        <f>'CAJA NETA (2)'!V13</f>
        <v>30017</v>
      </c>
      <c r="W5" s="340">
        <f>'CAJA NETA (2)'!W13</f>
        <v>30022</v>
      </c>
      <c r="X5" s="340">
        <f>'CAJA NETA (2)'!X13</f>
        <v>40022</v>
      </c>
      <c r="Y5" s="340">
        <f>'CAJA NETA (2)'!Y13</f>
        <v>40012</v>
      </c>
      <c r="Z5" s="340">
        <f>'CAJA NETA (2)'!Z13</f>
        <v>40018</v>
      </c>
      <c r="AA5" s="340">
        <f>'CAJA NETA (2)'!AA13</f>
        <v>40018</v>
      </c>
      <c r="AB5" s="340">
        <f>'CAJA NETA (2)'!AB13</f>
        <v>40018</v>
      </c>
      <c r="AC5" s="340">
        <f>'CAJA NETA (2)'!AC13</f>
        <v>40018</v>
      </c>
      <c r="AD5" s="340">
        <f>'CAJA NETA (2)'!AD13</f>
        <v>40018</v>
      </c>
      <c r="AE5" s="340">
        <f>'CAJA NETA (2)'!AE13</f>
        <v>40018</v>
      </c>
      <c r="AF5" s="340">
        <f>'CAJA NETA (2)'!AF13</f>
        <v>40018</v>
      </c>
      <c r="AG5" s="340">
        <f>'CAJA NETA (2)'!AG13</f>
        <v>40020</v>
      </c>
      <c r="AH5" s="340">
        <f>'CAJA NETA (2)'!AH13</f>
        <v>40020</v>
      </c>
      <c r="AI5" s="340">
        <f>'CAJA NETA (2)'!AI13</f>
        <v>40020</v>
      </c>
      <c r="AJ5" s="340">
        <f>'CAJA NETA (2)'!AJ13</f>
        <v>40020</v>
      </c>
      <c r="AK5" s="340">
        <f>'CAJA NETA (2)'!AK13</f>
        <v>40022</v>
      </c>
      <c r="AL5" s="340">
        <f>'CAJA NETA (2)'!AL13</f>
        <v>40022</v>
      </c>
      <c r="AM5" s="340">
        <f>'CAJA NETA (2)'!AM13</f>
        <v>40022</v>
      </c>
      <c r="AN5" s="340">
        <f>'CAJA NETA (2)'!AN13</f>
        <v>40022</v>
      </c>
      <c r="AO5" s="340">
        <f>'CAJA NETA (2)'!AO13</f>
        <v>40022</v>
      </c>
      <c r="AP5" s="340">
        <f>'CAJA NETA (2)'!AP13</f>
        <v>41836</v>
      </c>
      <c r="AQ5" s="340">
        <f>'CAJA NETA (2)'!AQ13</f>
        <v>41836</v>
      </c>
      <c r="AR5" s="340">
        <f>'CAJA NETA (2)'!AR13</f>
        <v>37831.571660000001</v>
      </c>
      <c r="AS5" s="340">
        <f>'CAJA NETA (2)'!AS13</f>
        <v>34831.571660000001</v>
      </c>
      <c r="AT5" s="340">
        <f>'CAJA NETA (2)'!AT13</f>
        <v>31831.571660000001</v>
      </c>
      <c r="AU5" s="340">
        <f>'CAJA NETA (2)'!AU13</f>
        <v>31831.571660000001</v>
      </c>
      <c r="AV5" s="340">
        <f>'CAJA NETA (2)'!AV13</f>
        <v>31696</v>
      </c>
      <c r="AW5" s="340">
        <f>'CAJA NETA (2)'!AW13</f>
        <v>31696</v>
      </c>
      <c r="AX5" s="340">
        <f>'CAJA NETA (2)'!AX13</f>
        <v>31696</v>
      </c>
      <c r="AY5" s="340">
        <f>'CAJA NETA (2)'!AY13</f>
        <v>31696</v>
      </c>
      <c r="AZ5" s="340">
        <f>'CAJA NETA (2)'!AZ13</f>
        <v>31696</v>
      </c>
      <c r="BA5" s="340">
        <f>'CAJA NETA (2)'!BA13</f>
        <v>31696</v>
      </c>
      <c r="BB5" s="340">
        <f>'CAJA NETA (2)'!BB13</f>
        <v>31696</v>
      </c>
      <c r="BC5" s="340">
        <f>'CAJA NETA (2)'!BC13</f>
        <v>31864</v>
      </c>
      <c r="BD5" s="340">
        <f>'CAJA NETA (2)'!BD13</f>
        <v>22364</v>
      </c>
      <c r="BE5" s="340">
        <f>'CAJA NETA (2)'!BE13</f>
        <v>30364</v>
      </c>
      <c r="BF5" s="340">
        <f>'CAJA NETA (2)'!BF13</f>
        <v>9864</v>
      </c>
      <c r="BG5" s="340">
        <f>'CAJA NETA (2)'!BG13</f>
        <v>0</v>
      </c>
      <c r="BH5" s="340">
        <f>'CAJA NETA (2)'!BH13</f>
        <v>0</v>
      </c>
      <c r="BI5" s="340">
        <f>'CAJA NETA (2)'!BI13</f>
        <v>0</v>
      </c>
      <c r="BJ5" s="340">
        <f>'CAJA NETA (2)'!BJ13</f>
        <v>0</v>
      </c>
      <c r="BK5" s="340">
        <f>'CAJA NETA (2)'!BK13</f>
        <v>69800</v>
      </c>
      <c r="BL5" s="340">
        <f>'CAJA NETA (2)'!BL13</f>
        <v>0</v>
      </c>
      <c r="BM5" s="340">
        <f>'CAJA NETA (2)'!BM13</f>
        <v>0</v>
      </c>
    </row>
    <row r="6" spans="1:65" s="289" customFormat="1" ht="27" customHeight="1">
      <c r="A6" s="299" t="s">
        <v>43</v>
      </c>
      <c r="B6" s="341">
        <f>B3+B4+B5</f>
        <v>77630</v>
      </c>
      <c r="C6" s="341">
        <f t="shared" ref="C6:AB6" si="0">C3+C4+C5</f>
        <v>91945</v>
      </c>
      <c r="D6" s="341">
        <f t="shared" si="0"/>
        <v>89664</v>
      </c>
      <c r="E6" s="341">
        <f t="shared" si="0"/>
        <v>97332</v>
      </c>
      <c r="F6" s="341">
        <f t="shared" si="0"/>
        <v>107515</v>
      </c>
      <c r="G6" s="341">
        <f t="shared" si="0"/>
        <v>105153</v>
      </c>
      <c r="H6" s="341">
        <f t="shared" si="0"/>
        <v>95978.939432934247</v>
      </c>
      <c r="I6" s="341">
        <f t="shared" si="0"/>
        <v>98822.062222986395</v>
      </c>
      <c r="J6" s="341">
        <f t="shared" si="0"/>
        <v>75165.942529599037</v>
      </c>
      <c r="K6" s="341">
        <f t="shared" si="0"/>
        <v>59423.684984418069</v>
      </c>
      <c r="L6" s="341">
        <f t="shared" si="0"/>
        <v>62537.556209371105</v>
      </c>
      <c r="M6" s="341">
        <f t="shared" si="0"/>
        <v>61357.147776284975</v>
      </c>
      <c r="N6" s="341">
        <f t="shared" si="0"/>
        <v>71757</v>
      </c>
      <c r="O6" s="341">
        <f t="shared" si="0"/>
        <v>62748.52126999999</v>
      </c>
      <c r="P6" s="341">
        <f t="shared" si="0"/>
        <v>80217.038339999999</v>
      </c>
      <c r="Q6" s="341">
        <f t="shared" si="0"/>
        <v>79200</v>
      </c>
      <c r="R6" s="341">
        <f t="shared" si="0"/>
        <v>66096</v>
      </c>
      <c r="S6" s="341">
        <f t="shared" si="0"/>
        <v>36621</v>
      </c>
      <c r="T6" s="341">
        <f t="shared" si="0"/>
        <v>67738</v>
      </c>
      <c r="U6" s="341">
        <f t="shared" si="0"/>
        <v>72184</v>
      </c>
      <c r="V6" s="341">
        <f t="shared" si="0"/>
        <v>82846</v>
      </c>
      <c r="W6" s="341">
        <f t="shared" si="0"/>
        <v>65637</v>
      </c>
      <c r="X6" s="341">
        <f t="shared" si="0"/>
        <v>81320</v>
      </c>
      <c r="Y6" s="341">
        <f t="shared" si="0"/>
        <v>95414</v>
      </c>
      <c r="Z6" s="341">
        <f t="shared" si="0"/>
        <v>85496</v>
      </c>
      <c r="AA6" s="341">
        <f t="shared" ref="AA6" si="1">AA3+AA4+AA5</f>
        <v>87164</v>
      </c>
      <c r="AB6" s="341">
        <f t="shared" si="0"/>
        <v>102674.00200000001</v>
      </c>
      <c r="AC6" s="341">
        <f t="shared" ref="AC6" si="2">AC3+AC4+AC5</f>
        <v>110436.156</v>
      </c>
      <c r="AD6" s="341">
        <f t="shared" ref="AD6" si="3">AD3+AD4+AD5</f>
        <v>109879.985</v>
      </c>
      <c r="AE6" s="341">
        <f t="shared" ref="AE6:AG6" si="4">AE3+AE4+AE5</f>
        <v>115074.658</v>
      </c>
      <c r="AF6" s="341">
        <f t="shared" si="4"/>
        <v>120806.34</v>
      </c>
      <c r="AG6" s="341">
        <f t="shared" si="4"/>
        <v>115968</v>
      </c>
      <c r="AH6" s="341">
        <f t="shared" ref="AH6:AI6" si="5">AH3+AH4+AH5</f>
        <v>122619.488</v>
      </c>
      <c r="AI6" s="341">
        <f t="shared" si="5"/>
        <v>123890.912</v>
      </c>
      <c r="AJ6" s="341">
        <f t="shared" ref="AJ6:AK6" si="6">AJ3+AJ4+AJ5</f>
        <v>126154.66800000001</v>
      </c>
      <c r="AK6" s="341">
        <f t="shared" si="6"/>
        <v>126515</v>
      </c>
      <c r="AL6" s="341">
        <f t="shared" ref="AL6:AM6" si="7">AL3+AL4+AL5</f>
        <v>131498.16261</v>
      </c>
      <c r="AM6" s="341">
        <f t="shared" si="7"/>
        <v>132095.0496</v>
      </c>
      <c r="AN6" s="341">
        <f t="shared" ref="AN6:AQ6" si="8">AN3+AN4+AN5</f>
        <v>134713.68400000001</v>
      </c>
      <c r="AO6" s="341">
        <f t="shared" si="8"/>
        <v>125838.06299999999</v>
      </c>
      <c r="AP6" s="341">
        <f t="shared" si="8"/>
        <v>125239</v>
      </c>
      <c r="AQ6" s="341">
        <f t="shared" si="8"/>
        <v>131504.011</v>
      </c>
      <c r="AR6" s="341">
        <f t="shared" ref="AR6:AS6" si="9">AR3+AR4+AR5</f>
        <v>123865.83366</v>
      </c>
      <c r="AS6" s="341">
        <f t="shared" si="9"/>
        <v>123216.37766</v>
      </c>
      <c r="AT6" s="341">
        <f t="shared" ref="AT6:AU6" si="10">AT3+AT4+AT5</f>
        <v>124465.71266</v>
      </c>
      <c r="AU6" s="341">
        <f t="shared" si="10"/>
        <v>102481.37266000001</v>
      </c>
      <c r="AV6" s="341">
        <f>AV3+AV4+AV5</f>
        <v>106911</v>
      </c>
      <c r="AW6" s="341">
        <f>AW3+AW4+AW5</f>
        <v>108966.94099999999</v>
      </c>
      <c r="AX6" s="341">
        <f t="shared" ref="AX6:AY6" si="11">AX3+AX4+AX5</f>
        <v>108648.337</v>
      </c>
      <c r="AY6" s="341">
        <f t="shared" si="11"/>
        <v>104688.15</v>
      </c>
      <c r="AZ6" s="341">
        <f t="shared" ref="AZ6:BC6" si="12">AZ3+AZ4+AZ5</f>
        <v>101325.48699999999</v>
      </c>
      <c r="BA6" s="341">
        <f t="shared" si="12"/>
        <v>101904.74799999999</v>
      </c>
      <c r="BB6" s="341">
        <f t="shared" si="12"/>
        <v>101904.74799999999</v>
      </c>
      <c r="BC6" s="341">
        <f t="shared" si="12"/>
        <v>99515</v>
      </c>
      <c r="BD6" s="341">
        <f t="shared" ref="BD6:BL6" si="13">BD3+BD4+BD5</f>
        <v>101089.534</v>
      </c>
      <c r="BE6" s="341">
        <f t="shared" si="13"/>
        <v>93637.782999999996</v>
      </c>
      <c r="BF6" s="341">
        <f t="shared" si="13"/>
        <v>97962.430999999997</v>
      </c>
      <c r="BG6" s="341">
        <f t="shared" si="13"/>
        <v>102604.099</v>
      </c>
      <c r="BH6" s="341">
        <f t="shared" si="13"/>
        <v>102077.85114000001</v>
      </c>
      <c r="BI6" s="341">
        <f t="shared" si="13"/>
        <v>102604.099</v>
      </c>
      <c r="BJ6" s="341">
        <f t="shared" si="13"/>
        <v>101726</v>
      </c>
      <c r="BK6" s="341">
        <f t="shared" si="13"/>
        <v>104511.677</v>
      </c>
      <c r="BL6" s="341">
        <f t="shared" si="13"/>
        <v>0</v>
      </c>
      <c r="BM6" s="341">
        <f t="shared" ref="BM6" si="14">BM3+BM4+BM5</f>
        <v>60846.566139660266</v>
      </c>
    </row>
    <row r="7" spans="1:65">
      <c r="A7" s="9" t="s">
        <v>2</v>
      </c>
      <c r="B7" s="340">
        <f>'CAJA NETA (2)'!B7</f>
        <v>206</v>
      </c>
      <c r="C7" s="340">
        <f>'CAJA NETA (2)'!C7</f>
        <v>5117</v>
      </c>
      <c r="D7" s="340">
        <f>'CAJA NETA (2)'!D7</f>
        <v>1968</v>
      </c>
      <c r="E7" s="340">
        <f>'CAJA NETA (2)'!E7</f>
        <v>3070</v>
      </c>
      <c r="F7" s="340">
        <f>'CAJA NETA (2)'!F7</f>
        <v>3691</v>
      </c>
      <c r="G7" s="340">
        <f>'CAJA NETA (2)'!G7</f>
        <v>2643</v>
      </c>
      <c r="H7" s="340">
        <f>'CAJA NETA (2)'!H7</f>
        <v>1346.8174099999999</v>
      </c>
      <c r="I7" s="340">
        <f>'CAJA NETA (2)'!I7</f>
        <v>1877.69</v>
      </c>
      <c r="J7" s="340">
        <f>'CAJA NETA (2)'!J7</f>
        <v>1937.6842400000019</v>
      </c>
      <c r="K7" s="340">
        <f>'CAJA NETA (2)'!K7</f>
        <v>1754.6593900000018</v>
      </c>
      <c r="L7" s="340">
        <f>'CAJA NETA (2)'!L7</f>
        <v>5221.3075600000002</v>
      </c>
      <c r="M7" s="340">
        <f>'CAJA NETA (2)'!M7</f>
        <v>8964.3718400000034</v>
      </c>
      <c r="N7" s="340">
        <f>'CAJA NETA (2)'!N7</f>
        <v>1273</v>
      </c>
      <c r="O7" s="340">
        <f>'CAJA NETA (2)'!O7</f>
        <v>818.47873000000209</v>
      </c>
      <c r="P7" s="340">
        <f>'CAJA NETA (2)'!P7</f>
        <v>2279.9616600000022</v>
      </c>
      <c r="Q7" s="340">
        <f>'CAJA NETA (2)'!Q7</f>
        <v>2457</v>
      </c>
      <c r="R7" s="340">
        <f>'CAJA NETA (2)'!R7</f>
        <v>5730</v>
      </c>
      <c r="S7" s="340">
        <f>'CAJA NETA (2)'!S7</f>
        <v>5935</v>
      </c>
      <c r="T7" s="340">
        <f>'CAJA NETA (2)'!T7</f>
        <v>10413</v>
      </c>
      <c r="U7" s="340">
        <f>'CAJA NETA (2)'!U7</f>
        <v>10740</v>
      </c>
      <c r="V7" s="340">
        <f>'CAJA NETA (2)'!V7</f>
        <v>4619</v>
      </c>
      <c r="W7" s="340">
        <f>'CAJA NETA (2)'!W7</f>
        <v>4503</v>
      </c>
      <c r="X7" s="340">
        <f>'CAJA NETA (2)'!X7</f>
        <v>8054</v>
      </c>
      <c r="Y7" s="340">
        <f>'CAJA NETA (2)'!Y7</f>
        <v>13082</v>
      </c>
      <c r="Z7" s="340">
        <f>'CAJA NETA (2)'!Z7</f>
        <v>5929</v>
      </c>
      <c r="AA7" s="340">
        <f>'CAJA NETA (2)'!AA7</f>
        <v>5929</v>
      </c>
      <c r="AB7" s="340">
        <f>'CAJA NETA (2)'!AB7</f>
        <v>5864.72</v>
      </c>
      <c r="AC7" s="340">
        <f>'CAJA NETA (2)'!AC7</f>
        <v>5612.9809999999998</v>
      </c>
      <c r="AD7" s="340">
        <f>'CAJA NETA (2)'!AD7</f>
        <v>5917.3630000000003</v>
      </c>
      <c r="AE7" s="340">
        <f>'CAJA NETA (2)'!AE7</f>
        <v>6801.75</v>
      </c>
      <c r="AF7" s="340">
        <f>'CAJA NETA (2)'!AF7</f>
        <v>6939.0879999999997</v>
      </c>
      <c r="AG7" s="340">
        <f>'CAJA NETA (2)'!AG7</f>
        <v>7998</v>
      </c>
      <c r="AH7" s="340">
        <f>'CAJA NETA (2)'!AH7</f>
        <v>7030.473</v>
      </c>
      <c r="AI7" s="340">
        <f>'CAJA NETA (2)'!AI7</f>
        <v>7388.3710000000001</v>
      </c>
      <c r="AJ7" s="340">
        <f>'CAJA NETA (2)'!AJ7</f>
        <v>7302.5020000000004</v>
      </c>
      <c r="AK7" s="340">
        <f>'CAJA NETA (2)'!AK7</f>
        <v>6952</v>
      </c>
      <c r="AL7" s="340">
        <f>'CAJA NETA (2)'!AL7</f>
        <v>7360.34638</v>
      </c>
      <c r="AM7" s="340">
        <f>'CAJA NETA (2)'!AM7</f>
        <v>6995.9963799999996</v>
      </c>
      <c r="AN7" s="340">
        <f>'CAJA NETA (2)'!AN7</f>
        <v>7060.268</v>
      </c>
      <c r="AO7" s="340">
        <f>'CAJA NETA (2)'!AO7</f>
        <v>7252.99</v>
      </c>
      <c r="AP7" s="340">
        <f>'CAJA NETA (2)'!AP7</f>
        <v>11799</v>
      </c>
      <c r="AQ7" s="340">
        <f>'CAJA NETA (2)'!AQ7</f>
        <v>11866.302</v>
      </c>
      <c r="AR7" s="340">
        <f>'CAJA NETA (2)'!AR7</f>
        <v>11351.958000000001</v>
      </c>
      <c r="AS7" s="340">
        <f>'CAJA NETA (2)'!AS7</f>
        <v>11563.474</v>
      </c>
      <c r="AT7" s="340">
        <f>'CAJA NETA (2)'!AT7</f>
        <v>12211.157999999999</v>
      </c>
      <c r="AU7" s="340">
        <f>'CAJA NETA (2)'!AU7</f>
        <v>11671.785</v>
      </c>
      <c r="AV7" s="340">
        <f>'CAJA NETA (2)'!AV7</f>
        <v>15003</v>
      </c>
      <c r="AW7" s="340">
        <f>'CAJA NETA (2)'!AW7</f>
        <v>15008.233</v>
      </c>
      <c r="AX7" s="340">
        <f>'CAJA NETA (2)'!AX7</f>
        <v>15121.431</v>
      </c>
      <c r="AY7" s="340">
        <f>'CAJA NETA (2)'!AY7</f>
        <v>14255.782999999999</v>
      </c>
      <c r="AZ7" s="340">
        <f>'CAJA NETA (2)'!AZ7</f>
        <v>6047.6757399999997</v>
      </c>
      <c r="BA7" s="340">
        <f>'CAJA NETA (2)'!BA7</f>
        <v>6047.6757399999997</v>
      </c>
      <c r="BB7" s="340">
        <f>'CAJA NETA (2)'!BB7</f>
        <v>6047.6757399999997</v>
      </c>
      <c r="BC7" s="340">
        <f>'CAJA NETA (2)'!BC7</f>
        <v>6258</v>
      </c>
      <c r="BD7" s="340">
        <f>'CAJA NETA (2)'!BD7</f>
        <v>6374.9849999999997</v>
      </c>
      <c r="BE7" s="340">
        <f>'CAJA NETA (2)'!BE7</f>
        <v>6435.2430000000004</v>
      </c>
      <c r="BF7" s="340">
        <f>'CAJA NETA (2)'!BF7</f>
        <v>6360.9570000000003</v>
      </c>
      <c r="BG7" s="340">
        <f>'CAJA NETA (2)'!BG7</f>
        <v>6566.8159999999998</v>
      </c>
      <c r="BH7" s="340">
        <f>'CAJA NETA (2)'!BH7</f>
        <v>6374.9849999999997</v>
      </c>
      <c r="BI7" s="340">
        <f>'CAJA NETA (2)'!BI7</f>
        <v>6566.8159999999998</v>
      </c>
      <c r="BJ7" s="340">
        <f>'CAJA NETA (2)'!BJ7</f>
        <v>6712</v>
      </c>
      <c r="BK7" s="340">
        <f>'CAJA NETA (2)'!BK7</f>
        <v>6219.835</v>
      </c>
      <c r="BL7" s="340">
        <f>'CAJA NETA (2)'!BL7</f>
        <v>0</v>
      </c>
      <c r="BM7" s="340">
        <f>'CAJA NETA (2)'!BM7</f>
        <v>5000</v>
      </c>
    </row>
    <row r="8" spans="1:65">
      <c r="A8" s="9" t="s">
        <v>5</v>
      </c>
      <c r="B8" s="342">
        <f>'CAJA NETA (2)'!B14+'CAJA NETA (2)'!B15</f>
        <v>26649</v>
      </c>
      <c r="C8" s="342">
        <f>'CAJA NETA (2)'!C14+'CAJA NETA (2)'!C15</f>
        <v>21971</v>
      </c>
      <c r="D8" s="342">
        <f>'CAJA NETA (2)'!D14+'CAJA NETA (2)'!D15</f>
        <v>25182</v>
      </c>
      <c r="E8" s="342">
        <f>'CAJA NETA (2)'!E14+'CAJA NETA (2)'!E15</f>
        <v>24928</v>
      </c>
      <c r="F8" s="342">
        <f>'CAJA NETA (2)'!F14+'CAJA NETA (2)'!F15</f>
        <v>24232</v>
      </c>
      <c r="G8" s="342">
        <f>'CAJA NETA (2)'!G14+'CAJA NETA (2)'!G15</f>
        <v>24628</v>
      </c>
      <c r="H8" s="342">
        <f>'CAJA NETA (2)'!H14+'CAJA NETA (2)'!H15</f>
        <v>25059.24315706575</v>
      </c>
      <c r="I8" s="342">
        <f>'CAJA NETA (2)'!I14+'CAJA NETA (2)'!I15</f>
        <v>26822.247777013599</v>
      </c>
      <c r="J8" s="342">
        <f>'CAJA NETA (2)'!J14+'CAJA NETA (2)'!J15</f>
        <v>24534.351670400942</v>
      </c>
      <c r="K8" s="342">
        <f>'CAJA NETA (2)'!K14+'CAJA NETA (2)'!K15</f>
        <v>24554.890225581901</v>
      </c>
      <c r="L8" s="342">
        <f>'CAJA NETA (2)'!L14+'CAJA NETA (2)'!L15</f>
        <v>20144.136230628894</v>
      </c>
      <c r="M8" s="342">
        <f>'CAJA NETA (2)'!M14+'CAJA NETA (2)'!M15</f>
        <v>19307.605413714999</v>
      </c>
      <c r="N8" s="342">
        <f>'CAJA NETA (2)'!N14+'CAJA NETA (2)'!N15</f>
        <v>24980</v>
      </c>
      <c r="O8" s="342">
        <f>'CAJA NETA (2)'!O14+'CAJA NETA (2)'!O15</f>
        <v>25170</v>
      </c>
      <c r="P8" s="342">
        <f>'CAJA NETA (2)'!P14+'CAJA NETA (2)'!P15</f>
        <v>23962</v>
      </c>
      <c r="Q8" s="342">
        <f>'CAJA NETA (2)'!Q14+'CAJA NETA (2)'!Q15</f>
        <v>23964</v>
      </c>
      <c r="R8" s="342">
        <f>'CAJA NETA (2)'!R14+'CAJA NETA (2)'!R15</f>
        <v>20988</v>
      </c>
      <c r="S8" s="342">
        <f>'CAJA NETA (2)'!S14+'CAJA NETA (2)'!S15</f>
        <v>20492</v>
      </c>
      <c r="T8" s="342">
        <f>'CAJA NETA (2)'!T14+'CAJA NETA (2)'!T15</f>
        <v>17051</v>
      </c>
      <c r="U8" s="342">
        <f>'CAJA NETA (2)'!U14+'CAJA NETA (2)'!U15</f>
        <v>15841</v>
      </c>
      <c r="V8" s="342">
        <f>'CAJA NETA (2)'!V14+'CAJA NETA (2)'!V15</f>
        <v>22318</v>
      </c>
      <c r="W8" s="342">
        <f>'CAJA NETA (2)'!W14+'CAJA NETA (2)'!W15</f>
        <v>22777</v>
      </c>
      <c r="X8" s="342">
        <f>'CAJA NETA (2)'!X14+'CAJA NETA (2)'!X15</f>
        <v>19650</v>
      </c>
      <c r="Y8" s="342">
        <f>'CAJA NETA (2)'!Y14+'CAJA NETA (2)'!Y15</f>
        <v>14633</v>
      </c>
      <c r="Z8" s="342">
        <f>'CAJA NETA (2)'!Z14+'CAJA NETA (2)'!Z15</f>
        <v>22360</v>
      </c>
      <c r="AA8" s="342">
        <f>'CAJA NETA (2)'!AA14+'CAJA NETA (2)'!AA15</f>
        <v>22360</v>
      </c>
      <c r="AB8" s="342">
        <f>'CAJA NETA (2)'!AB14+'CAJA NETA (2)'!AB15</f>
        <v>22360</v>
      </c>
      <c r="AC8" s="342">
        <f>'CAJA NETA (2)'!AC14+'CAJA NETA (2)'!AC15</f>
        <v>22360</v>
      </c>
      <c r="AD8" s="342">
        <f>'CAJA NETA (2)'!AD14+'CAJA NETA (2)'!AD15</f>
        <v>22360</v>
      </c>
      <c r="AE8" s="342">
        <f>'CAJA NETA (2)'!AE14+'CAJA NETA (2)'!AE15</f>
        <v>22360</v>
      </c>
      <c r="AF8" s="342">
        <f>'CAJA NETA (2)'!AF14+'CAJA NETA (2)'!AF15</f>
        <v>22360</v>
      </c>
      <c r="AG8" s="342">
        <f>'CAJA NETA (2)'!AG14+'CAJA NETA (2)'!AG15</f>
        <v>21338</v>
      </c>
      <c r="AH8" s="342">
        <f>'CAJA NETA (2)'!AH14+'CAJA NETA (2)'!AH15</f>
        <v>21338</v>
      </c>
      <c r="AI8" s="342">
        <f>'CAJA NETA (2)'!AI14+'CAJA NETA (2)'!AI15</f>
        <v>21338</v>
      </c>
      <c r="AJ8" s="342">
        <f>'CAJA NETA (2)'!AJ14+'CAJA NETA (2)'!AJ15</f>
        <v>21338</v>
      </c>
      <c r="AK8" s="342">
        <f>'CAJA NETA (2)'!AK14+'CAJA NETA (2)'!AK15</f>
        <v>21313</v>
      </c>
      <c r="AL8" s="342">
        <f>'CAJA NETA (2)'!AL14+'CAJA NETA (2)'!AL15</f>
        <v>21313</v>
      </c>
      <c r="AM8" s="342">
        <f>'CAJA NETA (2)'!AM14+'CAJA NETA (2)'!AM15</f>
        <v>21313</v>
      </c>
      <c r="AN8" s="342">
        <f>'CAJA NETA (2)'!AN14+'CAJA NETA (2)'!AN15</f>
        <v>21313</v>
      </c>
      <c r="AO8" s="342">
        <f>'CAJA NETA (2)'!AO14+'CAJA NETA (2)'!AO15</f>
        <v>21313</v>
      </c>
      <c r="AP8" s="342">
        <f>'CAJA NETA (2)'!AP14+'CAJA NETA (2)'!AP15</f>
        <v>15411</v>
      </c>
      <c r="AQ8" s="342">
        <f>'CAJA NETA (2)'!AQ14+'CAJA NETA (2)'!AQ15</f>
        <v>15411</v>
      </c>
      <c r="AR8" s="342">
        <f>'CAJA NETA (2)'!AR14+'CAJA NETA (2)'!AR15</f>
        <v>15411</v>
      </c>
      <c r="AS8" s="342">
        <f>'CAJA NETA (2)'!AS14+'CAJA NETA (2)'!AS15</f>
        <v>15411</v>
      </c>
      <c r="AT8" s="342">
        <f>'CAJA NETA (2)'!AT14+'CAJA NETA (2)'!AT15</f>
        <v>15411</v>
      </c>
      <c r="AU8" s="342">
        <f>'CAJA NETA (2)'!AU14+'CAJA NETA (2)'!AU15</f>
        <v>15411</v>
      </c>
      <c r="AV8" s="342">
        <f>'CAJA NETA (2)'!AV14+'CAJA NETA (2)'!AV15</f>
        <v>12249</v>
      </c>
      <c r="AW8" s="342">
        <f>'CAJA NETA (2)'!AW14+'CAJA NETA (2)'!AW15</f>
        <v>12249</v>
      </c>
      <c r="AX8" s="342">
        <f>'CAJA NETA (2)'!AX14+'CAJA NETA (2)'!AX15</f>
        <v>12249</v>
      </c>
      <c r="AY8" s="342">
        <f>'CAJA NETA (2)'!AY14+'CAJA NETA (2)'!AY15</f>
        <v>12249</v>
      </c>
      <c r="AZ8" s="342">
        <f>'CAJA NETA (2)'!AZ14+'CAJA NETA (2)'!AZ15</f>
        <v>19047.053</v>
      </c>
      <c r="BA8" s="342">
        <f>'CAJA NETA (2)'!BA14+'CAJA NETA (2)'!BA15</f>
        <v>19047.053</v>
      </c>
      <c r="BB8" s="342">
        <f>'CAJA NETA (2)'!BB14+'CAJA NETA (2)'!BB15</f>
        <v>19047.053</v>
      </c>
      <c r="BC8" s="342">
        <f>'CAJA NETA (2)'!BC14+'CAJA NETA (2)'!BC15</f>
        <v>20813</v>
      </c>
      <c r="BD8" s="342">
        <f>'CAJA NETA (2)'!BD14+'CAJA NETA (2)'!BD15</f>
        <v>20813</v>
      </c>
      <c r="BE8" s="342">
        <f>'CAJA NETA (2)'!BE14+'CAJA NETA (2)'!BE15</f>
        <v>20813</v>
      </c>
      <c r="BF8" s="342">
        <f>'CAJA NETA (2)'!BF14+'CAJA NETA (2)'!BF15</f>
        <v>20813</v>
      </c>
      <c r="BG8" s="342">
        <f>'CAJA NETA (2)'!BG14+'CAJA NETA (2)'!BG15</f>
        <v>20813</v>
      </c>
      <c r="BH8" s="342">
        <f>'CAJA NETA (2)'!BH14+'CAJA NETA (2)'!BH15</f>
        <v>20813</v>
      </c>
      <c r="BI8" s="342">
        <f>'CAJA NETA (2)'!BI14+'CAJA NETA (2)'!BI15</f>
        <v>20813</v>
      </c>
      <c r="BJ8" s="342">
        <f>'CAJA NETA (2)'!BJ14+'CAJA NETA (2)'!BJ15</f>
        <v>20828</v>
      </c>
      <c r="BK8" s="342">
        <f>'CAJA NETA (2)'!BK14+'CAJA NETA (2)'!BK15</f>
        <v>20828</v>
      </c>
      <c r="BL8" s="342">
        <f>'CAJA NETA (2)'!BL14+'CAJA NETA (2)'!BL15</f>
        <v>0</v>
      </c>
      <c r="BM8" s="342">
        <f>'CAJA NETA (2)'!BM14+'CAJA NETA (2)'!BM15</f>
        <v>5000</v>
      </c>
    </row>
    <row r="9" spans="1:65" s="289" customFormat="1" ht="24.75" customHeight="1">
      <c r="A9" s="299" t="s">
        <v>44</v>
      </c>
      <c r="B9" s="341">
        <f>+B7+B8</f>
        <v>26855</v>
      </c>
      <c r="C9" s="341">
        <f t="shared" ref="C9:AB9" si="15">+C7+C8</f>
        <v>27088</v>
      </c>
      <c r="D9" s="341">
        <f t="shared" si="15"/>
        <v>27150</v>
      </c>
      <c r="E9" s="341">
        <f t="shared" si="15"/>
        <v>27998</v>
      </c>
      <c r="F9" s="341">
        <f t="shared" si="15"/>
        <v>27923</v>
      </c>
      <c r="G9" s="341">
        <f t="shared" si="15"/>
        <v>27271</v>
      </c>
      <c r="H9" s="341">
        <f t="shared" si="15"/>
        <v>26406.06056706575</v>
      </c>
      <c r="I9" s="341">
        <f t="shared" si="15"/>
        <v>28699.937777013598</v>
      </c>
      <c r="J9" s="341">
        <f t="shared" si="15"/>
        <v>26472.035910400944</v>
      </c>
      <c r="K9" s="341">
        <f t="shared" si="15"/>
        <v>26309.549615581902</v>
      </c>
      <c r="L9" s="341">
        <f t="shared" si="15"/>
        <v>25365.443790628895</v>
      </c>
      <c r="M9" s="341">
        <f t="shared" si="15"/>
        <v>28271.977253715002</v>
      </c>
      <c r="N9" s="341">
        <f t="shared" si="15"/>
        <v>26253</v>
      </c>
      <c r="O9" s="341">
        <f t="shared" si="15"/>
        <v>25988.478730000003</v>
      </c>
      <c r="P9" s="341">
        <f t="shared" si="15"/>
        <v>26241.961660000001</v>
      </c>
      <c r="Q9" s="341">
        <f t="shared" si="15"/>
        <v>26421</v>
      </c>
      <c r="R9" s="341">
        <f t="shared" si="15"/>
        <v>26718</v>
      </c>
      <c r="S9" s="341">
        <f t="shared" si="15"/>
        <v>26427</v>
      </c>
      <c r="T9" s="341">
        <f t="shared" si="15"/>
        <v>27464</v>
      </c>
      <c r="U9" s="341">
        <f t="shared" si="15"/>
        <v>26581</v>
      </c>
      <c r="V9" s="341">
        <f t="shared" si="15"/>
        <v>26937</v>
      </c>
      <c r="W9" s="341">
        <f t="shared" si="15"/>
        <v>27280</v>
      </c>
      <c r="X9" s="341">
        <f t="shared" si="15"/>
        <v>27704</v>
      </c>
      <c r="Y9" s="341">
        <f t="shared" si="15"/>
        <v>27715</v>
      </c>
      <c r="Z9" s="341">
        <f t="shared" si="15"/>
        <v>28289</v>
      </c>
      <c r="AA9" s="341">
        <f t="shared" ref="AA9" si="16">+AA7+AA8</f>
        <v>28289</v>
      </c>
      <c r="AB9" s="341">
        <f t="shared" si="15"/>
        <v>28224.720000000001</v>
      </c>
      <c r="AC9" s="341">
        <f t="shared" ref="AC9" si="17">+AC7+AC8</f>
        <v>27972.981</v>
      </c>
      <c r="AD9" s="341">
        <f t="shared" ref="AD9" si="18">+AD7+AD8</f>
        <v>28277.363000000001</v>
      </c>
      <c r="AE9" s="341">
        <f t="shared" ref="AE9:AG9" si="19">+AE7+AE8</f>
        <v>29161.75</v>
      </c>
      <c r="AF9" s="341">
        <f t="shared" si="19"/>
        <v>29299.088</v>
      </c>
      <c r="AG9" s="341">
        <f t="shared" si="19"/>
        <v>29336</v>
      </c>
      <c r="AH9" s="341">
        <f t="shared" ref="AH9:AI9" si="20">+AH7+AH8</f>
        <v>28368.472999999998</v>
      </c>
      <c r="AI9" s="341">
        <f t="shared" si="20"/>
        <v>28726.370999999999</v>
      </c>
      <c r="AJ9" s="341">
        <f t="shared" ref="AJ9:AK9" si="21">+AJ7+AJ8</f>
        <v>28640.502</v>
      </c>
      <c r="AK9" s="341">
        <f t="shared" si="21"/>
        <v>28265</v>
      </c>
      <c r="AL9" s="341">
        <f t="shared" ref="AL9:AM9" si="22">+AL7+AL8</f>
        <v>28673.346379999999</v>
      </c>
      <c r="AM9" s="341">
        <f t="shared" si="22"/>
        <v>28308.99638</v>
      </c>
      <c r="AN9" s="341">
        <f t="shared" ref="AN9:AQ9" si="23">+AN7+AN8</f>
        <v>28373.268</v>
      </c>
      <c r="AO9" s="341">
        <f t="shared" si="23"/>
        <v>28565.989999999998</v>
      </c>
      <c r="AP9" s="341">
        <f t="shared" si="23"/>
        <v>27210</v>
      </c>
      <c r="AQ9" s="341">
        <f t="shared" si="23"/>
        <v>27277.302</v>
      </c>
      <c r="AR9" s="341">
        <f t="shared" ref="AR9:AS9" si="24">+AR7+AR8</f>
        <v>26762.957999999999</v>
      </c>
      <c r="AS9" s="341">
        <f t="shared" si="24"/>
        <v>26974.474000000002</v>
      </c>
      <c r="AT9" s="341">
        <f t="shared" ref="AT9:AU9" si="25">+AT7+AT8</f>
        <v>27622.157999999999</v>
      </c>
      <c r="AU9" s="341">
        <f t="shared" si="25"/>
        <v>27082.785</v>
      </c>
      <c r="AV9" s="341">
        <f>+AV7+AV8</f>
        <v>27252</v>
      </c>
      <c r="AW9" s="341">
        <f>+AW7+AW8</f>
        <v>27257.233</v>
      </c>
      <c r="AX9" s="341">
        <f t="shared" ref="AX9:AY9" si="26">+AX7+AX8</f>
        <v>27370.431</v>
      </c>
      <c r="AY9" s="341">
        <f t="shared" si="26"/>
        <v>26504.782999999999</v>
      </c>
      <c r="AZ9" s="341">
        <f t="shared" ref="AZ9:BC9" si="27">+AZ7+AZ8</f>
        <v>25094.728739999999</v>
      </c>
      <c r="BA9" s="341">
        <f t="shared" si="27"/>
        <v>25094.728739999999</v>
      </c>
      <c r="BB9" s="341">
        <f t="shared" si="27"/>
        <v>25094.728739999999</v>
      </c>
      <c r="BC9" s="341">
        <f t="shared" si="27"/>
        <v>27071</v>
      </c>
      <c r="BD9" s="341">
        <f t="shared" ref="BD9:BL9" si="28">+BD7+BD8</f>
        <v>27187.985000000001</v>
      </c>
      <c r="BE9" s="341">
        <f t="shared" si="28"/>
        <v>27248.243000000002</v>
      </c>
      <c r="BF9" s="341">
        <f t="shared" si="28"/>
        <v>27173.957000000002</v>
      </c>
      <c r="BG9" s="341">
        <f t="shared" si="28"/>
        <v>27379.815999999999</v>
      </c>
      <c r="BH9" s="341">
        <f t="shared" si="28"/>
        <v>27187.985000000001</v>
      </c>
      <c r="BI9" s="341">
        <f t="shared" si="28"/>
        <v>27379.815999999999</v>
      </c>
      <c r="BJ9" s="341">
        <f t="shared" si="28"/>
        <v>27540</v>
      </c>
      <c r="BK9" s="341">
        <f t="shared" si="28"/>
        <v>27047.834999999999</v>
      </c>
      <c r="BL9" s="341">
        <f t="shared" si="28"/>
        <v>0</v>
      </c>
      <c r="BM9" s="341">
        <f t="shared" ref="BM9" si="29">+BM7+BM8</f>
        <v>10000</v>
      </c>
    </row>
    <row r="10" spans="1:65" s="8" customFormat="1" ht="15.75">
      <c r="A10" s="300" t="s">
        <v>468</v>
      </c>
      <c r="B10" s="343">
        <f>B6+B9</f>
        <v>104485</v>
      </c>
      <c r="C10" s="343">
        <f t="shared" ref="C10:AB10" si="30">C6+C9</f>
        <v>119033</v>
      </c>
      <c r="D10" s="343">
        <f t="shared" si="30"/>
        <v>116814</v>
      </c>
      <c r="E10" s="343">
        <f t="shared" si="30"/>
        <v>125330</v>
      </c>
      <c r="F10" s="343">
        <f t="shared" si="30"/>
        <v>135438</v>
      </c>
      <c r="G10" s="343">
        <f t="shared" si="30"/>
        <v>132424</v>
      </c>
      <c r="H10" s="343">
        <f t="shared" si="30"/>
        <v>122385</v>
      </c>
      <c r="I10" s="343">
        <f t="shared" si="30"/>
        <v>127522</v>
      </c>
      <c r="J10" s="343">
        <f t="shared" si="30"/>
        <v>101637.97843999998</v>
      </c>
      <c r="K10" s="343">
        <f t="shared" si="30"/>
        <v>85733.234599999967</v>
      </c>
      <c r="L10" s="343">
        <f t="shared" si="30"/>
        <v>87903</v>
      </c>
      <c r="M10" s="343">
        <f t="shared" si="30"/>
        <v>89629.125029999981</v>
      </c>
      <c r="N10" s="343">
        <f t="shared" si="30"/>
        <v>98010</v>
      </c>
      <c r="O10" s="343">
        <f t="shared" si="30"/>
        <v>88737</v>
      </c>
      <c r="P10" s="343">
        <f t="shared" si="30"/>
        <v>106459</v>
      </c>
      <c r="Q10" s="343">
        <f t="shared" si="30"/>
        <v>105621</v>
      </c>
      <c r="R10" s="343">
        <f t="shared" si="30"/>
        <v>92814</v>
      </c>
      <c r="S10" s="343">
        <f t="shared" si="30"/>
        <v>63048</v>
      </c>
      <c r="T10" s="343">
        <f t="shared" si="30"/>
        <v>95202</v>
      </c>
      <c r="U10" s="343">
        <f t="shared" si="30"/>
        <v>98765</v>
      </c>
      <c r="V10" s="343">
        <f t="shared" si="30"/>
        <v>109783</v>
      </c>
      <c r="W10" s="343">
        <f t="shared" si="30"/>
        <v>92917</v>
      </c>
      <c r="X10" s="343">
        <f t="shared" si="30"/>
        <v>109024</v>
      </c>
      <c r="Y10" s="343">
        <f t="shared" si="30"/>
        <v>123129</v>
      </c>
      <c r="Z10" s="343">
        <f t="shared" si="30"/>
        <v>113785</v>
      </c>
      <c r="AA10" s="343">
        <f t="shared" ref="AA10" si="31">AA6+AA9</f>
        <v>115453</v>
      </c>
      <c r="AB10" s="343">
        <f t="shared" si="30"/>
        <v>130898.72200000001</v>
      </c>
      <c r="AC10" s="343">
        <f t="shared" ref="AC10" si="32">AC6+AC9</f>
        <v>138409.13699999999</v>
      </c>
      <c r="AD10" s="343">
        <f t="shared" ref="AD10" si="33">AD6+AD9</f>
        <v>138157.348</v>
      </c>
      <c r="AE10" s="343">
        <f t="shared" ref="AE10:AG10" si="34">AE6+AE9</f>
        <v>144236.408</v>
      </c>
      <c r="AF10" s="343">
        <f t="shared" si="34"/>
        <v>150105.42799999999</v>
      </c>
      <c r="AG10" s="343">
        <f t="shared" si="34"/>
        <v>145304</v>
      </c>
      <c r="AH10" s="343">
        <f t="shared" ref="AH10:AI10" si="35">AH6+AH9</f>
        <v>150987.96100000001</v>
      </c>
      <c r="AI10" s="343">
        <f t="shared" si="35"/>
        <v>152617.283</v>
      </c>
      <c r="AJ10" s="343">
        <f t="shared" ref="AJ10:AK10" si="36">AJ6+AJ9</f>
        <v>154795.17000000001</v>
      </c>
      <c r="AK10" s="343">
        <f t="shared" si="36"/>
        <v>154780</v>
      </c>
      <c r="AL10" s="343">
        <f t="shared" ref="AL10:AM10" si="37">AL6+AL9</f>
        <v>160171.50899</v>
      </c>
      <c r="AM10" s="343">
        <f t="shared" si="37"/>
        <v>160404.04598</v>
      </c>
      <c r="AN10" s="343">
        <f t="shared" ref="AN10:AQ10" si="38">AN6+AN9</f>
        <v>163086.95200000002</v>
      </c>
      <c r="AO10" s="343">
        <f t="shared" si="38"/>
        <v>154404.05299999999</v>
      </c>
      <c r="AP10" s="343">
        <f t="shared" si="38"/>
        <v>152449</v>
      </c>
      <c r="AQ10" s="343">
        <f t="shared" si="38"/>
        <v>158781.31299999999</v>
      </c>
      <c r="AR10" s="343">
        <f t="shared" ref="AR10:AS10" si="39">AR6+AR9</f>
        <v>150628.79165999999</v>
      </c>
      <c r="AS10" s="343">
        <f t="shared" si="39"/>
        <v>150190.85165999999</v>
      </c>
      <c r="AT10" s="343">
        <f t="shared" ref="AT10:AU10" si="40">AT6+AT9</f>
        <v>152087.87066000002</v>
      </c>
      <c r="AU10" s="343">
        <f t="shared" si="40"/>
        <v>129564.15766000001</v>
      </c>
      <c r="AV10" s="343">
        <f>AV6+AV9</f>
        <v>134163</v>
      </c>
      <c r="AW10" s="343">
        <f>AW6+AW9</f>
        <v>136224.174</v>
      </c>
      <c r="AX10" s="343">
        <f t="shared" ref="AX10:AY10" si="41">AX6+AX9</f>
        <v>136018.76800000001</v>
      </c>
      <c r="AY10" s="343">
        <f t="shared" si="41"/>
        <v>131192.93299999999</v>
      </c>
      <c r="AZ10" s="343">
        <f t="shared" ref="AZ10:BC10" si="42">AZ6+AZ9</f>
        <v>126420.21573999999</v>
      </c>
      <c r="BA10" s="343">
        <f t="shared" si="42"/>
        <v>126999.47673999998</v>
      </c>
      <c r="BB10" s="343">
        <f t="shared" si="42"/>
        <v>126999.47673999998</v>
      </c>
      <c r="BC10" s="343">
        <f t="shared" si="42"/>
        <v>126586</v>
      </c>
      <c r="BD10" s="343">
        <f t="shared" ref="BD10:BL10" si="43">BD6+BD9</f>
        <v>128277.519</v>
      </c>
      <c r="BE10" s="343">
        <f t="shared" si="43"/>
        <v>120886.026</v>
      </c>
      <c r="BF10" s="343">
        <f t="shared" si="43"/>
        <v>125136.38800000001</v>
      </c>
      <c r="BG10" s="343">
        <f t="shared" si="43"/>
        <v>129983.91500000001</v>
      </c>
      <c r="BH10" s="343">
        <f t="shared" si="43"/>
        <v>129265.83614000001</v>
      </c>
      <c r="BI10" s="343">
        <f t="shared" si="43"/>
        <v>129983.91500000001</v>
      </c>
      <c r="BJ10" s="343">
        <f t="shared" si="43"/>
        <v>129266</v>
      </c>
      <c r="BK10" s="343">
        <f t="shared" si="43"/>
        <v>131559.51199999999</v>
      </c>
      <c r="BL10" s="343">
        <f t="shared" si="43"/>
        <v>0</v>
      </c>
      <c r="BM10" s="343">
        <f t="shared" ref="BM10" si="44">BM6+BM9</f>
        <v>70846.566139660266</v>
      </c>
    </row>
    <row r="11" spans="1:65" ht="15.75">
      <c r="A11" s="339"/>
      <c r="B11" s="345"/>
      <c r="C11" s="345"/>
      <c r="D11" s="345"/>
      <c r="E11" s="345"/>
      <c r="F11" s="345"/>
      <c r="G11" s="345"/>
      <c r="H11" s="345"/>
      <c r="I11" s="345"/>
      <c r="J11" s="345"/>
      <c r="K11" s="345"/>
      <c r="L11" s="345"/>
      <c r="M11" s="345"/>
      <c r="N11" s="345"/>
      <c r="O11" s="345"/>
      <c r="P11" s="345"/>
      <c r="Q11" s="345"/>
      <c r="R11" s="345"/>
      <c r="S11" s="345"/>
      <c r="T11" s="345"/>
      <c r="U11" s="345"/>
      <c r="V11" s="345"/>
      <c r="W11" s="345"/>
      <c r="X11" s="345"/>
      <c r="Y11" s="345"/>
      <c r="Z11" s="345"/>
      <c r="AA11" s="345"/>
      <c r="AB11" s="345"/>
      <c r="AC11" s="345"/>
      <c r="AD11" s="345"/>
      <c r="AE11" s="345"/>
      <c r="AF11" s="345"/>
      <c r="AG11" s="345"/>
      <c r="AH11" s="549"/>
      <c r="AI11" s="549"/>
      <c r="AJ11" s="549"/>
      <c r="AK11" s="345"/>
      <c r="AL11" s="345"/>
      <c r="AM11" s="345"/>
      <c r="AN11" s="345"/>
      <c r="AO11" s="345"/>
      <c r="AP11" s="345"/>
      <c r="AQ11" s="345"/>
      <c r="AR11" s="345"/>
      <c r="AS11" s="345"/>
      <c r="AT11" s="345"/>
      <c r="AU11" s="345"/>
      <c r="AV11" s="345"/>
      <c r="AW11" s="345"/>
      <c r="AX11" s="345"/>
      <c r="AY11" s="345"/>
      <c r="AZ11" s="345"/>
      <c r="BA11" s="345"/>
      <c r="BB11" s="345"/>
      <c r="BC11" s="345"/>
      <c r="BD11" s="345"/>
      <c r="BE11" s="345"/>
      <c r="BF11" s="345"/>
      <c r="BG11" s="345"/>
      <c r="BH11" s="345"/>
      <c r="BI11" s="345"/>
      <c r="BJ11" s="345"/>
      <c r="BK11" s="345"/>
      <c r="BL11" s="345"/>
      <c r="BM11" s="345"/>
    </row>
    <row r="12" spans="1:65" ht="15.75">
      <c r="A12" s="338" t="s">
        <v>509</v>
      </c>
      <c r="B12" s="348">
        <f>'CAJA NETA (2)'!B19</f>
        <v>136419</v>
      </c>
      <c r="C12" s="348">
        <f>'CAJA NETA (2)'!C19</f>
        <v>136097</v>
      </c>
      <c r="D12" s="348">
        <f>'CAJA NETA (2)'!D19</f>
        <v>132498</v>
      </c>
      <c r="E12" s="348">
        <f>'CAJA NETA (2)'!E19</f>
        <v>129062</v>
      </c>
      <c r="F12" s="348">
        <f>'CAJA NETA (2)'!F19</f>
        <v>126692</v>
      </c>
      <c r="G12" s="348">
        <f>'CAJA NETA (2)'!G19</f>
        <v>123818</v>
      </c>
      <c r="H12" s="348">
        <f>'CAJA NETA (2)'!H19</f>
        <v>125446.36234999998</v>
      </c>
      <c r="I12" s="348">
        <f>'CAJA NETA (2)'!I19</f>
        <v>139819</v>
      </c>
      <c r="J12" s="348">
        <f>'CAJA NETA (2)'!J19</f>
        <v>135593</v>
      </c>
      <c r="K12" s="348">
        <f>'CAJA NETA (2)'!K19</f>
        <v>118483</v>
      </c>
      <c r="L12" s="348">
        <f>'CAJA NETA (2)'!L19</f>
        <v>111152</v>
      </c>
      <c r="M12" s="348">
        <f>'CAJA NETA (2)'!M19</f>
        <v>105584</v>
      </c>
      <c r="N12" s="348">
        <f>'CAJA NETA (2)'!N19</f>
        <v>92477</v>
      </c>
      <c r="O12" s="348">
        <f>'CAJA NETA (2)'!O19</f>
        <v>80936</v>
      </c>
      <c r="P12" s="348">
        <f>'CAJA NETA (2)'!P19</f>
        <v>81025</v>
      </c>
      <c r="Q12" s="348">
        <f>'CAJA NETA (2)'!Q19</f>
        <v>79920</v>
      </c>
      <c r="R12" s="348">
        <f>'CAJA NETA (2)'!R19</f>
        <v>77341</v>
      </c>
      <c r="S12" s="348">
        <f>'CAJA NETA (2)'!S19</f>
        <v>74868</v>
      </c>
      <c r="T12" s="348">
        <f>'CAJA NETA (2)'!T19</f>
        <v>126584</v>
      </c>
      <c r="U12" s="348">
        <f>'CAJA NETA (2)'!U19</f>
        <v>141300</v>
      </c>
      <c r="V12" s="348">
        <f>'CAJA NETA (2)'!V19</f>
        <v>149377</v>
      </c>
      <c r="W12" s="348">
        <f>'CAJA NETA (2)'!W19</f>
        <v>148654</v>
      </c>
      <c r="X12" s="348">
        <f>'CAJA NETA (2)'!X19</f>
        <v>148064</v>
      </c>
      <c r="Y12" s="348">
        <f>'CAJA NETA (2)'!Y19</f>
        <v>145878</v>
      </c>
      <c r="Z12" s="348">
        <f>'CAJA NETA (2)'!Z19</f>
        <v>143682</v>
      </c>
      <c r="AA12" s="348">
        <f>'CAJA NETA (2)'!AA19</f>
        <v>143682</v>
      </c>
      <c r="AB12" s="348">
        <f>'CAJA NETA (2)'!AB19</f>
        <v>143290.09783000001</v>
      </c>
      <c r="AC12" s="348">
        <f>'CAJA NETA (2)'!AC19</f>
        <v>142938.46807</v>
      </c>
      <c r="AD12" s="348">
        <f>'CAJA NETA (2)'!AD19</f>
        <v>142938.46807</v>
      </c>
      <c r="AE12" s="348">
        <f>'CAJA NETA (2)'!AE19</f>
        <v>142938.46807</v>
      </c>
      <c r="AF12" s="348">
        <f>'CAJA NETA (2)'!AF19</f>
        <v>142938.46807</v>
      </c>
      <c r="AG12" s="348">
        <f>'CAJA NETA (2)'!AG19</f>
        <v>143146</v>
      </c>
      <c r="AH12" s="348">
        <f>'CAJA NETA (2)'!AH19</f>
        <v>142801.64052000002</v>
      </c>
      <c r="AI12" s="348">
        <f>'CAJA NETA (2)'!AI19</f>
        <v>142801.64051999996</v>
      </c>
      <c r="AJ12" s="348">
        <f>'CAJA NETA (2)'!AJ19</f>
        <v>142801.64052000002</v>
      </c>
      <c r="AK12" s="348">
        <f>'CAJA NETA (2)'!AK19</f>
        <v>143362</v>
      </c>
      <c r="AL12" s="348">
        <f>'CAJA NETA (2)'!AL19</f>
        <v>143361.64052000002</v>
      </c>
      <c r="AM12" s="348">
        <f>'CAJA NETA (2)'!AM19</f>
        <v>142319.97452000002</v>
      </c>
      <c r="AN12" s="348">
        <f>'CAJA NETA (2)'!AN19</f>
        <v>142047.24725000001</v>
      </c>
      <c r="AO12" s="348">
        <f>'CAJA NETA (2)'!AO19</f>
        <v>142047.24725000001</v>
      </c>
      <c r="AP12" s="348">
        <f>'CAJA NETA (2)'!AP19</f>
        <v>142489</v>
      </c>
      <c r="AQ12" s="348">
        <f>'CAJA NETA (2)'!AQ19</f>
        <v>141152.73940000002</v>
      </c>
      <c r="AR12" s="348">
        <f>'CAJA NETA (2)'!AR19</f>
        <v>139009.07496000003</v>
      </c>
      <c r="AS12" s="348">
        <f>'CAJA NETA (2)'!AS19</f>
        <v>139009.07496000003</v>
      </c>
      <c r="AT12" s="348">
        <f>'CAJA NETA (2)'!AT19</f>
        <v>139009.07496000003</v>
      </c>
      <c r="AU12" s="348">
        <f>'CAJA NETA (2)'!AU19</f>
        <v>139009.07496000003</v>
      </c>
      <c r="AV12" s="348">
        <f>'CAJA NETA (2)'!AV19</f>
        <v>139094</v>
      </c>
      <c r="AW12" s="348">
        <f>'CAJA NETA (2)'!AW19</f>
        <v>139094.07496</v>
      </c>
      <c r="AX12" s="348">
        <f>'CAJA NETA (2)'!AX19</f>
        <v>137077.57496</v>
      </c>
      <c r="AY12" s="348">
        <f>'CAJA NETA (2)'!AY19</f>
        <v>136732.74741000001</v>
      </c>
      <c r="AZ12" s="348">
        <f>'CAJA NETA (2)'!AZ19</f>
        <v>136369.3941</v>
      </c>
      <c r="BA12" s="348">
        <f>'CAJA NETA (2)'!BA19</f>
        <v>136369.3941</v>
      </c>
      <c r="BB12" s="348">
        <f>'CAJA NETA (2)'!BB19</f>
        <v>136369.3941</v>
      </c>
      <c r="BC12" s="348">
        <f>'CAJA NETA (2)'!BC19</f>
        <v>136325</v>
      </c>
      <c r="BD12" s="348">
        <f>'CAJA NETA (2)'!BD19</f>
        <v>137580.99901999999</v>
      </c>
      <c r="BE12" s="348">
        <f>'CAJA NETA (2)'!BE19</f>
        <v>136065.66568999999</v>
      </c>
      <c r="BF12" s="348">
        <f>'CAJA NETA (2)'!BF19</f>
        <v>136342.27241999999</v>
      </c>
      <c r="BG12" s="348">
        <f>'CAJA NETA (2)'!BG19</f>
        <v>146842.27241999999</v>
      </c>
      <c r="BH12" s="348">
        <f>'CAJA NETA (2)'!BH19</f>
        <v>144165.02517000004</v>
      </c>
      <c r="BI12" s="348">
        <f>'CAJA NETA (2)'!BI19</f>
        <v>146842.27241999999</v>
      </c>
      <c r="BJ12" s="348">
        <f>'CAJA NETA (2)'!BJ19</f>
        <v>144165</v>
      </c>
      <c r="BK12" s="348">
        <f>'CAJA NETA (2)'!BK19</f>
        <v>144165</v>
      </c>
      <c r="BL12" s="348">
        <f>'CAJA NETA (2)'!BL19</f>
        <v>0</v>
      </c>
      <c r="BM12" s="348">
        <f>'CAJA NETA (2)'!BM19</f>
        <v>172697.41673</v>
      </c>
    </row>
    <row r="13" spans="1:65" s="301" customFormat="1" ht="15.75">
      <c r="A13" s="294" t="s">
        <v>40</v>
      </c>
      <c r="B13" s="343">
        <f>'CAJA NETA (2)'!B20</f>
        <v>31934</v>
      </c>
      <c r="C13" s="343">
        <f>'CAJA NETA (2)'!C20</f>
        <v>17064</v>
      </c>
      <c r="D13" s="343">
        <f>'CAJA NETA (2)'!D20</f>
        <v>15684</v>
      </c>
      <c r="E13" s="343">
        <f>'CAJA NETA (2)'!E20</f>
        <v>3732</v>
      </c>
      <c r="F13" s="343">
        <f>'CAJA NETA (2)'!F20</f>
        <v>-8746</v>
      </c>
      <c r="G13" s="343">
        <f>'CAJA NETA (2)'!G20</f>
        <v>-8606</v>
      </c>
      <c r="H13" s="343">
        <f>'CAJA NETA (2)'!H20</f>
        <v>3061.3623499999812</v>
      </c>
      <c r="I13" s="343">
        <f>'CAJA NETA (2)'!I20</f>
        <v>12297</v>
      </c>
      <c r="J13" s="343">
        <f>'CAJA NETA (2)'!J20</f>
        <v>33955.021560000023</v>
      </c>
      <c r="K13" s="343">
        <f>'CAJA NETA (2)'!K20</f>
        <v>32749.765400000033</v>
      </c>
      <c r="L13" s="343">
        <f>'CAJA NETA (2)'!L20</f>
        <v>23249</v>
      </c>
      <c r="M13" s="343">
        <f>'CAJA NETA (2)'!M20</f>
        <v>15954.874970000019</v>
      </c>
      <c r="N13" s="343">
        <f>'CAJA NETA (2)'!N20</f>
        <v>-5533</v>
      </c>
      <c r="O13" s="343">
        <f>'CAJA NETA (2)'!O20</f>
        <v>-7801</v>
      </c>
      <c r="P13" s="343">
        <f>'CAJA NETA (2)'!P20</f>
        <v>-25434</v>
      </c>
      <c r="Q13" s="343">
        <f>'CAJA NETA (2)'!Q20</f>
        <v>-25701</v>
      </c>
      <c r="R13" s="343">
        <f>'CAJA NETA (2)'!R20</f>
        <v>-15473</v>
      </c>
      <c r="S13" s="343">
        <f>'CAJA NETA (2)'!S20</f>
        <v>11820</v>
      </c>
      <c r="T13" s="343">
        <f>'CAJA NETA (2)'!T20</f>
        <v>31382</v>
      </c>
      <c r="U13" s="343">
        <f>'CAJA NETA (2)'!U20</f>
        <v>42535</v>
      </c>
      <c r="V13" s="343">
        <f>'CAJA NETA (2)'!V20</f>
        <v>39594</v>
      </c>
      <c r="W13" s="343">
        <f>'CAJA NETA (2)'!W20</f>
        <v>55737</v>
      </c>
      <c r="X13" s="343">
        <f>'CAJA NETA (2)'!X20</f>
        <v>39040</v>
      </c>
      <c r="Y13" s="343">
        <f>'CAJA NETA (2)'!Y20</f>
        <v>22749</v>
      </c>
      <c r="Z13" s="343">
        <f>'CAJA NETA (2)'!Z20</f>
        <v>29897</v>
      </c>
      <c r="AA13" s="343">
        <f>'CAJA NETA (2)'!AA20</f>
        <v>28229</v>
      </c>
      <c r="AB13" s="343">
        <f>'CAJA NETA (2)'!AB20</f>
        <v>12391.375830000004</v>
      </c>
      <c r="AC13" s="343">
        <f>'CAJA NETA (2)'!AC20</f>
        <v>4529.3310700000147</v>
      </c>
      <c r="AD13" s="343">
        <f>'CAJA NETA (2)'!AD20</f>
        <v>4781.1200700000045</v>
      </c>
      <c r="AE13" s="343">
        <f>'CAJA NETA (2)'!AE20</f>
        <v>-1297.9399299999932</v>
      </c>
      <c r="AF13" s="343">
        <f>'CAJA NETA (2)'!AF20</f>
        <v>-7166.9599300000118</v>
      </c>
      <c r="AG13" s="343">
        <f>'CAJA NETA (2)'!AG20</f>
        <v>-2158</v>
      </c>
      <c r="AH13" s="343">
        <f>'CAJA NETA (2)'!AH20</f>
        <v>-8186.3204799999949</v>
      </c>
      <c r="AI13" s="343">
        <f>'CAJA NETA (2)'!AI20</f>
        <v>-9815.6424800000386</v>
      </c>
      <c r="AJ13" s="343">
        <f>'CAJA NETA (2)'!AJ20</f>
        <v>-11993.529479999968</v>
      </c>
      <c r="AK13" s="343">
        <f>'CAJA NETA (2)'!AK20</f>
        <v>-11418</v>
      </c>
      <c r="AL13" s="343">
        <f>'CAJA NETA (2)'!AL20</f>
        <v>-16809.868469999987</v>
      </c>
      <c r="AM13" s="343">
        <f>'CAJA NETA (2)'!AM20</f>
        <v>-18084.071459999977</v>
      </c>
      <c r="AN13" s="343">
        <f>'CAJA NETA (2)'!AN20</f>
        <v>-21039.704749999975</v>
      </c>
      <c r="AO13" s="343">
        <f>'CAJA NETA (2)'!AO20</f>
        <v>-12356.80575</v>
      </c>
      <c r="AP13" s="343">
        <f>'CAJA NETA (2)'!AP20</f>
        <v>-9960</v>
      </c>
      <c r="AQ13" s="343">
        <f>'CAJA NETA (2)'!AQ20</f>
        <v>-17628.573599999974</v>
      </c>
      <c r="AR13" s="343">
        <f>'CAJA NETA (2)'!AR20</f>
        <v>-11619.716699999961</v>
      </c>
      <c r="AS13" s="343">
        <f>'CAJA NETA (2)'!AS20</f>
        <v>-11181.776699999959</v>
      </c>
      <c r="AT13" s="343">
        <f>'CAJA NETA (2)'!AT20</f>
        <v>-13078.795699999988</v>
      </c>
      <c r="AU13" s="343">
        <f>'CAJA NETA (2)'!AU20</f>
        <v>9444.9173000000301</v>
      </c>
      <c r="AV13" s="343">
        <f>'CAJA NETA (2)'!AV20</f>
        <v>4931</v>
      </c>
      <c r="AW13" s="343">
        <f>'CAJA NETA (2)'!AW20</f>
        <v>2869.900959999999</v>
      </c>
      <c r="AX13" s="343">
        <f>'CAJA NETA (2)'!AX20</f>
        <v>1058.8069600000163</v>
      </c>
      <c r="AY13" s="343">
        <f>'CAJA NETA (2)'!AY20</f>
        <v>5539.8144099999918</v>
      </c>
      <c r="AZ13" s="343">
        <f>'CAJA NETA (2)'!AZ20</f>
        <v>9949.1783600000053</v>
      </c>
      <c r="BA13" s="343">
        <f>'CAJA NETA (2)'!BA20</f>
        <v>9369.9173600000067</v>
      </c>
      <c r="BB13" s="343">
        <f>'CAJA NETA (2)'!BB20</f>
        <v>9369.9173600000067</v>
      </c>
      <c r="BC13" s="343">
        <f>'CAJA NETA (2)'!BC20</f>
        <v>9739</v>
      </c>
      <c r="BD13" s="343">
        <f>'CAJA NETA (2)'!BD20</f>
        <v>9303.4800199999881</v>
      </c>
      <c r="BE13" s="343">
        <f>'CAJA NETA (2)'!BE20</f>
        <v>15179.639689999996</v>
      </c>
      <c r="BF13" s="343">
        <f>'CAJA NETA (2)'!BF20</f>
        <v>11205.884419999988</v>
      </c>
      <c r="BG13" s="343">
        <f>'CAJA NETA (2)'!BG20</f>
        <v>16858.357419999986</v>
      </c>
      <c r="BH13" s="343">
        <f>'CAJA NETA (2)'!BH20</f>
        <v>14899.189030000023</v>
      </c>
      <c r="BI13" s="343">
        <f>'CAJA NETA (2)'!BI20</f>
        <v>16858.357419999986</v>
      </c>
      <c r="BJ13" s="343">
        <f>'CAJA NETA (2)'!BJ20</f>
        <v>14899</v>
      </c>
      <c r="BK13" s="343">
        <f>'CAJA NETA (2)'!BK20</f>
        <v>12605.488000000012</v>
      </c>
      <c r="BL13" s="343">
        <f>'CAJA NETA (2)'!BL20</f>
        <v>0</v>
      </c>
      <c r="BM13" s="343">
        <f>'CAJA NETA (2)'!BM20</f>
        <v>101850.85059033973</v>
      </c>
    </row>
    <row r="15" spans="1:65">
      <c r="B15" s="14"/>
      <c r="G15" s="14"/>
      <c r="L15" s="14"/>
      <c r="Q15" s="14"/>
      <c r="R15" s="14"/>
      <c r="S15" s="11">
        <v>33844</v>
      </c>
      <c r="T15" s="11">
        <v>29452</v>
      </c>
      <c r="U15" s="11">
        <v>26416</v>
      </c>
      <c r="V15" s="11">
        <v>18764</v>
      </c>
      <c r="W15" s="14">
        <v>9252</v>
      </c>
      <c r="X15" s="11">
        <v>18279</v>
      </c>
      <c r="Y15" s="11">
        <v>14365</v>
      </c>
      <c r="Z15" s="405">
        <v>13744</v>
      </c>
      <c r="AA15" s="405">
        <v>13745</v>
      </c>
      <c r="AD15" s="14"/>
      <c r="AP15" s="405"/>
    </row>
    <row r="16" spans="1:65"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S16" s="14">
        <v>5935</v>
      </c>
      <c r="T16" s="14">
        <v>10413</v>
      </c>
      <c r="U16" s="14">
        <v>10740</v>
      </c>
      <c r="V16" s="14">
        <v>4619</v>
      </c>
      <c r="W16" s="14">
        <v>4503</v>
      </c>
      <c r="X16" s="14">
        <v>8054</v>
      </c>
      <c r="Y16" s="14">
        <v>13082</v>
      </c>
      <c r="Z16" s="14">
        <v>5929</v>
      </c>
      <c r="AA16" s="14">
        <v>5929</v>
      </c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</row>
    <row r="17" spans="2:65">
      <c r="S17" s="11">
        <v>1765</v>
      </c>
      <c r="T17" s="11">
        <v>7267</v>
      </c>
      <c r="U17" s="11">
        <v>15768</v>
      </c>
      <c r="V17" s="11">
        <v>34065</v>
      </c>
      <c r="W17" s="11">
        <v>26363</v>
      </c>
      <c r="X17" s="11">
        <v>23019</v>
      </c>
      <c r="Y17" s="11">
        <v>41037</v>
      </c>
      <c r="Z17" s="11">
        <v>31734</v>
      </c>
      <c r="AA17" s="11">
        <v>31734</v>
      </c>
    </row>
    <row r="18" spans="2:65">
      <c r="R18" s="14"/>
      <c r="S18" s="11">
        <v>1012</v>
      </c>
      <c r="T18" s="11">
        <v>31019</v>
      </c>
      <c r="U18" s="11">
        <v>30000</v>
      </c>
      <c r="V18" s="11">
        <v>30017</v>
      </c>
      <c r="W18" s="11">
        <v>30022</v>
      </c>
      <c r="X18" s="11">
        <v>40022</v>
      </c>
      <c r="Y18" s="11">
        <v>40012</v>
      </c>
      <c r="Z18" s="11">
        <v>40018</v>
      </c>
      <c r="AA18" s="11">
        <v>40018</v>
      </c>
    </row>
    <row r="19" spans="2:65"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>
        <v>20492</v>
      </c>
      <c r="T19" s="14">
        <v>17051</v>
      </c>
      <c r="U19" s="14">
        <v>15841</v>
      </c>
      <c r="V19" s="14">
        <v>22318</v>
      </c>
      <c r="W19" s="14">
        <v>22777</v>
      </c>
      <c r="X19" s="14">
        <v>19650</v>
      </c>
      <c r="Y19" s="14">
        <v>14633</v>
      </c>
      <c r="Z19" s="14">
        <v>22360</v>
      </c>
      <c r="AA19" s="14">
        <v>22360</v>
      </c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</row>
    <row r="20" spans="2:65">
      <c r="S20" s="11">
        <v>0</v>
      </c>
      <c r="T20" s="11">
        <v>30000</v>
      </c>
      <c r="U20" s="11">
        <v>30000</v>
      </c>
      <c r="V20" s="11">
        <v>32017</v>
      </c>
      <c r="W20" s="11">
        <v>32022</v>
      </c>
      <c r="X20" s="11">
        <v>40000</v>
      </c>
      <c r="Y20" s="11">
        <v>40012</v>
      </c>
      <c r="Z20" s="11">
        <v>40018</v>
      </c>
      <c r="AA20" s="11">
        <v>40018</v>
      </c>
    </row>
    <row r="21" spans="2:65">
      <c r="S21" s="11">
        <v>74868</v>
      </c>
      <c r="T21" s="11">
        <v>96584</v>
      </c>
      <c r="U21" s="11">
        <v>111300</v>
      </c>
      <c r="V21" s="11">
        <v>117377</v>
      </c>
      <c r="W21" s="11">
        <v>116654</v>
      </c>
      <c r="X21" s="11">
        <v>108064</v>
      </c>
      <c r="Y21" s="11">
        <v>105878</v>
      </c>
      <c r="Z21" s="11">
        <v>103682</v>
      </c>
      <c r="AA21" s="11">
        <v>103682</v>
      </c>
    </row>
    <row r="22" spans="2:65">
      <c r="S22" s="11">
        <v>74868</v>
      </c>
      <c r="T22" s="11">
        <v>126584</v>
      </c>
      <c r="U22" s="11">
        <v>141300</v>
      </c>
      <c r="V22" s="11">
        <v>149377</v>
      </c>
      <c r="W22" s="11">
        <v>148654</v>
      </c>
      <c r="X22" s="11">
        <v>148064</v>
      </c>
      <c r="Y22" s="11">
        <v>145878</v>
      </c>
      <c r="Z22" s="11">
        <v>143682</v>
      </c>
      <c r="AA22" s="11">
        <v>143682</v>
      </c>
    </row>
    <row r="23" spans="2:65">
      <c r="Z23" s="11">
        <v>0</v>
      </c>
      <c r="AA23" s="11">
        <v>0</v>
      </c>
    </row>
  </sheetData>
  <mergeCells count="2">
    <mergeCell ref="B1:AP1"/>
    <mergeCell ref="AQ1:AS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2">
    <tabColor theme="0" tint="-0.499984740745262"/>
  </sheetPr>
  <dimension ref="A1:BM25"/>
  <sheetViews>
    <sheetView showGridLines="0" zoomScale="80" zoomScaleNormal="80" workbookViewId="0">
      <pane xSplit="1" ySplit="2" topLeftCell="BA3" activePane="bottomRight" state="frozen"/>
      <selection activeCell="BK18" sqref="BK18"/>
      <selection pane="topRight" activeCell="BK18" sqref="BK18"/>
      <selection pane="bottomLeft" activeCell="BK18" sqref="BK18"/>
      <selection pane="bottomRight" activeCell="BK18" sqref="BK18"/>
    </sheetView>
  </sheetViews>
  <sheetFormatPr baseColWidth="10" defaultRowHeight="15" outlineLevelRow="1" outlineLevelCol="2"/>
  <cols>
    <col min="1" max="1" width="38" style="11" customWidth="1"/>
    <col min="2" max="2" width="11" style="11" hidden="1" customWidth="1" outlineLevel="1"/>
    <col min="3" max="13" width="11" style="11" hidden="1" customWidth="1" outlineLevel="2"/>
    <col min="14" max="14" width="11" style="11" hidden="1" customWidth="1" outlineLevel="1" collapsed="1"/>
    <col min="15" max="25" width="11" style="11" hidden="1" customWidth="1" outlineLevel="1"/>
    <col min="26" max="26" width="11" style="11" hidden="1" customWidth="1" outlineLevel="1" collapsed="1"/>
    <col min="27" max="27" width="11" style="11" customWidth="1" collapsed="1"/>
    <col min="28" max="32" width="11" style="11" hidden="1" customWidth="1" outlineLevel="1"/>
    <col min="33" max="33" width="11" style="11" customWidth="1" collapsed="1"/>
    <col min="34" max="36" width="11" style="11" hidden="1" customWidth="1" outlineLevel="1"/>
    <col min="37" max="37" width="11" style="11" customWidth="1" collapsed="1"/>
    <col min="38" max="41" width="11" style="11" hidden="1" customWidth="1" outlineLevel="1"/>
    <col min="42" max="42" width="11" style="11" customWidth="1" collapsed="1"/>
    <col min="43" max="47" width="11" style="11" hidden="1" customWidth="1" outlineLevel="1"/>
    <col min="48" max="48" width="11" style="11" customWidth="1" collapsed="1"/>
    <col min="49" max="64" width="11" style="11" customWidth="1"/>
    <col min="65" max="65" width="12.125" style="11" bestFit="1" customWidth="1"/>
    <col min="66" max="16384" width="11" style="11"/>
  </cols>
  <sheetData>
    <row r="1" spans="1:65" s="8" customFormat="1" ht="15.75" customHeight="1">
      <c r="A1" s="349" t="s">
        <v>467</v>
      </c>
      <c r="B1" s="810" t="s">
        <v>7</v>
      </c>
      <c r="C1" s="810"/>
      <c r="D1" s="810"/>
      <c r="E1" s="810"/>
      <c r="F1" s="810"/>
      <c r="G1" s="810"/>
      <c r="H1" s="810"/>
      <c r="I1" s="810"/>
      <c r="J1" s="810"/>
      <c r="K1" s="810"/>
      <c r="L1" s="810"/>
      <c r="M1" s="810"/>
      <c r="N1" s="810"/>
      <c r="O1" s="810"/>
      <c r="P1" s="810"/>
      <c r="Q1" s="810"/>
      <c r="R1" s="810"/>
      <c r="S1" s="810"/>
      <c r="T1" s="810"/>
      <c r="U1" s="810"/>
      <c r="V1" s="810"/>
      <c r="W1" s="810"/>
      <c r="X1" s="810"/>
      <c r="Y1" s="810"/>
      <c r="Z1" s="810"/>
      <c r="AA1" s="810"/>
      <c r="AB1" s="810"/>
      <c r="AC1" s="810"/>
      <c r="AD1" s="810"/>
      <c r="AE1" s="810"/>
      <c r="AF1" s="810"/>
      <c r="AG1" s="810"/>
      <c r="AH1" s="810"/>
      <c r="AI1" s="810"/>
      <c r="AJ1" s="810"/>
      <c r="AK1" s="810"/>
      <c r="AL1" s="810"/>
      <c r="AM1" s="810"/>
      <c r="AN1" s="810"/>
      <c r="AO1" s="810"/>
      <c r="AP1" s="810"/>
      <c r="AQ1" s="810"/>
      <c r="AR1" s="810"/>
      <c r="AS1" s="810"/>
      <c r="AT1" s="810"/>
      <c r="AU1" s="810"/>
      <c r="AV1" s="811"/>
      <c r="AW1" s="700" t="s">
        <v>518</v>
      </c>
      <c r="AX1" s="718"/>
      <c r="AY1" s="728"/>
      <c r="AZ1" s="730"/>
      <c r="BA1" s="730"/>
      <c r="BB1" s="730"/>
      <c r="BC1" s="730"/>
      <c r="BD1" s="807"/>
      <c r="BE1" s="807"/>
      <c r="BF1" s="807"/>
      <c r="BG1" s="807"/>
      <c r="BH1" s="807"/>
      <c r="BI1" s="807"/>
      <c r="BJ1" s="807"/>
      <c r="BK1" s="807"/>
      <c r="BL1" s="807"/>
      <c r="BM1" s="551" t="s">
        <v>461</v>
      </c>
    </row>
    <row r="2" spans="1:65" s="8" customFormat="1" ht="15.75">
      <c r="A2" s="358" t="s">
        <v>0</v>
      </c>
      <c r="B2" s="359">
        <f>'CAJA NETA'!B2</f>
        <v>42705</v>
      </c>
      <c r="C2" s="359">
        <f>'CAJA NETA'!C2</f>
        <v>42736</v>
      </c>
      <c r="D2" s="359">
        <f>'CAJA NETA'!D2</f>
        <v>42767</v>
      </c>
      <c r="E2" s="359">
        <f>'CAJA NETA'!E2</f>
        <v>42795</v>
      </c>
      <c r="F2" s="359">
        <f>'CAJA NETA'!F2</f>
        <v>42826</v>
      </c>
      <c r="G2" s="359">
        <f>'CAJA NETA'!G2</f>
        <v>42856</v>
      </c>
      <c r="H2" s="359">
        <f>'CAJA NETA'!H2</f>
        <v>42887</v>
      </c>
      <c r="I2" s="359">
        <f>'CAJA NETA'!I2</f>
        <v>42917</v>
      </c>
      <c r="J2" s="359">
        <f>'CAJA NETA'!J2</f>
        <v>42948</v>
      </c>
      <c r="K2" s="359">
        <f>'CAJA NETA'!K2</f>
        <v>42979</v>
      </c>
      <c r="L2" s="359">
        <f>'CAJA NETA'!L2</f>
        <v>43009</v>
      </c>
      <c r="M2" s="359">
        <f>'CAJA NETA'!M2</f>
        <v>43040</v>
      </c>
      <c r="N2" s="359">
        <f>'CAJA NETA'!N2</f>
        <v>43070</v>
      </c>
      <c r="O2" s="359">
        <f>'CAJA NETA'!O2</f>
        <v>43101</v>
      </c>
      <c r="P2" s="359">
        <f>'CAJA NETA'!P2</f>
        <v>43159</v>
      </c>
      <c r="Q2" s="359">
        <f>'CAJA NETA'!Q2</f>
        <v>43190</v>
      </c>
      <c r="R2" s="359">
        <f>'CAJA NETA'!R2</f>
        <v>43220</v>
      </c>
      <c r="S2" s="359">
        <f>'CAJA NETA'!S2</f>
        <v>43250</v>
      </c>
      <c r="T2" s="359">
        <f>'CAJA NETA'!T2</f>
        <v>43281</v>
      </c>
      <c r="U2" s="359">
        <f>'CAJA NETA'!U2</f>
        <v>43311</v>
      </c>
      <c r="V2" s="359">
        <f>'CAJA NETA'!V2</f>
        <v>43342</v>
      </c>
      <c r="W2" s="359">
        <f>'CAJA NETA'!W2</f>
        <v>43373</v>
      </c>
      <c r="X2" s="359">
        <f>'CAJA NETA'!X2</f>
        <v>43404</v>
      </c>
      <c r="Y2" s="359">
        <f>'CAJA NETA'!Y2</f>
        <v>43434</v>
      </c>
      <c r="Z2" s="359">
        <f>'CAJA NETA'!Z2</f>
        <v>43464</v>
      </c>
      <c r="AA2" s="359">
        <f>'CAJA NETA'!AA2</f>
        <v>43465</v>
      </c>
      <c r="AB2" s="404">
        <f>'CAJA NETA'!AB2</f>
        <v>43476</v>
      </c>
      <c r="AC2" s="404">
        <f>'CAJA NETA'!AC2</f>
        <v>43483</v>
      </c>
      <c r="AD2" s="404">
        <f>'CAJA NETA'!AD2</f>
        <v>43490</v>
      </c>
      <c r="AE2" s="404">
        <f>'CAJA NETA'!AE2</f>
        <v>43497</v>
      </c>
      <c r="AF2" s="404">
        <f>'CAJA NETA'!AF2</f>
        <v>43504</v>
      </c>
      <c r="AG2" s="359">
        <f>'CAJA NETA'!AG2</f>
        <v>43495</v>
      </c>
      <c r="AH2" s="404">
        <f>'CAJA NETA'!AH2</f>
        <v>43511</v>
      </c>
      <c r="AI2" s="404">
        <f>'CAJA NETA'!AI2</f>
        <v>43518</v>
      </c>
      <c r="AJ2" s="404">
        <f>'CAJA NETA'!AJ2</f>
        <v>43525</v>
      </c>
      <c r="AK2" s="359">
        <f>'CAJA NETA'!AK2</f>
        <v>43524</v>
      </c>
      <c r="AL2" s="539">
        <f>'CAJA NETA'!AL2</f>
        <v>43532</v>
      </c>
      <c r="AM2" s="404">
        <f>'CAJA NETA'!AM2</f>
        <v>43539</v>
      </c>
      <c r="AN2" s="404">
        <f>'CAJA NETA'!AN2</f>
        <v>43546</v>
      </c>
      <c r="AO2" s="540">
        <f>'CAJA NETA'!AO2</f>
        <v>43553</v>
      </c>
      <c r="AP2" s="359">
        <f>'CAJA NETA'!AP2</f>
        <v>43555</v>
      </c>
      <c r="AQ2" s="539">
        <f>'CAJA NETA'!AQ2</f>
        <v>43560</v>
      </c>
      <c r="AR2" s="404">
        <f>'CAJA NETA'!AR2</f>
        <v>43567</v>
      </c>
      <c r="AS2" s="540">
        <f>'CAJA NETA'!AS2</f>
        <v>43574</v>
      </c>
      <c r="AT2" s="540">
        <f>'CAJA NETA'!AT2</f>
        <v>43581</v>
      </c>
      <c r="AU2" s="540">
        <f>'CAJA NETA'!AU2</f>
        <v>43585</v>
      </c>
      <c r="AV2" s="541">
        <f>'CAJA NETA'!AV2</f>
        <v>43585</v>
      </c>
      <c r="AW2" s="540">
        <f>'CAJA NETA'!AW2</f>
        <v>43588</v>
      </c>
      <c r="AX2" s="540">
        <f>'CAJA NETA'!AX2</f>
        <v>43595</v>
      </c>
      <c r="AY2" s="540">
        <f>'CAJA NETA'!AY2</f>
        <v>43602</v>
      </c>
      <c r="AZ2" s="540">
        <f>'CAJA NETA'!AZ2</f>
        <v>43609</v>
      </c>
      <c r="BA2" s="540">
        <f>'CAJA NETA'!BA2</f>
        <v>43616</v>
      </c>
      <c r="BB2" s="540">
        <f>'CAJA NETA'!BB2</f>
        <v>43616</v>
      </c>
      <c r="BC2" s="541">
        <f>'CAJA NETA'!BC2</f>
        <v>43616</v>
      </c>
      <c r="BD2" s="540">
        <f>'CAJA NETA'!BD2</f>
        <v>43623</v>
      </c>
      <c r="BE2" s="540">
        <f>'CAJA NETA'!BE2</f>
        <v>43630</v>
      </c>
      <c r="BF2" s="540">
        <f>'CAJA NETA'!BF2</f>
        <v>43637</v>
      </c>
      <c r="BG2" s="540">
        <f>'CAJA NETA'!BG2</f>
        <v>43644</v>
      </c>
      <c r="BH2" s="541">
        <f>'CAJA NETA'!BH2</f>
        <v>43646</v>
      </c>
      <c r="BI2" s="541">
        <f>'CAJA NETA'!BI2</f>
        <v>43646</v>
      </c>
      <c r="BJ2" s="541">
        <f>'CAJA NETA'!BJ2</f>
        <v>43646</v>
      </c>
      <c r="BK2" s="540">
        <f>'CAJA NETA'!BK2</f>
        <v>43651</v>
      </c>
      <c r="BL2" s="540">
        <f>'CAJA NETA'!BL2</f>
        <v>43658</v>
      </c>
      <c r="BM2" s="552">
        <v>43800</v>
      </c>
    </row>
    <row r="3" spans="1:65">
      <c r="A3" s="412" t="s">
        <v>1</v>
      </c>
      <c r="B3" s="340">
        <f>'CAJA NETA'!B6</f>
        <v>26393</v>
      </c>
      <c r="C3" s="340">
        <f>'CAJA NETA'!C6</f>
        <v>26681</v>
      </c>
      <c r="D3" s="340">
        <f>'CAJA NETA'!D6</f>
        <v>27878</v>
      </c>
      <c r="E3" s="340">
        <f>'CAJA NETA'!E6</f>
        <v>18982</v>
      </c>
      <c r="F3" s="340">
        <f>'CAJA NETA'!F6</f>
        <v>31459</v>
      </c>
      <c r="G3" s="340">
        <f>'CAJA NETA'!G6</f>
        <v>37649</v>
      </c>
      <c r="H3" s="340">
        <f>'CAJA NETA'!H6</f>
        <v>22519.182589999997</v>
      </c>
      <c r="I3" s="340">
        <f>'CAJA NETA'!I6</f>
        <v>31905.309999999998</v>
      </c>
      <c r="J3" s="340">
        <f>'CAJA NETA'!J6</f>
        <v>30909.294199999982</v>
      </c>
      <c r="K3" s="340">
        <f>'CAJA NETA'!K6</f>
        <v>18975.575209999966</v>
      </c>
      <c r="L3" s="340">
        <f>'CAJA NETA'!L6</f>
        <v>18322.692439999999</v>
      </c>
      <c r="M3" s="340">
        <f>'CAJA NETA'!M6</f>
        <v>15365.753189999978</v>
      </c>
      <c r="N3" s="340">
        <f>'CAJA NETA'!N6</f>
        <v>20340</v>
      </c>
      <c r="O3" s="340">
        <f>'CAJA NETA'!O6</f>
        <v>22056.52126999999</v>
      </c>
      <c r="P3" s="340">
        <f>'CAJA NETA'!P6</f>
        <v>36846.038339999999</v>
      </c>
      <c r="Q3" s="340">
        <f>'CAJA NETA'!Q6</f>
        <v>36435</v>
      </c>
      <c r="R3" s="340">
        <f>'CAJA NETA'!R6</f>
        <v>41331</v>
      </c>
      <c r="S3" s="340">
        <f>'CAJA NETA'!S6</f>
        <v>33844</v>
      </c>
      <c r="T3" s="340">
        <f>'CAJA NETA'!T6</f>
        <v>29452</v>
      </c>
      <c r="U3" s="340">
        <f>'CAJA NETA'!U6</f>
        <v>26416</v>
      </c>
      <c r="V3" s="340">
        <f>'CAJA NETA'!V6</f>
        <v>18764</v>
      </c>
      <c r="W3" s="340">
        <f>'CAJA NETA'!W6</f>
        <v>9252</v>
      </c>
      <c r="X3" s="340">
        <f>'CAJA NETA'!X6</f>
        <v>18279</v>
      </c>
      <c r="Y3" s="340">
        <f>'CAJA NETA'!Y6</f>
        <v>14365</v>
      </c>
      <c r="Z3" s="340">
        <f>'CAJA NETA'!Z6</f>
        <v>13744</v>
      </c>
      <c r="AA3" s="340">
        <f>'CAJA NETA'!AA6</f>
        <v>15412</v>
      </c>
      <c r="AB3" s="340">
        <f>'CAJA NETA'!AB6</f>
        <v>34919.002</v>
      </c>
      <c r="AC3" s="340">
        <f>'CAJA NETA'!AC6</f>
        <v>27681.155999999999</v>
      </c>
      <c r="AD3" s="340">
        <f>'CAJA NETA'!AD6</f>
        <v>17124.985000000001</v>
      </c>
      <c r="AE3" s="340">
        <f>'CAJA NETA'!AE6</f>
        <v>14019.657999999999</v>
      </c>
      <c r="AF3" s="340">
        <f>'CAJA NETA'!AF6</f>
        <v>13751.34</v>
      </c>
      <c r="AG3" s="340">
        <f>'CAJA NETA'!AG6</f>
        <v>18911</v>
      </c>
      <c r="AH3" s="340">
        <f>'CAJA NETA'!AH6</f>
        <v>18227.487999999998</v>
      </c>
      <c r="AI3" s="340">
        <f>'CAJA NETA'!AI6</f>
        <v>17503.912</v>
      </c>
      <c r="AJ3" s="340">
        <f>'CAJA NETA'!AJ6</f>
        <v>24569.667999999998</v>
      </c>
      <c r="AK3" s="340">
        <f>'CAJA NETA'!AK6</f>
        <v>24928</v>
      </c>
      <c r="AL3" s="340">
        <f>'CAJA NETA'!AL6</f>
        <v>33407.162609999992</v>
      </c>
      <c r="AM3" s="340">
        <f>'CAJA NETA'!AM6</f>
        <v>24004.049599999995</v>
      </c>
      <c r="AN3" s="340">
        <f>'CAJA NETA'!AN6</f>
        <v>24622.684000000001</v>
      </c>
      <c r="AO3" s="340">
        <f>'CAJA NETA'!AO6</f>
        <v>13647.063</v>
      </c>
      <c r="AP3" s="340">
        <f>'CAJA NETA'!AP6</f>
        <v>11234</v>
      </c>
      <c r="AQ3" s="340">
        <f>'CAJA NETA'!AQ6</f>
        <v>17499.010999999999</v>
      </c>
      <c r="AR3" s="340">
        <f>'CAJA NETA'!AR6</f>
        <v>13865.261999999999</v>
      </c>
      <c r="AS3" s="340">
        <f>'CAJA NETA'!AS6</f>
        <v>17219.806</v>
      </c>
      <c r="AT3" s="340">
        <f>'CAJA NETA'!AT6</f>
        <v>28869.141</v>
      </c>
      <c r="AU3" s="340">
        <f>'CAJA NETA'!AU6</f>
        <v>17884.800999999999</v>
      </c>
      <c r="AV3" s="340">
        <f>'CAJA NETA'!AV6</f>
        <v>22449</v>
      </c>
      <c r="AW3" s="340">
        <f>'CAJA NETA'!AW6</f>
        <v>21505.940999999999</v>
      </c>
      <c r="AX3" s="340">
        <f>'CAJA NETA'!AX6</f>
        <v>20187.337</v>
      </c>
      <c r="AY3" s="340">
        <f>'CAJA NETA'!AY6</f>
        <v>22225.15</v>
      </c>
      <c r="AZ3" s="340">
        <f>'CAJA NETA'!AZ6</f>
        <v>13862.486999999999</v>
      </c>
      <c r="BA3" s="340">
        <f>'CAJA NETA'!BA6</f>
        <v>17946.748</v>
      </c>
      <c r="BB3" s="340">
        <f>'CAJA NETA'!BB6</f>
        <v>17946.748</v>
      </c>
      <c r="BC3" s="340">
        <f>'CAJA NETA'!BC6</f>
        <v>15389</v>
      </c>
      <c r="BD3" s="340">
        <f>'CAJA NETA'!BD6</f>
        <v>26353.534</v>
      </c>
      <c r="BE3" s="340">
        <f>'CAJA NETA'!BE6</f>
        <v>13101.782999999999</v>
      </c>
      <c r="BF3" s="340">
        <f>'CAJA NETA'!BF6</f>
        <v>19026.431</v>
      </c>
      <c r="BG3" s="340">
        <f>'CAJA NETA'!BG6</f>
        <v>14532.099</v>
      </c>
      <c r="BH3" s="340">
        <f>'CAJA NETA'!BH6</f>
        <v>14005.851140000013</v>
      </c>
      <c r="BI3" s="340">
        <f>'CAJA NETA'!BI6</f>
        <v>14532.099</v>
      </c>
      <c r="BJ3" s="340">
        <f>'CAJA NETA'!BJ6</f>
        <v>13653</v>
      </c>
      <c r="BK3" s="340">
        <f>'CAJA NETA'!BK6</f>
        <v>16439.677000000003</v>
      </c>
      <c r="BL3" s="340">
        <f>'CAJA NETA'!BL6</f>
        <v>0</v>
      </c>
      <c r="BM3" s="340">
        <f>'CAJA NETA'!BM6</f>
        <v>19999.999999999993</v>
      </c>
    </row>
    <row r="4" spans="1:65">
      <c r="A4" s="412" t="s">
        <v>39</v>
      </c>
      <c r="B4" s="340">
        <f>'CAJA NETA'!B8</f>
        <v>24126</v>
      </c>
      <c r="C4" s="340">
        <f>'CAJA NETA'!C8</f>
        <v>39126</v>
      </c>
      <c r="D4" s="340">
        <f>'CAJA NETA'!D8</f>
        <v>34917</v>
      </c>
      <c r="E4" s="340">
        <f>'CAJA NETA'!E8</f>
        <v>47091</v>
      </c>
      <c r="F4" s="340">
        <f>'CAJA NETA'!F8</f>
        <v>48349</v>
      </c>
      <c r="G4" s="340">
        <f>'CAJA NETA'!G8</f>
        <v>43191</v>
      </c>
      <c r="H4" s="340">
        <f>'CAJA NETA'!H8</f>
        <v>56395</v>
      </c>
      <c r="I4" s="340">
        <f>'CAJA NETA'!I8</f>
        <v>53903</v>
      </c>
      <c r="J4" s="340">
        <f>'CAJA NETA'!J8</f>
        <v>31184</v>
      </c>
      <c r="K4" s="340">
        <f>'CAJA NETA'!K8</f>
        <v>30211</v>
      </c>
      <c r="L4" s="340">
        <f>'CAJA NETA'!L8</f>
        <v>40848</v>
      </c>
      <c r="M4" s="340">
        <f>'CAJA NETA'!M8</f>
        <v>43759</v>
      </c>
      <c r="N4" s="340">
        <f>'CAJA NETA'!N8</f>
        <v>32417.132000000001</v>
      </c>
      <c r="O4" s="340">
        <f>'CAJA NETA'!O8</f>
        <v>40291</v>
      </c>
      <c r="P4" s="340">
        <f>'CAJA NETA'!P8</f>
        <v>43371</v>
      </c>
      <c r="Q4" s="340">
        <f>'CAJA NETA'!Q8</f>
        <v>42765</v>
      </c>
      <c r="R4" s="340">
        <f>'CAJA NETA'!R8</f>
        <v>23760</v>
      </c>
      <c r="S4" s="340">
        <f>'CAJA NETA'!S8</f>
        <v>1765</v>
      </c>
      <c r="T4" s="340">
        <f>'CAJA NETA'!T8</f>
        <v>7267</v>
      </c>
      <c r="U4" s="340">
        <f>'CAJA NETA'!U8</f>
        <v>15768</v>
      </c>
      <c r="V4" s="340">
        <f>'CAJA NETA'!V8</f>
        <v>32065</v>
      </c>
      <c r="W4" s="340">
        <f>'CAJA NETA'!W8</f>
        <v>24363</v>
      </c>
      <c r="X4" s="340">
        <f>'CAJA NETA'!X8</f>
        <v>21019</v>
      </c>
      <c r="Y4" s="340">
        <f>'CAJA NETA'!Y8</f>
        <v>41037</v>
      </c>
      <c r="Z4" s="340">
        <f>'CAJA NETA'!Z8</f>
        <v>31734</v>
      </c>
      <c r="AA4" s="340">
        <f>'CAJA NETA'!AA8</f>
        <v>31734</v>
      </c>
      <c r="AB4" s="340">
        <f>'CAJA NETA'!AB8</f>
        <v>27737</v>
      </c>
      <c r="AC4" s="340">
        <f>'CAJA NETA'!AC8</f>
        <v>42737</v>
      </c>
      <c r="AD4" s="340">
        <f>'CAJA NETA'!AD8</f>
        <v>52737</v>
      </c>
      <c r="AE4" s="340">
        <f>'CAJA NETA'!AE8</f>
        <v>61037</v>
      </c>
      <c r="AF4" s="340">
        <f>'CAJA NETA'!AF8</f>
        <v>67037</v>
      </c>
      <c r="AG4" s="340">
        <f>'CAJA NETA'!AG8</f>
        <v>57037</v>
      </c>
      <c r="AH4" s="340">
        <f>'CAJA NETA'!AH8</f>
        <v>64372</v>
      </c>
      <c r="AI4" s="340">
        <f>'CAJA NETA'!AI8</f>
        <v>66367</v>
      </c>
      <c r="AJ4" s="340">
        <f>'CAJA NETA'!AJ8</f>
        <v>61565</v>
      </c>
      <c r="AK4" s="340">
        <f>'CAJA NETA'!AK8</f>
        <v>61565</v>
      </c>
      <c r="AL4" s="340">
        <f>'CAJA NETA'!AL8</f>
        <v>58069</v>
      </c>
      <c r="AM4" s="340">
        <f>'CAJA NETA'!AM8</f>
        <v>68069</v>
      </c>
      <c r="AN4" s="340">
        <f>'CAJA NETA'!AN8</f>
        <v>70069</v>
      </c>
      <c r="AO4" s="340">
        <f>'CAJA NETA'!AO8</f>
        <v>72169</v>
      </c>
      <c r="AP4" s="340">
        <f>'CAJA NETA'!AP8</f>
        <v>72169</v>
      </c>
      <c r="AQ4" s="340">
        <f>'CAJA NETA'!AQ8</f>
        <v>72169</v>
      </c>
      <c r="AR4" s="340">
        <f>'CAJA NETA'!AR8</f>
        <v>69169</v>
      </c>
      <c r="AS4" s="340">
        <f>'CAJA NETA'!AS8</f>
        <v>68165</v>
      </c>
      <c r="AT4" s="340">
        <f>'CAJA NETA'!AT8</f>
        <v>54765</v>
      </c>
      <c r="AU4" s="340">
        <f>'CAJA NETA'!AU8</f>
        <v>43765</v>
      </c>
      <c r="AV4" s="340">
        <f>'CAJA NETA'!AV8</f>
        <v>33766</v>
      </c>
      <c r="AW4" s="340">
        <f>'CAJA NETA'!AW8</f>
        <v>36765</v>
      </c>
      <c r="AX4" s="340">
        <f>'CAJA NETA'!AX8</f>
        <v>26765</v>
      </c>
      <c r="AY4" s="340">
        <f>'CAJA NETA'!AY8</f>
        <v>20767</v>
      </c>
      <c r="AZ4" s="340">
        <f>'CAJA NETA'!AZ8</f>
        <v>25767</v>
      </c>
      <c r="BA4" s="340">
        <f>'CAJA NETA'!BA8</f>
        <v>22262</v>
      </c>
      <c r="BB4" s="340">
        <f>'CAJA NETA'!BB8</f>
        <v>22262</v>
      </c>
      <c r="BC4" s="340">
        <f>'CAJA NETA'!BC8</f>
        <v>22262</v>
      </c>
      <c r="BD4" s="340">
        <f>'CAJA NETA'!BD8</f>
        <v>22372</v>
      </c>
      <c r="BE4" s="340">
        <f>'CAJA NETA'!BE8</f>
        <v>20372</v>
      </c>
      <c r="BF4" s="340">
        <f>'CAJA NETA'!BF8</f>
        <v>20272</v>
      </c>
      <c r="BG4" s="340">
        <f>'CAJA NETA'!BG8</f>
        <v>18272</v>
      </c>
      <c r="BH4" s="340">
        <f>'CAJA NETA'!BH8</f>
        <v>18272</v>
      </c>
      <c r="BI4" s="340">
        <f>'CAJA NETA'!BI8</f>
        <v>18272</v>
      </c>
      <c r="BJ4" s="340">
        <f>'CAJA NETA'!BJ8</f>
        <v>18273</v>
      </c>
      <c r="BK4" s="340">
        <f>'CAJA NETA'!BK8</f>
        <v>18272</v>
      </c>
      <c r="BL4" s="340">
        <f>'CAJA NETA'!BL8</f>
        <v>0</v>
      </c>
      <c r="BM4" s="340">
        <f>'CAJA NETA'!BM8</f>
        <v>0</v>
      </c>
    </row>
    <row r="5" spans="1:65">
      <c r="A5" s="412" t="s">
        <v>4</v>
      </c>
      <c r="B5" s="340">
        <f>'CAJA NETA'!B13</f>
        <v>27111</v>
      </c>
      <c r="C5" s="340">
        <f>'CAJA NETA'!C13</f>
        <v>26138</v>
      </c>
      <c r="D5" s="340">
        <f>'CAJA NETA'!D13</f>
        <v>26869</v>
      </c>
      <c r="E5" s="340">
        <f>'CAJA NETA'!E13</f>
        <v>31259</v>
      </c>
      <c r="F5" s="340">
        <f>'CAJA NETA'!F13</f>
        <v>27707</v>
      </c>
      <c r="G5" s="340">
        <f>'CAJA NETA'!G13</f>
        <v>24313</v>
      </c>
      <c r="H5" s="340">
        <f>'CAJA NETA'!H13</f>
        <v>17064.75684293425</v>
      </c>
      <c r="I5" s="340">
        <f>'CAJA NETA'!I13</f>
        <v>13013.752222986401</v>
      </c>
      <c r="J5" s="340">
        <f>'CAJA NETA'!J13</f>
        <v>13072.648329599058</v>
      </c>
      <c r="K5" s="340">
        <f>'CAJA NETA'!K13</f>
        <v>10237.109774418099</v>
      </c>
      <c r="L5" s="340">
        <f>'CAJA NETA'!L13</f>
        <v>3366.8637693711062</v>
      </c>
      <c r="M5" s="340">
        <f>'CAJA NETA'!M13</f>
        <v>2232.3945862850014</v>
      </c>
      <c r="N5" s="340">
        <f>'CAJA NETA'!N13</f>
        <v>500</v>
      </c>
      <c r="O5" s="340">
        <f>'CAJA NETA'!O13</f>
        <v>401</v>
      </c>
      <c r="P5" s="340">
        <f>'CAJA NETA'!P13</f>
        <v>0</v>
      </c>
      <c r="Q5" s="340">
        <f>'CAJA NETA'!Q13</f>
        <v>0</v>
      </c>
      <c r="R5" s="340">
        <f>'CAJA NETA'!R13</f>
        <v>1005</v>
      </c>
      <c r="S5" s="340">
        <f>'CAJA NETA'!S13</f>
        <v>1012</v>
      </c>
      <c r="T5" s="340">
        <f>'CAJA NETA'!T13</f>
        <v>1019</v>
      </c>
      <c r="U5" s="340">
        <f>'CAJA NETA'!U13</f>
        <v>0</v>
      </c>
      <c r="V5" s="340">
        <f>'CAJA NETA'!V13</f>
        <v>0</v>
      </c>
      <c r="W5" s="340">
        <f>'CAJA NETA'!W13</f>
        <v>0</v>
      </c>
      <c r="X5" s="340">
        <f>'CAJA NETA'!X13</f>
        <v>2022</v>
      </c>
      <c r="Y5" s="340">
        <f>'CAJA NETA'!Y13</f>
        <v>0</v>
      </c>
      <c r="Z5" s="340">
        <f>'CAJA NETA'!Z13</f>
        <v>0</v>
      </c>
      <c r="AA5" s="340">
        <f>'CAJA NETA'!AA13</f>
        <v>0</v>
      </c>
      <c r="AB5" s="340">
        <f>'CAJA NETA'!AB13</f>
        <v>0</v>
      </c>
      <c r="AC5" s="340">
        <f>'CAJA NETA'!AC13</f>
        <v>0</v>
      </c>
      <c r="AD5" s="340">
        <f>'CAJA NETA'!AD13</f>
        <v>0</v>
      </c>
      <c r="AE5" s="340">
        <f>'CAJA NETA'!AE13</f>
        <v>0</v>
      </c>
      <c r="AF5" s="340">
        <f>'CAJA NETA'!AF13</f>
        <v>0</v>
      </c>
      <c r="AG5" s="340">
        <f>'CAJA NETA'!AG13</f>
        <v>0</v>
      </c>
      <c r="AH5" s="340">
        <f>'CAJA NETA'!AH13</f>
        <v>0</v>
      </c>
      <c r="AI5" s="340">
        <f>'CAJA NETA'!AI13</f>
        <v>0</v>
      </c>
      <c r="AJ5" s="340">
        <f>'CAJA NETA'!AJ13</f>
        <v>0</v>
      </c>
      <c r="AK5" s="340">
        <f>'CAJA NETA'!AK13</f>
        <v>0</v>
      </c>
      <c r="AL5" s="340">
        <f>'CAJA NETA'!AL13</f>
        <v>0</v>
      </c>
      <c r="AM5" s="340">
        <f>'CAJA NETA'!AM13</f>
        <v>0</v>
      </c>
      <c r="AN5" s="340">
        <f>'CAJA NETA'!AN13</f>
        <v>0</v>
      </c>
      <c r="AO5" s="340">
        <f>'CAJA NETA'!AO13</f>
        <v>0</v>
      </c>
      <c r="AP5" s="340">
        <f>'CAJA NETA'!AP13</f>
        <v>0</v>
      </c>
      <c r="AQ5" s="340">
        <f>'CAJA NETA'!AQ13</f>
        <v>0</v>
      </c>
      <c r="AR5" s="340">
        <f>'CAJA NETA'!AR13</f>
        <v>0</v>
      </c>
      <c r="AS5" s="340">
        <f>'CAJA NETA'!AS13</f>
        <v>0</v>
      </c>
      <c r="AT5" s="340">
        <f>'CAJA NETA'!AT13</f>
        <v>0</v>
      </c>
      <c r="AU5" s="340">
        <f>'CAJA NETA'!AU13</f>
        <v>0</v>
      </c>
      <c r="AV5" s="340">
        <f>'CAJA NETA'!AV13</f>
        <v>0</v>
      </c>
      <c r="AW5" s="340">
        <f>'CAJA NETA'!AW13</f>
        <v>0</v>
      </c>
      <c r="AX5" s="340">
        <f>'CAJA NETA'!AX13</f>
        <v>0</v>
      </c>
      <c r="AY5" s="340">
        <f>'CAJA NETA'!AY13</f>
        <v>0</v>
      </c>
      <c r="AZ5" s="340">
        <f>'CAJA NETA'!AZ13</f>
        <v>0</v>
      </c>
      <c r="BA5" s="340">
        <f>'CAJA NETA'!BA13</f>
        <v>0</v>
      </c>
      <c r="BB5" s="340">
        <f>'CAJA NETA'!BB13</f>
        <v>0</v>
      </c>
      <c r="BC5" s="340">
        <f>'CAJA NETA'!BC13</f>
        <v>0</v>
      </c>
      <c r="BD5" s="340">
        <f>'CAJA NETA'!BD13</f>
        <v>0</v>
      </c>
      <c r="BE5" s="340">
        <f>'CAJA NETA'!BE13</f>
        <v>0</v>
      </c>
      <c r="BF5" s="340">
        <f>'CAJA NETA'!BF13</f>
        <v>0</v>
      </c>
      <c r="BG5" s="340">
        <f>'CAJA NETA'!BG13</f>
        <v>0</v>
      </c>
      <c r="BH5" s="340">
        <f>'CAJA NETA'!BH13</f>
        <v>0</v>
      </c>
      <c r="BI5" s="340">
        <f>'CAJA NETA'!BI13</f>
        <v>0</v>
      </c>
      <c r="BJ5" s="340">
        <f>'CAJA NETA'!BJ13</f>
        <v>0</v>
      </c>
      <c r="BK5" s="340">
        <f>'CAJA NETA'!BK13</f>
        <v>0</v>
      </c>
      <c r="BL5" s="340">
        <f>'CAJA NETA'!BL13</f>
        <v>0</v>
      </c>
      <c r="BM5" s="340">
        <f>'CAJA NETA'!BM13</f>
        <v>0</v>
      </c>
    </row>
    <row r="6" spans="1:65" s="289" customFormat="1" ht="27" customHeight="1">
      <c r="A6" s="299" t="s">
        <v>43</v>
      </c>
      <c r="B6" s="341">
        <f>B3+B4+B5</f>
        <v>77630</v>
      </c>
      <c r="C6" s="341">
        <f t="shared" ref="C6:BM6" si="0">C3+C4+C5</f>
        <v>91945</v>
      </c>
      <c r="D6" s="341">
        <f t="shared" si="0"/>
        <v>89664</v>
      </c>
      <c r="E6" s="341">
        <f t="shared" si="0"/>
        <v>97332</v>
      </c>
      <c r="F6" s="341">
        <f t="shared" si="0"/>
        <v>107515</v>
      </c>
      <c r="G6" s="341">
        <f t="shared" si="0"/>
        <v>105153</v>
      </c>
      <c r="H6" s="341">
        <f t="shared" si="0"/>
        <v>95978.939432934247</v>
      </c>
      <c r="I6" s="341">
        <f t="shared" si="0"/>
        <v>98822.062222986395</v>
      </c>
      <c r="J6" s="341">
        <f t="shared" si="0"/>
        <v>75165.942529599037</v>
      </c>
      <c r="K6" s="341">
        <f t="shared" si="0"/>
        <v>59423.684984418069</v>
      </c>
      <c r="L6" s="341">
        <f t="shared" si="0"/>
        <v>62537.556209371105</v>
      </c>
      <c r="M6" s="341">
        <f t="shared" si="0"/>
        <v>61357.147776284975</v>
      </c>
      <c r="N6" s="341">
        <f t="shared" si="0"/>
        <v>53257.131999999998</v>
      </c>
      <c r="O6" s="341">
        <f t="shared" si="0"/>
        <v>62748.52126999999</v>
      </c>
      <c r="P6" s="341">
        <f t="shared" si="0"/>
        <v>80217.038339999999</v>
      </c>
      <c r="Q6" s="341">
        <f t="shared" si="0"/>
        <v>79200</v>
      </c>
      <c r="R6" s="341">
        <f t="shared" si="0"/>
        <v>66096</v>
      </c>
      <c r="S6" s="341">
        <f t="shared" si="0"/>
        <v>36621</v>
      </c>
      <c r="T6" s="341">
        <f t="shared" si="0"/>
        <v>37738</v>
      </c>
      <c r="U6" s="341">
        <f t="shared" si="0"/>
        <v>42184</v>
      </c>
      <c r="V6" s="341">
        <f t="shared" si="0"/>
        <v>50829</v>
      </c>
      <c r="W6" s="341">
        <f t="shared" si="0"/>
        <v>33615</v>
      </c>
      <c r="X6" s="341">
        <f t="shared" si="0"/>
        <v>41320</v>
      </c>
      <c r="Y6" s="341">
        <f t="shared" si="0"/>
        <v>55402</v>
      </c>
      <c r="Z6" s="341">
        <f t="shared" si="0"/>
        <v>45478</v>
      </c>
      <c r="AA6" s="341">
        <f t="shared" ref="AA6" si="1">AA3+AA4+AA5</f>
        <v>47146</v>
      </c>
      <c r="AB6" s="341">
        <f t="shared" si="0"/>
        <v>62656.002</v>
      </c>
      <c r="AC6" s="341">
        <f t="shared" si="0"/>
        <v>70418.156000000003</v>
      </c>
      <c r="AD6" s="341">
        <f t="shared" si="0"/>
        <v>69861.985000000001</v>
      </c>
      <c r="AE6" s="341">
        <f t="shared" si="0"/>
        <v>75056.657999999996</v>
      </c>
      <c r="AF6" s="341">
        <f t="shared" ref="AF6:AG6" si="2">AF3+AF4+AF5</f>
        <v>80788.34</v>
      </c>
      <c r="AG6" s="341">
        <f t="shared" si="2"/>
        <v>75948</v>
      </c>
      <c r="AH6" s="341">
        <f t="shared" ref="AH6:AI6" si="3">AH3+AH4+AH5</f>
        <v>82599.487999999998</v>
      </c>
      <c r="AI6" s="341">
        <f t="shared" si="3"/>
        <v>83870.911999999997</v>
      </c>
      <c r="AJ6" s="341">
        <f t="shared" ref="AJ6:AK6" si="4">AJ3+AJ4+AJ5</f>
        <v>86134.668000000005</v>
      </c>
      <c r="AK6" s="341">
        <f t="shared" si="4"/>
        <v>86493</v>
      </c>
      <c r="AL6" s="341">
        <f t="shared" ref="AL6:AM6" si="5">AL3+AL4+AL5</f>
        <v>91476.162609999999</v>
      </c>
      <c r="AM6" s="341">
        <f t="shared" si="5"/>
        <v>92073.049599999998</v>
      </c>
      <c r="AN6" s="341">
        <f t="shared" ref="AN6:AQ6" si="6">AN3+AN4+AN5</f>
        <v>94691.684000000008</v>
      </c>
      <c r="AO6" s="341">
        <f t="shared" si="6"/>
        <v>85816.062999999995</v>
      </c>
      <c r="AP6" s="341">
        <f t="shared" si="6"/>
        <v>83403</v>
      </c>
      <c r="AQ6" s="341">
        <f t="shared" si="6"/>
        <v>89668.010999999999</v>
      </c>
      <c r="AR6" s="341">
        <f t="shared" ref="AR6:AS6" si="7">AR3+AR4+AR5</f>
        <v>83034.262000000002</v>
      </c>
      <c r="AS6" s="341">
        <f t="shared" si="7"/>
        <v>85384.805999999997</v>
      </c>
      <c r="AT6" s="341">
        <f t="shared" ref="AT6:AW6" si="8">AT3+AT4+AT5</f>
        <v>83634.141000000003</v>
      </c>
      <c r="AU6" s="341">
        <f t="shared" si="8"/>
        <v>61649.800999999999</v>
      </c>
      <c r="AV6" s="341">
        <f t="shared" si="8"/>
        <v>56215</v>
      </c>
      <c r="AW6" s="341">
        <f t="shared" si="8"/>
        <v>58270.940999999999</v>
      </c>
      <c r="AX6" s="341">
        <f t="shared" ref="AX6:AY6" si="9">AX3+AX4+AX5</f>
        <v>46952.337</v>
      </c>
      <c r="AY6" s="341">
        <f t="shared" si="9"/>
        <v>42992.15</v>
      </c>
      <c r="AZ6" s="341">
        <f t="shared" ref="AZ6:BC6" si="10">AZ3+AZ4+AZ5</f>
        <v>39629.487000000001</v>
      </c>
      <c r="BA6" s="341">
        <f t="shared" si="10"/>
        <v>40208.748</v>
      </c>
      <c r="BB6" s="341">
        <f t="shared" si="10"/>
        <v>40208.748</v>
      </c>
      <c r="BC6" s="341">
        <f t="shared" si="10"/>
        <v>37651</v>
      </c>
      <c r="BD6" s="341">
        <f t="shared" ref="BD6:BL6" si="11">BD3+BD4+BD5</f>
        <v>48725.534</v>
      </c>
      <c r="BE6" s="341">
        <f t="shared" si="11"/>
        <v>33473.782999999996</v>
      </c>
      <c r="BF6" s="341">
        <f t="shared" si="11"/>
        <v>39298.430999999997</v>
      </c>
      <c r="BG6" s="341">
        <f t="shared" si="11"/>
        <v>32804.099000000002</v>
      </c>
      <c r="BH6" s="341">
        <f t="shared" si="11"/>
        <v>32277.851140000013</v>
      </c>
      <c r="BI6" s="341">
        <f t="shared" si="11"/>
        <v>32804.099000000002</v>
      </c>
      <c r="BJ6" s="341">
        <f t="shared" si="11"/>
        <v>31926</v>
      </c>
      <c r="BK6" s="341">
        <f t="shared" si="11"/>
        <v>34711.677000000003</v>
      </c>
      <c r="BL6" s="341">
        <f t="shared" si="11"/>
        <v>0</v>
      </c>
      <c r="BM6" s="341">
        <f t="shared" si="0"/>
        <v>19999.999999999993</v>
      </c>
    </row>
    <row r="7" spans="1:65">
      <c r="A7" s="9" t="s">
        <v>2</v>
      </c>
      <c r="B7" s="340">
        <f>'CAJA NETA'!B7</f>
        <v>206</v>
      </c>
      <c r="C7" s="340">
        <f>'CAJA NETA'!C7</f>
        <v>5117</v>
      </c>
      <c r="D7" s="340">
        <f>'CAJA NETA'!D7</f>
        <v>1968</v>
      </c>
      <c r="E7" s="340">
        <f>'CAJA NETA'!E7</f>
        <v>3070</v>
      </c>
      <c r="F7" s="340">
        <f>'CAJA NETA'!F7</f>
        <v>3691</v>
      </c>
      <c r="G7" s="340">
        <f>'CAJA NETA'!G7</f>
        <v>2643</v>
      </c>
      <c r="H7" s="340">
        <f>'CAJA NETA'!H7</f>
        <v>1346.8174099999999</v>
      </c>
      <c r="I7" s="340">
        <f>'CAJA NETA'!I7</f>
        <v>1877.69</v>
      </c>
      <c r="J7" s="340">
        <f>'CAJA NETA'!J7</f>
        <v>1937.6842400000019</v>
      </c>
      <c r="K7" s="340">
        <f>'CAJA NETA'!K7</f>
        <v>1754.6593900000018</v>
      </c>
      <c r="L7" s="340">
        <f>'CAJA NETA'!L7</f>
        <v>5221.3075600000002</v>
      </c>
      <c r="M7" s="340">
        <f>'CAJA NETA'!M7</f>
        <v>8964.3718400000034</v>
      </c>
      <c r="N7" s="340">
        <f>'CAJA NETA'!N7</f>
        <v>1273</v>
      </c>
      <c r="O7" s="340">
        <f>'CAJA NETA'!O7</f>
        <v>818.47873000000209</v>
      </c>
      <c r="P7" s="340">
        <f>'CAJA NETA'!P7</f>
        <v>2279.9616600000022</v>
      </c>
      <c r="Q7" s="340">
        <f>'CAJA NETA'!Q7</f>
        <v>2457</v>
      </c>
      <c r="R7" s="340">
        <f>'CAJA NETA'!R7</f>
        <v>5730</v>
      </c>
      <c r="S7" s="340">
        <f>'CAJA NETA'!S7</f>
        <v>5935</v>
      </c>
      <c r="T7" s="340">
        <f>'CAJA NETA'!T7</f>
        <v>10413</v>
      </c>
      <c r="U7" s="340">
        <f>'CAJA NETA'!U7</f>
        <v>10740</v>
      </c>
      <c r="V7" s="340">
        <f>'CAJA NETA'!V7</f>
        <v>4619</v>
      </c>
      <c r="W7" s="340">
        <f>'CAJA NETA'!W7</f>
        <v>4503</v>
      </c>
      <c r="X7" s="340">
        <f>'CAJA NETA'!X7</f>
        <v>8054</v>
      </c>
      <c r="Y7" s="340">
        <f>'CAJA NETA'!Y7</f>
        <v>13082</v>
      </c>
      <c r="Z7" s="340">
        <f>'CAJA NETA'!Z7</f>
        <v>5929</v>
      </c>
      <c r="AA7" s="340">
        <f>'CAJA NETA'!AA7</f>
        <v>5929</v>
      </c>
      <c r="AB7" s="340">
        <f>'CAJA NETA'!AB7</f>
        <v>5864.72</v>
      </c>
      <c r="AC7" s="340">
        <f>'CAJA NETA'!AC7</f>
        <v>5612.9809999999998</v>
      </c>
      <c r="AD7" s="340">
        <f>'CAJA NETA'!AD7</f>
        <v>5917.3630000000003</v>
      </c>
      <c r="AE7" s="340">
        <f>'CAJA NETA'!AE7</f>
        <v>6801.75</v>
      </c>
      <c r="AF7" s="340">
        <f>'CAJA NETA'!AF7</f>
        <v>6939.0879999999997</v>
      </c>
      <c r="AG7" s="340">
        <f>'CAJA NETA'!AG7</f>
        <v>7998</v>
      </c>
      <c r="AH7" s="340">
        <f>'CAJA NETA'!AH7</f>
        <v>7030.473</v>
      </c>
      <c r="AI7" s="340">
        <f>'CAJA NETA'!AI7</f>
        <v>7388.3710000000001</v>
      </c>
      <c r="AJ7" s="340">
        <f>'CAJA NETA'!AJ7</f>
        <v>7302.5020000000004</v>
      </c>
      <c r="AK7" s="340">
        <f>'CAJA NETA'!AK7</f>
        <v>6952</v>
      </c>
      <c r="AL7" s="340">
        <f>'CAJA NETA'!AL7</f>
        <v>7360.34638</v>
      </c>
      <c r="AM7" s="340">
        <f>'CAJA NETA'!AM7</f>
        <v>6995.9963799999996</v>
      </c>
      <c r="AN7" s="340">
        <f>'CAJA NETA'!AN7</f>
        <v>7060.268</v>
      </c>
      <c r="AO7" s="340">
        <f>'CAJA NETA'!AO7</f>
        <v>7252.99</v>
      </c>
      <c r="AP7" s="340">
        <f>'CAJA NETA'!AP7</f>
        <v>11799</v>
      </c>
      <c r="AQ7" s="340">
        <f>'CAJA NETA'!AQ7</f>
        <v>11866.302</v>
      </c>
      <c r="AR7" s="340">
        <f>'CAJA NETA'!AR7</f>
        <v>11351.958000000001</v>
      </c>
      <c r="AS7" s="340">
        <f>'CAJA NETA'!AS7</f>
        <v>11563.474</v>
      </c>
      <c r="AT7" s="340">
        <f>'CAJA NETA'!AT7</f>
        <v>12211.157999999999</v>
      </c>
      <c r="AU7" s="340">
        <f>'CAJA NETA'!AU7</f>
        <v>11671.785</v>
      </c>
      <c r="AV7" s="340">
        <f>'CAJA NETA'!AV7</f>
        <v>15003</v>
      </c>
      <c r="AW7" s="340">
        <f>'CAJA NETA'!AW7</f>
        <v>15008.233</v>
      </c>
      <c r="AX7" s="340">
        <f>'CAJA NETA'!AX7</f>
        <v>15121.431</v>
      </c>
      <c r="AY7" s="340">
        <f>'CAJA NETA'!AY7</f>
        <v>14255.782999999999</v>
      </c>
      <c r="AZ7" s="340">
        <f>'CAJA NETA'!AZ7</f>
        <v>6047.6757399999997</v>
      </c>
      <c r="BA7" s="340">
        <f>'CAJA NETA'!BA7</f>
        <v>6047.6757399999997</v>
      </c>
      <c r="BB7" s="340">
        <f>'CAJA NETA'!BB7</f>
        <v>6047.6757399999997</v>
      </c>
      <c r="BC7" s="340">
        <f>'CAJA NETA'!BC7</f>
        <v>6258</v>
      </c>
      <c r="BD7" s="340">
        <f>'CAJA NETA'!BD7</f>
        <v>6374.9849999999997</v>
      </c>
      <c r="BE7" s="340">
        <f>'CAJA NETA'!BE7</f>
        <v>6435.2430000000004</v>
      </c>
      <c r="BF7" s="340">
        <f>'CAJA NETA'!BF7</f>
        <v>6360.9570000000003</v>
      </c>
      <c r="BG7" s="340">
        <f>'CAJA NETA'!BG7</f>
        <v>6566.8159999999998</v>
      </c>
      <c r="BH7" s="340">
        <f>'CAJA NETA'!BH7</f>
        <v>6374.9849999999997</v>
      </c>
      <c r="BI7" s="340">
        <f>'CAJA NETA'!BI7</f>
        <v>6566.8159999999998</v>
      </c>
      <c r="BJ7" s="340">
        <f>'CAJA NETA'!BJ7</f>
        <v>6712</v>
      </c>
      <c r="BK7" s="340">
        <f>'CAJA NETA'!BK7</f>
        <v>6219.835</v>
      </c>
      <c r="BL7" s="340">
        <f>'CAJA NETA'!BL7</f>
        <v>0</v>
      </c>
      <c r="BM7" s="340">
        <f>'CAJA NETA'!BM7</f>
        <v>5000</v>
      </c>
    </row>
    <row r="8" spans="1:65">
      <c r="A8" s="9" t="s">
        <v>5</v>
      </c>
      <c r="B8" s="342">
        <f>'CAJA NETA'!B14+'CAJA NETA'!B15</f>
        <v>26649</v>
      </c>
      <c r="C8" s="342">
        <f>'CAJA NETA'!C14+'CAJA NETA'!C15</f>
        <v>21971</v>
      </c>
      <c r="D8" s="342">
        <f>'CAJA NETA'!D14+'CAJA NETA'!D15</f>
        <v>25182</v>
      </c>
      <c r="E8" s="342">
        <f>'CAJA NETA'!E14+'CAJA NETA'!E15</f>
        <v>24928</v>
      </c>
      <c r="F8" s="342">
        <f>'CAJA NETA'!F14+'CAJA NETA'!F15</f>
        <v>24232</v>
      </c>
      <c r="G8" s="342">
        <f>'CAJA NETA'!G14+'CAJA NETA'!G15</f>
        <v>24628</v>
      </c>
      <c r="H8" s="342">
        <f>'CAJA NETA'!H14+'CAJA NETA'!H15</f>
        <v>25059.24315706575</v>
      </c>
      <c r="I8" s="342">
        <f>'CAJA NETA'!I14+'CAJA NETA'!I15</f>
        <v>26822.247777013599</v>
      </c>
      <c r="J8" s="342">
        <f>'CAJA NETA'!J14+'CAJA NETA'!J15</f>
        <v>24534.351670400942</v>
      </c>
      <c r="K8" s="342">
        <f>'CAJA NETA'!K14+'CAJA NETA'!K15</f>
        <v>24554.890225581901</v>
      </c>
      <c r="L8" s="342">
        <f>'CAJA NETA'!L14+'CAJA NETA'!L15</f>
        <v>20144.136230628894</v>
      </c>
      <c r="M8" s="342">
        <f>'CAJA NETA'!M14+'CAJA NETA'!M15</f>
        <v>19307.605413714999</v>
      </c>
      <c r="N8" s="342">
        <f>'CAJA NETA'!N14+'CAJA NETA'!N15</f>
        <v>24980</v>
      </c>
      <c r="O8" s="342">
        <f>'CAJA NETA'!O14+'CAJA NETA'!O15</f>
        <v>25170</v>
      </c>
      <c r="P8" s="342">
        <f>'CAJA NETA'!P14+'CAJA NETA'!P15</f>
        <v>23962</v>
      </c>
      <c r="Q8" s="342">
        <f>'CAJA NETA'!Q14+'CAJA NETA'!Q15</f>
        <v>23964</v>
      </c>
      <c r="R8" s="342">
        <f>'CAJA NETA'!R14+'CAJA NETA'!R15</f>
        <v>20988</v>
      </c>
      <c r="S8" s="342">
        <f>'CAJA NETA'!S14+'CAJA NETA'!S15</f>
        <v>20492</v>
      </c>
      <c r="T8" s="342">
        <f>'CAJA NETA'!T14+'CAJA NETA'!T15</f>
        <v>17051</v>
      </c>
      <c r="U8" s="342">
        <f>'CAJA NETA'!U14+'CAJA NETA'!U15</f>
        <v>15841</v>
      </c>
      <c r="V8" s="342">
        <f>'CAJA NETA'!V14+'CAJA NETA'!V15</f>
        <v>22318</v>
      </c>
      <c r="W8" s="342">
        <f>'CAJA NETA'!W14+'CAJA NETA'!W15</f>
        <v>22777</v>
      </c>
      <c r="X8" s="342">
        <f>'CAJA NETA'!X14+'CAJA NETA'!X15</f>
        <v>19650</v>
      </c>
      <c r="Y8" s="342">
        <f>'CAJA NETA'!Y14+'CAJA NETA'!Y15</f>
        <v>14633</v>
      </c>
      <c r="Z8" s="342">
        <f>'CAJA NETA'!Z14+'CAJA NETA'!Z15</f>
        <v>22360</v>
      </c>
      <c r="AA8" s="342">
        <f>'CAJA NETA'!AA14+'CAJA NETA'!AA15</f>
        <v>22360</v>
      </c>
      <c r="AB8" s="342">
        <f>'CAJA NETA'!AB14+'CAJA NETA'!AB15</f>
        <v>22360</v>
      </c>
      <c r="AC8" s="342">
        <f>'CAJA NETA'!AC14+'CAJA NETA'!AC15</f>
        <v>22360</v>
      </c>
      <c r="AD8" s="342">
        <f>'CAJA NETA'!AD14+'CAJA NETA'!AD15</f>
        <v>22360</v>
      </c>
      <c r="AE8" s="342">
        <f>'CAJA NETA'!AE14+'CAJA NETA'!AE15</f>
        <v>22360</v>
      </c>
      <c r="AF8" s="342">
        <f>'CAJA NETA'!AF14+'CAJA NETA'!AF15</f>
        <v>22360</v>
      </c>
      <c r="AG8" s="342">
        <f>'CAJA NETA'!AG14+'CAJA NETA'!AG15</f>
        <v>21338</v>
      </c>
      <c r="AH8" s="342">
        <f>'CAJA NETA'!AH14+'CAJA NETA'!AH15</f>
        <v>21338</v>
      </c>
      <c r="AI8" s="342">
        <f>'CAJA NETA'!AI14+'CAJA NETA'!AI15</f>
        <v>21338</v>
      </c>
      <c r="AJ8" s="342">
        <f>'CAJA NETA'!AJ14+'CAJA NETA'!AJ15</f>
        <v>21338</v>
      </c>
      <c r="AK8" s="342">
        <f>'CAJA NETA'!AK14+'CAJA NETA'!AK15</f>
        <v>21313</v>
      </c>
      <c r="AL8" s="342">
        <f>'CAJA NETA'!AL14+'CAJA NETA'!AL15</f>
        <v>21313</v>
      </c>
      <c r="AM8" s="342">
        <f>'CAJA NETA'!AM14+'CAJA NETA'!AM15</f>
        <v>21313</v>
      </c>
      <c r="AN8" s="342">
        <f>'CAJA NETA'!AN14+'CAJA NETA'!AN15</f>
        <v>21313</v>
      </c>
      <c r="AO8" s="342">
        <f>'CAJA NETA'!AO14+'CAJA NETA'!AO15</f>
        <v>21313</v>
      </c>
      <c r="AP8" s="342">
        <f>'CAJA NETA'!AP14+'CAJA NETA'!AP15</f>
        <v>15411</v>
      </c>
      <c r="AQ8" s="342">
        <f>'CAJA NETA'!AQ14+'CAJA NETA'!AQ15</f>
        <v>15411</v>
      </c>
      <c r="AR8" s="342">
        <f>'CAJA NETA'!AR14+'CAJA NETA'!AR15</f>
        <v>15411</v>
      </c>
      <c r="AS8" s="342">
        <f>'CAJA NETA'!AS14+'CAJA NETA'!AS15</f>
        <v>15411</v>
      </c>
      <c r="AT8" s="342">
        <f>'CAJA NETA'!AT14+'CAJA NETA'!AT15</f>
        <v>15411</v>
      </c>
      <c r="AU8" s="342">
        <f>'CAJA NETA'!AU14+'CAJA NETA'!AU15</f>
        <v>15411</v>
      </c>
      <c r="AV8" s="342">
        <f>'CAJA NETA'!AV14+'CAJA NETA'!AV15</f>
        <v>12249</v>
      </c>
      <c r="AW8" s="342">
        <f>'CAJA NETA'!AW14+'CAJA NETA'!AW15</f>
        <v>12249</v>
      </c>
      <c r="AX8" s="342">
        <f>'CAJA NETA'!AX14+'CAJA NETA'!AX15</f>
        <v>12249</v>
      </c>
      <c r="AY8" s="342">
        <f>'CAJA NETA'!AY14+'CAJA NETA'!AY15</f>
        <v>12249</v>
      </c>
      <c r="AZ8" s="342">
        <f>'CAJA NETA'!AZ14+'CAJA NETA'!AZ15</f>
        <v>19047.053</v>
      </c>
      <c r="BA8" s="342">
        <f>'CAJA NETA'!BA14+'CAJA NETA'!BA15</f>
        <v>19047.053</v>
      </c>
      <c r="BB8" s="342">
        <f>'CAJA NETA'!BB14+'CAJA NETA'!BB15</f>
        <v>19047.053</v>
      </c>
      <c r="BC8" s="342">
        <f>'CAJA NETA'!BC14+'CAJA NETA'!BC15</f>
        <v>20813</v>
      </c>
      <c r="BD8" s="342">
        <f>'CAJA NETA'!BD14+'CAJA NETA'!BD15</f>
        <v>20813</v>
      </c>
      <c r="BE8" s="342">
        <f>'CAJA NETA'!BE14+'CAJA NETA'!BE15</f>
        <v>20813</v>
      </c>
      <c r="BF8" s="342">
        <f>'CAJA NETA'!BF14+'CAJA NETA'!BF15</f>
        <v>20813</v>
      </c>
      <c r="BG8" s="342">
        <f>'CAJA NETA'!BG14+'CAJA NETA'!BG15</f>
        <v>20813</v>
      </c>
      <c r="BH8" s="342">
        <f>'CAJA NETA'!BH14+'CAJA NETA'!BH15</f>
        <v>20813</v>
      </c>
      <c r="BI8" s="342">
        <f>'CAJA NETA'!BI14+'CAJA NETA'!BI15</f>
        <v>20813</v>
      </c>
      <c r="BJ8" s="342">
        <f>'CAJA NETA'!BJ14+'CAJA NETA'!BJ15</f>
        <v>20828</v>
      </c>
      <c r="BK8" s="342">
        <f>'CAJA NETA'!BK14+'CAJA NETA'!BK15</f>
        <v>20828</v>
      </c>
      <c r="BL8" s="342">
        <f>'CAJA NETA'!BL14+'CAJA NETA'!BL15</f>
        <v>0</v>
      </c>
      <c r="BM8" s="342">
        <f>'CAJA NETA'!BM14+'CAJA NETA'!BM15</f>
        <v>5000</v>
      </c>
    </row>
    <row r="9" spans="1:65" s="289" customFormat="1" ht="24.75" customHeight="1">
      <c r="A9" s="299" t="s">
        <v>44</v>
      </c>
      <c r="B9" s="341">
        <f>B7+B8</f>
        <v>26855</v>
      </c>
      <c r="C9" s="341">
        <f t="shared" ref="C9:BM9" si="12">C7+C8</f>
        <v>27088</v>
      </c>
      <c r="D9" s="341">
        <f t="shared" si="12"/>
        <v>27150</v>
      </c>
      <c r="E9" s="341">
        <f t="shared" si="12"/>
        <v>27998</v>
      </c>
      <c r="F9" s="341">
        <f t="shared" si="12"/>
        <v>27923</v>
      </c>
      <c r="G9" s="341">
        <f t="shared" si="12"/>
        <v>27271</v>
      </c>
      <c r="H9" s="341">
        <f t="shared" si="12"/>
        <v>26406.06056706575</v>
      </c>
      <c r="I9" s="341">
        <f t="shared" si="12"/>
        <v>28699.937777013598</v>
      </c>
      <c r="J9" s="341">
        <f t="shared" si="12"/>
        <v>26472.035910400944</v>
      </c>
      <c r="K9" s="341">
        <f t="shared" si="12"/>
        <v>26309.549615581902</v>
      </c>
      <c r="L9" s="341">
        <f t="shared" si="12"/>
        <v>25365.443790628895</v>
      </c>
      <c r="M9" s="341">
        <f t="shared" si="12"/>
        <v>28271.977253715002</v>
      </c>
      <c r="N9" s="341">
        <f t="shared" si="12"/>
        <v>26253</v>
      </c>
      <c r="O9" s="341">
        <f t="shared" si="12"/>
        <v>25988.478730000003</v>
      </c>
      <c r="P9" s="341">
        <f t="shared" si="12"/>
        <v>26241.961660000001</v>
      </c>
      <c r="Q9" s="341">
        <f t="shared" si="12"/>
        <v>26421</v>
      </c>
      <c r="R9" s="341">
        <f t="shared" si="12"/>
        <v>26718</v>
      </c>
      <c r="S9" s="341">
        <f t="shared" si="12"/>
        <v>26427</v>
      </c>
      <c r="T9" s="341">
        <f t="shared" si="12"/>
        <v>27464</v>
      </c>
      <c r="U9" s="341">
        <f t="shared" si="12"/>
        <v>26581</v>
      </c>
      <c r="V9" s="341">
        <f t="shared" si="12"/>
        <v>26937</v>
      </c>
      <c r="W9" s="341">
        <f t="shared" si="12"/>
        <v>27280</v>
      </c>
      <c r="X9" s="341">
        <f t="shared" si="12"/>
        <v>27704</v>
      </c>
      <c r="Y9" s="341">
        <f t="shared" si="12"/>
        <v>27715</v>
      </c>
      <c r="Z9" s="341">
        <f t="shared" si="12"/>
        <v>28289</v>
      </c>
      <c r="AA9" s="341">
        <f t="shared" ref="AA9" si="13">AA7+AA8</f>
        <v>28289</v>
      </c>
      <c r="AB9" s="341">
        <f t="shared" si="12"/>
        <v>28224.720000000001</v>
      </c>
      <c r="AC9" s="341">
        <f t="shared" si="12"/>
        <v>27972.981</v>
      </c>
      <c r="AD9" s="341">
        <f t="shared" si="12"/>
        <v>28277.363000000001</v>
      </c>
      <c r="AE9" s="341">
        <f t="shared" si="12"/>
        <v>29161.75</v>
      </c>
      <c r="AF9" s="341">
        <f t="shared" ref="AF9:AG9" si="14">AF7+AF8</f>
        <v>29299.088</v>
      </c>
      <c r="AG9" s="341">
        <f t="shared" si="14"/>
        <v>29336</v>
      </c>
      <c r="AH9" s="341">
        <f t="shared" ref="AH9:AI9" si="15">AH7+AH8</f>
        <v>28368.472999999998</v>
      </c>
      <c r="AI9" s="341">
        <f t="shared" si="15"/>
        <v>28726.370999999999</v>
      </c>
      <c r="AJ9" s="341">
        <f t="shared" ref="AJ9:AK9" si="16">AJ7+AJ8</f>
        <v>28640.502</v>
      </c>
      <c r="AK9" s="341">
        <f t="shared" si="16"/>
        <v>28265</v>
      </c>
      <c r="AL9" s="341">
        <f t="shared" ref="AL9:AM9" si="17">AL7+AL8</f>
        <v>28673.346379999999</v>
      </c>
      <c r="AM9" s="341">
        <f t="shared" si="17"/>
        <v>28308.99638</v>
      </c>
      <c r="AN9" s="341">
        <f t="shared" ref="AN9:AQ9" si="18">AN7+AN8</f>
        <v>28373.268</v>
      </c>
      <c r="AO9" s="341">
        <f t="shared" si="18"/>
        <v>28565.989999999998</v>
      </c>
      <c r="AP9" s="341">
        <f t="shared" si="18"/>
        <v>27210</v>
      </c>
      <c r="AQ9" s="341">
        <f t="shared" si="18"/>
        <v>27277.302</v>
      </c>
      <c r="AR9" s="341">
        <f t="shared" ref="AR9:AS9" si="19">AR7+AR8</f>
        <v>26762.957999999999</v>
      </c>
      <c r="AS9" s="341">
        <f t="shared" si="19"/>
        <v>26974.474000000002</v>
      </c>
      <c r="AT9" s="341">
        <f t="shared" ref="AT9:AW9" si="20">AT7+AT8</f>
        <v>27622.157999999999</v>
      </c>
      <c r="AU9" s="341">
        <f t="shared" si="20"/>
        <v>27082.785</v>
      </c>
      <c r="AV9" s="341">
        <f t="shared" si="20"/>
        <v>27252</v>
      </c>
      <c r="AW9" s="341">
        <f t="shared" si="20"/>
        <v>27257.233</v>
      </c>
      <c r="AX9" s="341">
        <f t="shared" ref="AX9:AY9" si="21">AX7+AX8</f>
        <v>27370.431</v>
      </c>
      <c r="AY9" s="341">
        <f t="shared" si="21"/>
        <v>26504.782999999999</v>
      </c>
      <c r="AZ9" s="341">
        <f t="shared" ref="AZ9:BC9" si="22">AZ7+AZ8</f>
        <v>25094.728739999999</v>
      </c>
      <c r="BA9" s="341">
        <f t="shared" si="22"/>
        <v>25094.728739999999</v>
      </c>
      <c r="BB9" s="341">
        <f t="shared" si="22"/>
        <v>25094.728739999999</v>
      </c>
      <c r="BC9" s="341">
        <f t="shared" si="22"/>
        <v>27071</v>
      </c>
      <c r="BD9" s="341">
        <f t="shared" ref="BD9:BL9" si="23">BD7+BD8</f>
        <v>27187.985000000001</v>
      </c>
      <c r="BE9" s="341">
        <f t="shared" si="23"/>
        <v>27248.243000000002</v>
      </c>
      <c r="BF9" s="341">
        <f t="shared" si="23"/>
        <v>27173.957000000002</v>
      </c>
      <c r="BG9" s="341">
        <f t="shared" si="23"/>
        <v>27379.815999999999</v>
      </c>
      <c r="BH9" s="341">
        <f t="shared" si="23"/>
        <v>27187.985000000001</v>
      </c>
      <c r="BI9" s="341">
        <f t="shared" si="23"/>
        <v>27379.815999999999</v>
      </c>
      <c r="BJ9" s="341">
        <f t="shared" si="23"/>
        <v>27540</v>
      </c>
      <c r="BK9" s="341">
        <f t="shared" si="23"/>
        <v>27047.834999999999</v>
      </c>
      <c r="BL9" s="341">
        <f t="shared" si="23"/>
        <v>0</v>
      </c>
      <c r="BM9" s="341">
        <f t="shared" si="12"/>
        <v>10000</v>
      </c>
    </row>
    <row r="10" spans="1:65" s="8" customFormat="1" ht="15.75">
      <c r="A10" s="338" t="s">
        <v>465</v>
      </c>
      <c r="B10" s="343">
        <f>B6+B9</f>
        <v>104485</v>
      </c>
      <c r="C10" s="343">
        <f t="shared" ref="C10:BM10" si="24">C6+C9</f>
        <v>119033</v>
      </c>
      <c r="D10" s="343">
        <f t="shared" si="24"/>
        <v>116814</v>
      </c>
      <c r="E10" s="343">
        <f t="shared" si="24"/>
        <v>125330</v>
      </c>
      <c r="F10" s="343">
        <f t="shared" si="24"/>
        <v>135438</v>
      </c>
      <c r="G10" s="343">
        <f t="shared" si="24"/>
        <v>132424</v>
      </c>
      <c r="H10" s="343">
        <f t="shared" si="24"/>
        <v>122385</v>
      </c>
      <c r="I10" s="343">
        <f t="shared" si="24"/>
        <v>127522</v>
      </c>
      <c r="J10" s="343">
        <f t="shared" si="24"/>
        <v>101637.97843999998</v>
      </c>
      <c r="K10" s="343">
        <f t="shared" si="24"/>
        <v>85733.234599999967</v>
      </c>
      <c r="L10" s="343">
        <f t="shared" si="24"/>
        <v>87903</v>
      </c>
      <c r="M10" s="343">
        <f t="shared" si="24"/>
        <v>89629.125029999981</v>
      </c>
      <c r="N10" s="343">
        <f t="shared" si="24"/>
        <v>79510.131999999998</v>
      </c>
      <c r="O10" s="343">
        <f t="shared" si="24"/>
        <v>88737</v>
      </c>
      <c r="P10" s="343">
        <f t="shared" si="24"/>
        <v>106459</v>
      </c>
      <c r="Q10" s="343">
        <f t="shared" si="24"/>
        <v>105621</v>
      </c>
      <c r="R10" s="343">
        <f t="shared" si="24"/>
        <v>92814</v>
      </c>
      <c r="S10" s="343">
        <f t="shared" si="24"/>
        <v>63048</v>
      </c>
      <c r="T10" s="343">
        <f t="shared" si="24"/>
        <v>65202</v>
      </c>
      <c r="U10" s="343">
        <f t="shared" si="24"/>
        <v>68765</v>
      </c>
      <c r="V10" s="343">
        <f t="shared" si="24"/>
        <v>77766</v>
      </c>
      <c r="W10" s="343">
        <f t="shared" si="24"/>
        <v>60895</v>
      </c>
      <c r="X10" s="343">
        <f t="shared" si="24"/>
        <v>69024</v>
      </c>
      <c r="Y10" s="343">
        <f t="shared" si="24"/>
        <v>83117</v>
      </c>
      <c r="Z10" s="343">
        <f t="shared" si="24"/>
        <v>73767</v>
      </c>
      <c r="AA10" s="343">
        <f t="shared" ref="AA10" si="25">AA6+AA9</f>
        <v>75435</v>
      </c>
      <c r="AB10" s="343">
        <f t="shared" si="24"/>
        <v>90880.722000000009</v>
      </c>
      <c r="AC10" s="343">
        <f t="shared" si="24"/>
        <v>98391.137000000002</v>
      </c>
      <c r="AD10" s="343">
        <f t="shared" si="24"/>
        <v>98139.347999999998</v>
      </c>
      <c r="AE10" s="343">
        <f t="shared" si="24"/>
        <v>104218.408</v>
      </c>
      <c r="AF10" s="343">
        <f t="shared" ref="AF10:AG10" si="26">AF6+AF9</f>
        <v>110087.428</v>
      </c>
      <c r="AG10" s="343">
        <f t="shared" si="26"/>
        <v>105284</v>
      </c>
      <c r="AH10" s="343">
        <f t="shared" ref="AH10:AI10" si="27">AH6+AH9</f>
        <v>110967.961</v>
      </c>
      <c r="AI10" s="343">
        <f t="shared" si="27"/>
        <v>112597.283</v>
      </c>
      <c r="AJ10" s="343">
        <f t="shared" ref="AJ10:AK10" si="28">AJ6+AJ9</f>
        <v>114775.17000000001</v>
      </c>
      <c r="AK10" s="343">
        <f t="shared" si="28"/>
        <v>114758</v>
      </c>
      <c r="AL10" s="343">
        <f t="shared" ref="AL10:AM10" si="29">AL6+AL9</f>
        <v>120149.50899</v>
      </c>
      <c r="AM10" s="343">
        <f t="shared" si="29"/>
        <v>120382.04598</v>
      </c>
      <c r="AN10" s="343">
        <f t="shared" ref="AN10:AQ10" si="30">AN6+AN9</f>
        <v>123064.952</v>
      </c>
      <c r="AO10" s="343">
        <f t="shared" si="30"/>
        <v>114382.05299999999</v>
      </c>
      <c r="AP10" s="343">
        <f t="shared" si="30"/>
        <v>110613</v>
      </c>
      <c r="AQ10" s="343">
        <f t="shared" si="30"/>
        <v>116945.31299999999</v>
      </c>
      <c r="AR10" s="343">
        <f t="shared" ref="AR10:AS10" si="31">AR6+AR9</f>
        <v>109797.22</v>
      </c>
      <c r="AS10" s="343">
        <f t="shared" si="31"/>
        <v>112359.28</v>
      </c>
      <c r="AT10" s="343">
        <f t="shared" ref="AT10:AW10" si="32">AT6+AT9</f>
        <v>111256.299</v>
      </c>
      <c r="AU10" s="343">
        <f t="shared" si="32"/>
        <v>88732.585999999996</v>
      </c>
      <c r="AV10" s="343">
        <f t="shared" si="32"/>
        <v>83467</v>
      </c>
      <c r="AW10" s="343">
        <f t="shared" si="32"/>
        <v>85528.173999999999</v>
      </c>
      <c r="AX10" s="343">
        <f t="shared" ref="AX10:AY10" si="33">AX6+AX9</f>
        <v>74322.767999999996</v>
      </c>
      <c r="AY10" s="343">
        <f t="shared" si="33"/>
        <v>69496.933000000005</v>
      </c>
      <c r="AZ10" s="343">
        <f t="shared" ref="AZ10:BC10" si="34">AZ6+AZ9</f>
        <v>64724.21574</v>
      </c>
      <c r="BA10" s="343">
        <f t="shared" si="34"/>
        <v>65303.476739999998</v>
      </c>
      <c r="BB10" s="343">
        <f t="shared" si="34"/>
        <v>65303.476739999998</v>
      </c>
      <c r="BC10" s="343">
        <f t="shared" si="34"/>
        <v>64722</v>
      </c>
      <c r="BD10" s="343">
        <f t="shared" ref="BD10:BL10" si="35">BD6+BD9</f>
        <v>75913.519</v>
      </c>
      <c r="BE10" s="343">
        <f t="shared" si="35"/>
        <v>60722.025999999998</v>
      </c>
      <c r="BF10" s="343">
        <f t="shared" si="35"/>
        <v>66472.388000000006</v>
      </c>
      <c r="BG10" s="343">
        <f t="shared" si="35"/>
        <v>60183.915000000001</v>
      </c>
      <c r="BH10" s="343">
        <f t="shared" si="35"/>
        <v>59465.836140000014</v>
      </c>
      <c r="BI10" s="343">
        <f t="shared" si="35"/>
        <v>60183.915000000001</v>
      </c>
      <c r="BJ10" s="343">
        <f t="shared" si="35"/>
        <v>59466</v>
      </c>
      <c r="BK10" s="343">
        <f t="shared" si="35"/>
        <v>61759.512000000002</v>
      </c>
      <c r="BL10" s="343">
        <f t="shared" si="35"/>
        <v>0</v>
      </c>
      <c r="BM10" s="343">
        <f t="shared" si="24"/>
        <v>29999.999999999993</v>
      </c>
    </row>
    <row r="11" spans="1:65" s="8" customFormat="1" hidden="1" outlineLevel="1">
      <c r="A11" s="9" t="s">
        <v>273</v>
      </c>
      <c r="B11" s="340">
        <f>'CAJA NETA'!B18</f>
        <v>0</v>
      </c>
      <c r="C11" s="340">
        <f>'CAJA NETA'!C18</f>
        <v>0</v>
      </c>
      <c r="D11" s="340">
        <f>'CAJA NETA'!D18</f>
        <v>0</v>
      </c>
      <c r="E11" s="340">
        <f>'CAJA NETA'!E18</f>
        <v>0</v>
      </c>
      <c r="F11" s="340">
        <f>'CAJA NETA'!F18</f>
        <v>0</v>
      </c>
      <c r="G11" s="340">
        <f>'CAJA NETA'!G18</f>
        <v>0</v>
      </c>
      <c r="H11" s="340">
        <f>'CAJA NETA'!H18</f>
        <v>0</v>
      </c>
      <c r="I11" s="340">
        <f>'CAJA NETA'!I18</f>
        <v>0</v>
      </c>
      <c r="J11" s="340">
        <f>'CAJA NETA'!J18</f>
        <v>0</v>
      </c>
      <c r="K11" s="340">
        <f>'CAJA NETA'!K18</f>
        <v>0</v>
      </c>
      <c r="L11" s="340">
        <f>'CAJA NETA'!L18</f>
        <v>0</v>
      </c>
      <c r="M11" s="340">
        <f>'CAJA NETA'!M18</f>
        <v>0</v>
      </c>
      <c r="N11" s="340">
        <f>'CAJA NETA'!N18</f>
        <v>18499.867999999999</v>
      </c>
      <c r="O11" s="340">
        <f>'CAJA NETA'!O18</f>
        <v>0</v>
      </c>
      <c r="P11" s="340">
        <f>'CAJA NETA'!P18</f>
        <v>0</v>
      </c>
      <c r="Q11" s="340">
        <f>'CAJA NETA'!Q18</f>
        <v>0</v>
      </c>
      <c r="R11" s="340">
        <f>'CAJA NETA'!R18</f>
        <v>0</v>
      </c>
      <c r="S11" s="340">
        <f>'CAJA NETA'!S18</f>
        <v>0</v>
      </c>
      <c r="T11" s="340">
        <f>'CAJA NETA'!T18</f>
        <v>0</v>
      </c>
      <c r="U11" s="340">
        <f>'CAJA NETA'!U18</f>
        <v>0</v>
      </c>
      <c r="V11" s="340">
        <f>'CAJA NETA'!V18</f>
        <v>0</v>
      </c>
      <c r="W11" s="340">
        <f>'CAJA NETA'!W18</f>
        <v>0</v>
      </c>
      <c r="X11" s="340">
        <f>'CAJA NETA'!X18</f>
        <v>0</v>
      </c>
      <c r="Y11" s="340">
        <f>'CAJA NETA'!Y18</f>
        <v>0</v>
      </c>
      <c r="Z11" s="340">
        <f>'CAJA NETA'!Z18</f>
        <v>0</v>
      </c>
      <c r="AA11" s="340">
        <f>'CAJA NETA'!AA18</f>
        <v>0</v>
      </c>
      <c r="AB11" s="340">
        <f>'CAJA NETA'!AB18</f>
        <v>0</v>
      </c>
      <c r="AC11" s="340">
        <f>'CAJA NETA'!AC18</f>
        <v>0</v>
      </c>
      <c r="AD11" s="340">
        <f>'CAJA NETA'!AD18</f>
        <v>0</v>
      </c>
      <c r="AE11" s="340">
        <f>'CAJA NETA'!AE18</f>
        <v>0</v>
      </c>
      <c r="AF11" s="340">
        <f>'CAJA NETA'!AF18</f>
        <v>0</v>
      </c>
      <c r="AG11" s="340">
        <f>'CAJA NETA'!AG18</f>
        <v>0</v>
      </c>
      <c r="AH11" s="340">
        <f>'CAJA NETA'!AH18</f>
        <v>0</v>
      </c>
      <c r="AI11" s="340">
        <f>'CAJA NETA'!AI18</f>
        <v>0</v>
      </c>
      <c r="AJ11" s="340">
        <f>'CAJA NETA'!AJ18</f>
        <v>0</v>
      </c>
      <c r="AK11" s="340">
        <f>'CAJA NETA'!AK18</f>
        <v>0</v>
      </c>
      <c r="AL11" s="340">
        <f>'CAJA NETA'!AL18</f>
        <v>0</v>
      </c>
      <c r="AM11" s="340">
        <f>'CAJA NETA'!AM18</f>
        <v>0</v>
      </c>
      <c r="AN11" s="340">
        <f>'CAJA NETA'!AN18</f>
        <v>0</v>
      </c>
      <c r="AO11" s="340">
        <f>'CAJA NETA'!AO18</f>
        <v>0</v>
      </c>
      <c r="AP11" s="340">
        <f>'CAJA NETA'!AP18</f>
        <v>0</v>
      </c>
      <c r="AQ11" s="340">
        <f>'CAJA NETA'!AQ18</f>
        <v>0</v>
      </c>
      <c r="AR11" s="340">
        <f>'CAJA NETA'!AR18</f>
        <v>0</v>
      </c>
      <c r="AS11" s="340">
        <f>'CAJA NETA'!AS18</f>
        <v>0</v>
      </c>
      <c r="AT11" s="340">
        <f>'CAJA NETA'!AT18</f>
        <v>0</v>
      </c>
      <c r="AU11" s="340">
        <f>'CAJA NETA'!AU18</f>
        <v>0</v>
      </c>
      <c r="AV11" s="340">
        <f>'CAJA NETA'!AV18</f>
        <v>0</v>
      </c>
      <c r="AW11" s="340">
        <f>'CAJA NETA'!AW18</f>
        <v>0</v>
      </c>
      <c r="AX11" s="340">
        <f>'CAJA NETA'!AX18</f>
        <v>0</v>
      </c>
      <c r="AY11" s="340">
        <f>'CAJA NETA'!AY18</f>
        <v>0</v>
      </c>
      <c r="AZ11" s="340">
        <f>'CAJA NETA'!AZ18</f>
        <v>0</v>
      </c>
      <c r="BA11" s="340">
        <f>'CAJA NETA'!BA18</f>
        <v>0</v>
      </c>
      <c r="BB11" s="340">
        <f>'CAJA NETA'!BB18</f>
        <v>0</v>
      </c>
      <c r="BC11" s="340">
        <f>'CAJA NETA'!BC18</f>
        <v>0</v>
      </c>
      <c r="BD11" s="340">
        <f>'CAJA NETA'!BD18</f>
        <v>0</v>
      </c>
      <c r="BE11" s="340">
        <f>'CAJA NETA'!BE18</f>
        <v>0</v>
      </c>
      <c r="BF11" s="340">
        <f>'CAJA NETA'!BF18</f>
        <v>0</v>
      </c>
      <c r="BG11" s="340">
        <f>'CAJA NETA'!BG18</f>
        <v>0</v>
      </c>
      <c r="BH11" s="340">
        <f>'CAJA NETA'!BH18</f>
        <v>0</v>
      </c>
      <c r="BI11" s="340">
        <f>'CAJA NETA'!BI18</f>
        <v>0</v>
      </c>
      <c r="BJ11" s="340">
        <f>'CAJA NETA'!BJ18</f>
        <v>0</v>
      </c>
      <c r="BK11" s="340">
        <f>'CAJA NETA'!BK18</f>
        <v>0</v>
      </c>
      <c r="BL11" s="340">
        <f>'CAJA NETA'!BL18</f>
        <v>0</v>
      </c>
      <c r="BM11" s="340">
        <f>'CAJA NETA'!BM18</f>
        <v>0</v>
      </c>
    </row>
    <row r="12" spans="1:65" hidden="1" outlineLevel="1">
      <c r="A12" s="9" t="s">
        <v>463</v>
      </c>
      <c r="B12" s="340">
        <f>'CAJA NETA'!B19</f>
        <v>0</v>
      </c>
      <c r="C12" s="340">
        <f>'CAJA NETA'!C19</f>
        <v>0</v>
      </c>
      <c r="D12" s="340">
        <f>'CAJA NETA'!D19</f>
        <v>0</v>
      </c>
      <c r="E12" s="340">
        <f>'CAJA NETA'!E19</f>
        <v>0</v>
      </c>
      <c r="F12" s="340">
        <f>'CAJA NETA'!F19</f>
        <v>0</v>
      </c>
      <c r="G12" s="340">
        <f>'CAJA NETA'!G19</f>
        <v>0</v>
      </c>
      <c r="H12" s="340">
        <f>'CAJA NETA'!H19</f>
        <v>0</v>
      </c>
      <c r="I12" s="340">
        <f>'CAJA NETA'!I19</f>
        <v>0</v>
      </c>
      <c r="J12" s="340">
        <f>'CAJA NETA'!J19</f>
        <v>0</v>
      </c>
      <c r="K12" s="340">
        <f>'CAJA NETA'!K19</f>
        <v>0</v>
      </c>
      <c r="L12" s="340">
        <f>'CAJA NETA'!L19</f>
        <v>0</v>
      </c>
      <c r="M12" s="340">
        <f>'CAJA NETA'!M19</f>
        <v>0</v>
      </c>
      <c r="N12" s="340">
        <f>'CAJA NETA'!N19</f>
        <v>0</v>
      </c>
      <c r="O12" s="340">
        <f>'CAJA NETA'!O19</f>
        <v>0</v>
      </c>
      <c r="P12" s="340">
        <f>'CAJA NETA'!P19</f>
        <v>0</v>
      </c>
      <c r="Q12" s="340">
        <f>'CAJA NETA'!Q19</f>
        <v>0</v>
      </c>
      <c r="R12" s="340">
        <f>'CAJA NETA'!R19</f>
        <v>0</v>
      </c>
      <c r="S12" s="340">
        <f>'CAJA NETA'!S19</f>
        <v>0</v>
      </c>
      <c r="T12" s="340">
        <f>'CAJA NETA'!T19</f>
        <v>30000</v>
      </c>
      <c r="U12" s="340">
        <f>'CAJA NETA'!U19</f>
        <v>30000</v>
      </c>
      <c r="V12" s="340">
        <f>'CAJA NETA'!V19</f>
        <v>32017</v>
      </c>
      <c r="W12" s="340">
        <f>'CAJA NETA'!W19</f>
        <v>32022</v>
      </c>
      <c r="X12" s="340">
        <f>'CAJA NETA'!X19</f>
        <v>40000</v>
      </c>
      <c r="Y12" s="340">
        <f>'CAJA NETA'!Y19</f>
        <v>40012</v>
      </c>
      <c r="Z12" s="340">
        <f>'CAJA NETA'!Z19</f>
        <v>40018</v>
      </c>
      <c r="AA12" s="340">
        <f>'CAJA NETA'!AA19</f>
        <v>40018</v>
      </c>
      <c r="AB12" s="340">
        <f>'CAJA NETA'!AB19</f>
        <v>40018</v>
      </c>
      <c r="AC12" s="340">
        <f>'CAJA NETA'!AC19</f>
        <v>40018</v>
      </c>
      <c r="AD12" s="340">
        <f>'CAJA NETA'!AD19</f>
        <v>40018</v>
      </c>
      <c r="AE12" s="340">
        <f>'CAJA NETA'!AE19</f>
        <v>40018</v>
      </c>
      <c r="AF12" s="340">
        <f>'CAJA NETA'!AF19</f>
        <v>40018</v>
      </c>
      <c r="AG12" s="340">
        <f>'CAJA NETA'!AG19</f>
        <v>40020</v>
      </c>
      <c r="AH12" s="340">
        <f>'CAJA NETA'!AH19</f>
        <v>40020</v>
      </c>
      <c r="AI12" s="340">
        <f>'CAJA NETA'!AI19</f>
        <v>40020</v>
      </c>
      <c r="AJ12" s="340">
        <f>'CAJA NETA'!AJ19</f>
        <v>40020</v>
      </c>
      <c r="AK12" s="340">
        <f>'CAJA NETA'!AK19</f>
        <v>40022</v>
      </c>
      <c r="AL12" s="340">
        <f>'CAJA NETA'!AL19</f>
        <v>40022</v>
      </c>
      <c r="AM12" s="340">
        <f>'CAJA NETA'!AM19</f>
        <v>40022</v>
      </c>
      <c r="AN12" s="340">
        <f>'CAJA NETA'!AN19</f>
        <v>40022</v>
      </c>
      <c r="AO12" s="340">
        <f>'CAJA NETA'!AO19</f>
        <v>40022</v>
      </c>
      <c r="AP12" s="340">
        <f>'CAJA NETA'!AP19</f>
        <v>41836</v>
      </c>
      <c r="AQ12" s="340">
        <f>'CAJA NETA'!AQ19</f>
        <v>41836</v>
      </c>
      <c r="AR12" s="340">
        <f>'CAJA NETA'!AR19</f>
        <v>40831.571660000001</v>
      </c>
      <c r="AS12" s="340">
        <f>'CAJA NETA'!AS19</f>
        <v>37831.571660000001</v>
      </c>
      <c r="AT12" s="340">
        <f>'CAJA NETA'!AT19</f>
        <v>40831.571660000001</v>
      </c>
      <c r="AU12" s="340">
        <f>'CAJA NETA'!AU19</f>
        <v>40831.571660000001</v>
      </c>
      <c r="AV12" s="340">
        <f>'CAJA NETA'!AV19</f>
        <v>50696</v>
      </c>
      <c r="AW12" s="340">
        <f>'CAJA NETA'!AW19</f>
        <v>50696</v>
      </c>
      <c r="AX12" s="340">
        <f>'CAJA NETA'!AX19</f>
        <v>61696</v>
      </c>
      <c r="AY12" s="340">
        <f>'CAJA NETA'!AY19</f>
        <v>61696</v>
      </c>
      <c r="AZ12" s="340">
        <f>'CAJA NETA'!AZ19</f>
        <v>61696</v>
      </c>
      <c r="BA12" s="340">
        <f>'CAJA NETA'!BA19</f>
        <v>61696</v>
      </c>
      <c r="BB12" s="340">
        <f>'CAJA NETA'!BB19</f>
        <v>61696</v>
      </c>
      <c r="BC12" s="340">
        <f>'CAJA NETA'!BC19</f>
        <v>61864</v>
      </c>
      <c r="BD12" s="340">
        <f>'CAJA NETA'!BD19</f>
        <v>52364</v>
      </c>
      <c r="BE12" s="340">
        <f>'CAJA NETA'!BE19</f>
        <v>60164</v>
      </c>
      <c r="BF12" s="340">
        <f>'CAJA NETA'!BF19</f>
        <v>58664</v>
      </c>
      <c r="BG12" s="340">
        <f>'CAJA NETA'!BG19</f>
        <v>69800</v>
      </c>
      <c r="BH12" s="340">
        <f>'CAJA NETA'!BH19</f>
        <v>69800</v>
      </c>
      <c r="BI12" s="340">
        <f>'CAJA NETA'!BI19</f>
        <v>69800</v>
      </c>
      <c r="BJ12" s="340">
        <f>'CAJA NETA'!BJ19</f>
        <v>69800</v>
      </c>
      <c r="BK12" s="340">
        <f>'CAJA NETA'!BK19</f>
        <v>69800</v>
      </c>
      <c r="BL12" s="340">
        <f>'CAJA NETA'!BL19</f>
        <v>0</v>
      </c>
      <c r="BM12" s="340">
        <f>'CAJA NETA'!BM19</f>
        <v>40846.566139660274</v>
      </c>
    </row>
    <row r="13" spans="1:65" ht="15.75" hidden="1" outlineLevel="1">
      <c r="A13" s="294" t="s">
        <v>468</v>
      </c>
      <c r="B13" s="344">
        <f>SUM(B10:B12)</f>
        <v>104485</v>
      </c>
      <c r="C13" s="344">
        <f t="shared" ref="C13:BM13" si="36">SUM(C10:C12)</f>
        <v>119033</v>
      </c>
      <c r="D13" s="344">
        <f t="shared" si="36"/>
        <v>116814</v>
      </c>
      <c r="E13" s="344">
        <f t="shared" si="36"/>
        <v>125330</v>
      </c>
      <c r="F13" s="344">
        <f t="shared" si="36"/>
        <v>135438</v>
      </c>
      <c r="G13" s="344">
        <f t="shared" si="36"/>
        <v>132424</v>
      </c>
      <c r="H13" s="344">
        <f t="shared" si="36"/>
        <v>122385</v>
      </c>
      <c r="I13" s="344">
        <f t="shared" si="36"/>
        <v>127522</v>
      </c>
      <c r="J13" s="344">
        <f t="shared" si="36"/>
        <v>101637.97843999998</v>
      </c>
      <c r="K13" s="344">
        <f t="shared" si="36"/>
        <v>85733.234599999967</v>
      </c>
      <c r="L13" s="344">
        <f t="shared" si="36"/>
        <v>87903</v>
      </c>
      <c r="M13" s="344">
        <f t="shared" si="36"/>
        <v>89629.125029999981</v>
      </c>
      <c r="N13" s="344">
        <f t="shared" si="36"/>
        <v>98010</v>
      </c>
      <c r="O13" s="344">
        <f t="shared" si="36"/>
        <v>88737</v>
      </c>
      <c r="P13" s="344">
        <f t="shared" si="36"/>
        <v>106459</v>
      </c>
      <c r="Q13" s="344">
        <f t="shared" si="36"/>
        <v>105621</v>
      </c>
      <c r="R13" s="344">
        <f t="shared" si="36"/>
        <v>92814</v>
      </c>
      <c r="S13" s="344">
        <f t="shared" si="36"/>
        <v>63048</v>
      </c>
      <c r="T13" s="344">
        <f t="shared" si="36"/>
        <v>95202</v>
      </c>
      <c r="U13" s="344">
        <f t="shared" si="36"/>
        <v>98765</v>
      </c>
      <c r="V13" s="344">
        <f t="shared" si="36"/>
        <v>109783</v>
      </c>
      <c r="W13" s="344">
        <f t="shared" si="36"/>
        <v>92917</v>
      </c>
      <c r="X13" s="344">
        <f t="shared" si="36"/>
        <v>109024</v>
      </c>
      <c r="Y13" s="344">
        <f t="shared" si="36"/>
        <v>123129</v>
      </c>
      <c r="Z13" s="344">
        <f>SUM(Z10:Z12)</f>
        <v>113785</v>
      </c>
      <c r="AA13" s="344">
        <f>SUM(AA10:AA12)</f>
        <v>115453</v>
      </c>
      <c r="AB13" s="344">
        <f t="shared" si="36"/>
        <v>130898.72200000001</v>
      </c>
      <c r="AC13" s="344">
        <f t="shared" si="36"/>
        <v>138409.13699999999</v>
      </c>
      <c r="AD13" s="344">
        <f t="shared" si="36"/>
        <v>138157.348</v>
      </c>
      <c r="AE13" s="344">
        <f t="shared" si="36"/>
        <v>144236.408</v>
      </c>
      <c r="AF13" s="344">
        <f t="shared" ref="AF13:AG13" si="37">SUM(AF10:AF12)</f>
        <v>150105.42800000001</v>
      </c>
      <c r="AG13" s="344">
        <f t="shared" si="37"/>
        <v>145304</v>
      </c>
      <c r="AH13" s="344">
        <f t="shared" ref="AH13:AI13" si="38">SUM(AH10:AH12)</f>
        <v>150987.96100000001</v>
      </c>
      <c r="AI13" s="344">
        <f t="shared" si="38"/>
        <v>152617.283</v>
      </c>
      <c r="AJ13" s="344">
        <f t="shared" ref="AJ13:AK13" si="39">SUM(AJ10:AJ12)</f>
        <v>154795.17000000001</v>
      </c>
      <c r="AK13" s="344">
        <f t="shared" si="39"/>
        <v>154780</v>
      </c>
      <c r="AL13" s="344">
        <f t="shared" ref="AL13:AM13" si="40">SUM(AL10:AL12)</f>
        <v>160171.50899</v>
      </c>
      <c r="AM13" s="344">
        <f t="shared" si="40"/>
        <v>160404.04598</v>
      </c>
      <c r="AN13" s="344">
        <f t="shared" ref="AN13:AQ13" si="41">SUM(AN10:AN12)</f>
        <v>163086.95199999999</v>
      </c>
      <c r="AO13" s="344">
        <f t="shared" si="41"/>
        <v>154404.05299999999</v>
      </c>
      <c r="AP13" s="344">
        <f t="shared" si="41"/>
        <v>152449</v>
      </c>
      <c r="AQ13" s="344">
        <f t="shared" si="41"/>
        <v>158781.31299999999</v>
      </c>
      <c r="AR13" s="344">
        <f t="shared" ref="AR13:AS13" si="42">SUM(AR10:AR12)</f>
        <v>150628.79165999999</v>
      </c>
      <c r="AS13" s="344">
        <f t="shared" si="42"/>
        <v>150190.85165999999</v>
      </c>
      <c r="AT13" s="344">
        <f t="shared" ref="AT13:AW13" si="43">SUM(AT10:AT12)</f>
        <v>152087.87066000002</v>
      </c>
      <c r="AU13" s="344">
        <f t="shared" si="43"/>
        <v>129564.15766</v>
      </c>
      <c r="AV13" s="344">
        <f t="shared" si="43"/>
        <v>134163</v>
      </c>
      <c r="AW13" s="344">
        <f t="shared" si="43"/>
        <v>136224.174</v>
      </c>
      <c r="AX13" s="344">
        <f t="shared" ref="AX13:AY13" si="44">SUM(AX10:AX12)</f>
        <v>136018.76799999998</v>
      </c>
      <c r="AY13" s="344">
        <f t="shared" si="44"/>
        <v>131192.93300000002</v>
      </c>
      <c r="AZ13" s="344">
        <f t="shared" ref="AZ13:BC13" si="45">SUM(AZ10:AZ12)</f>
        <v>126420.21574</v>
      </c>
      <c r="BA13" s="344">
        <f t="shared" si="45"/>
        <v>126999.47674</v>
      </c>
      <c r="BB13" s="344">
        <f t="shared" si="45"/>
        <v>126999.47674</v>
      </c>
      <c r="BC13" s="344">
        <f t="shared" si="45"/>
        <v>126586</v>
      </c>
      <c r="BD13" s="344">
        <f t="shared" ref="BD13:BL13" si="46">SUM(BD10:BD12)</f>
        <v>128277.519</v>
      </c>
      <c r="BE13" s="344">
        <f t="shared" si="46"/>
        <v>120886.026</v>
      </c>
      <c r="BF13" s="344">
        <f t="shared" si="46"/>
        <v>125136.38800000001</v>
      </c>
      <c r="BG13" s="344">
        <f t="shared" si="46"/>
        <v>129983.91500000001</v>
      </c>
      <c r="BH13" s="344">
        <f t="shared" si="46"/>
        <v>129265.83614000001</v>
      </c>
      <c r="BI13" s="344">
        <f t="shared" si="46"/>
        <v>129983.91500000001</v>
      </c>
      <c r="BJ13" s="344">
        <f t="shared" si="46"/>
        <v>129266</v>
      </c>
      <c r="BK13" s="344">
        <f t="shared" si="46"/>
        <v>131559.51199999999</v>
      </c>
      <c r="BL13" s="344">
        <f t="shared" si="46"/>
        <v>0</v>
      </c>
      <c r="BM13" s="344">
        <f t="shared" si="36"/>
        <v>70846.566139660266</v>
      </c>
    </row>
    <row r="14" spans="1:65" ht="15.75" collapsed="1">
      <c r="A14" s="302"/>
      <c r="B14" s="345"/>
      <c r="C14" s="345"/>
      <c r="D14" s="345"/>
      <c r="E14" s="345"/>
      <c r="F14" s="345"/>
      <c r="G14" s="345"/>
      <c r="H14" s="345"/>
      <c r="I14" s="345"/>
      <c r="J14" s="345"/>
      <c r="K14" s="345"/>
      <c r="L14" s="345"/>
      <c r="M14" s="345"/>
      <c r="N14" s="345"/>
      <c r="O14" s="345"/>
      <c r="P14" s="345"/>
      <c r="Q14" s="345"/>
      <c r="R14" s="345"/>
      <c r="S14" s="345"/>
      <c r="T14" s="345"/>
      <c r="U14" s="345"/>
      <c r="V14" s="345"/>
      <c r="W14" s="345"/>
      <c r="X14" s="345"/>
      <c r="Y14" s="345"/>
      <c r="Z14" s="345"/>
      <c r="AA14" s="345"/>
      <c r="AB14" s="345"/>
      <c r="AC14" s="345"/>
      <c r="AD14" s="345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5"/>
      <c r="AV14" s="345"/>
      <c r="AW14" s="345"/>
      <c r="AX14" s="345"/>
      <c r="AY14" s="345"/>
      <c r="AZ14" s="345"/>
      <c r="BA14" s="345"/>
      <c r="BB14" s="345"/>
      <c r="BC14" s="345"/>
      <c r="BD14" s="345"/>
      <c r="BE14" s="345"/>
      <c r="BF14" s="345"/>
      <c r="BG14" s="345"/>
      <c r="BH14" s="345"/>
      <c r="BI14" s="345"/>
      <c r="BJ14" s="345"/>
      <c r="BK14" s="345"/>
      <c r="BL14" s="345"/>
      <c r="BM14" s="345"/>
    </row>
    <row r="15" spans="1:65" ht="15.75">
      <c r="A15" s="300" t="s">
        <v>466</v>
      </c>
      <c r="B15" s="346">
        <f>B17-B16</f>
        <v>136419</v>
      </c>
      <c r="C15" s="346">
        <f t="shared" ref="C15:BM15" si="47">C17-C16</f>
        <v>136097</v>
      </c>
      <c r="D15" s="346">
        <f t="shared" si="47"/>
        <v>132498</v>
      </c>
      <c r="E15" s="346">
        <f t="shared" si="47"/>
        <v>129062</v>
      </c>
      <c r="F15" s="346">
        <f t="shared" si="47"/>
        <v>126692</v>
      </c>
      <c r="G15" s="346">
        <f t="shared" si="47"/>
        <v>123818</v>
      </c>
      <c r="H15" s="346">
        <f t="shared" si="47"/>
        <v>125446.36234999998</v>
      </c>
      <c r="I15" s="346">
        <f t="shared" si="47"/>
        <v>139819</v>
      </c>
      <c r="J15" s="346">
        <f t="shared" si="47"/>
        <v>135593</v>
      </c>
      <c r="K15" s="346">
        <f t="shared" si="47"/>
        <v>118483</v>
      </c>
      <c r="L15" s="346">
        <f t="shared" si="47"/>
        <v>111152</v>
      </c>
      <c r="M15" s="346">
        <f t="shared" si="47"/>
        <v>105584</v>
      </c>
      <c r="N15" s="346">
        <f t="shared" si="47"/>
        <v>92477</v>
      </c>
      <c r="O15" s="346">
        <f t="shared" si="47"/>
        <v>80936</v>
      </c>
      <c r="P15" s="346">
        <f t="shared" si="47"/>
        <v>81025</v>
      </c>
      <c r="Q15" s="346">
        <f t="shared" si="47"/>
        <v>79920</v>
      </c>
      <c r="R15" s="346">
        <f t="shared" si="47"/>
        <v>77341</v>
      </c>
      <c r="S15" s="346">
        <f t="shared" si="47"/>
        <v>74868</v>
      </c>
      <c r="T15" s="346">
        <f t="shared" si="47"/>
        <v>96584</v>
      </c>
      <c r="U15" s="346">
        <f t="shared" si="47"/>
        <v>111300</v>
      </c>
      <c r="V15" s="346">
        <f t="shared" si="47"/>
        <v>117377</v>
      </c>
      <c r="W15" s="346">
        <f t="shared" si="47"/>
        <v>116654</v>
      </c>
      <c r="X15" s="346">
        <f t="shared" si="47"/>
        <v>108064</v>
      </c>
      <c r="Y15" s="346">
        <f t="shared" si="47"/>
        <v>105878</v>
      </c>
      <c r="Z15" s="346">
        <f t="shared" si="47"/>
        <v>103682</v>
      </c>
      <c r="AA15" s="346">
        <f t="shared" ref="AA15" si="48">AA17-AA16</f>
        <v>103682</v>
      </c>
      <c r="AB15" s="346">
        <f t="shared" si="47"/>
        <v>103290.09783000001</v>
      </c>
      <c r="AC15" s="346">
        <f t="shared" si="47"/>
        <v>102938.46807</v>
      </c>
      <c r="AD15" s="346">
        <f t="shared" si="47"/>
        <v>102938.46807</v>
      </c>
      <c r="AE15" s="346">
        <f t="shared" si="47"/>
        <v>102938.46807</v>
      </c>
      <c r="AF15" s="346">
        <f t="shared" ref="AF15:AG15" si="49">AF17-AF16</f>
        <v>102938.46807</v>
      </c>
      <c r="AG15" s="346">
        <f t="shared" si="49"/>
        <v>103146</v>
      </c>
      <c r="AH15" s="346">
        <f t="shared" ref="AH15:AI15" si="50">AH17-AH16</f>
        <v>102801.64052000002</v>
      </c>
      <c r="AI15" s="346">
        <f t="shared" si="50"/>
        <v>102801.64051999996</v>
      </c>
      <c r="AJ15" s="346">
        <f t="shared" ref="AJ15:AK15" si="51">AJ17-AJ16</f>
        <v>102801.64052000002</v>
      </c>
      <c r="AK15" s="346">
        <f t="shared" si="51"/>
        <v>103362</v>
      </c>
      <c r="AL15" s="346">
        <f t="shared" ref="AL15:AM15" si="52">AL17-AL16</f>
        <v>103361.64052000002</v>
      </c>
      <c r="AM15" s="346">
        <f t="shared" si="52"/>
        <v>102319.97452000002</v>
      </c>
      <c r="AN15" s="346">
        <f t="shared" ref="AN15:AQ15" si="53">AN17-AN16</f>
        <v>102047.24725000001</v>
      </c>
      <c r="AO15" s="346">
        <f t="shared" si="53"/>
        <v>102047.24725000001</v>
      </c>
      <c r="AP15" s="346">
        <f t="shared" si="53"/>
        <v>102489</v>
      </c>
      <c r="AQ15" s="346">
        <f t="shared" si="53"/>
        <v>101152.73940000002</v>
      </c>
      <c r="AR15" s="346">
        <f t="shared" ref="AR15:AS15" si="54">AR17-AR16</f>
        <v>100009.07496000003</v>
      </c>
      <c r="AS15" s="346">
        <f t="shared" si="54"/>
        <v>103009.07496000003</v>
      </c>
      <c r="AT15" s="346">
        <f t="shared" ref="AT15:AW15" si="55">AT17-AT16</f>
        <v>100009.07496000003</v>
      </c>
      <c r="AU15" s="346">
        <f t="shared" si="55"/>
        <v>100009.07496000003</v>
      </c>
      <c r="AV15" s="346">
        <f t="shared" si="55"/>
        <v>100094</v>
      </c>
      <c r="AW15" s="346">
        <f t="shared" si="55"/>
        <v>100094.07496</v>
      </c>
      <c r="AX15" s="346">
        <f t="shared" ref="AX15:AY15" si="56">AX17-AX16</f>
        <v>98077.574959999998</v>
      </c>
      <c r="AY15" s="346">
        <f t="shared" si="56"/>
        <v>97732.747410000011</v>
      </c>
      <c r="AZ15" s="346">
        <f t="shared" ref="AZ15:BC15" si="57">AZ17-AZ16</f>
        <v>97369.394100000005</v>
      </c>
      <c r="BA15" s="346">
        <f t="shared" si="57"/>
        <v>97369.394100000005</v>
      </c>
      <c r="BB15" s="346">
        <f t="shared" si="57"/>
        <v>97369.394100000005</v>
      </c>
      <c r="BC15" s="346">
        <f t="shared" si="57"/>
        <v>97325</v>
      </c>
      <c r="BD15" s="346">
        <f t="shared" ref="BD15:BL15" si="58">BD17-BD16</f>
        <v>108080.99901999999</v>
      </c>
      <c r="BE15" s="346">
        <f t="shared" si="58"/>
        <v>98765.665689999994</v>
      </c>
      <c r="BF15" s="346">
        <f t="shared" si="58"/>
        <v>90542.272419999994</v>
      </c>
      <c r="BG15" s="346">
        <f t="shared" si="58"/>
        <v>95042.272419999994</v>
      </c>
      <c r="BH15" s="346">
        <f t="shared" si="58"/>
        <v>92365.025170000037</v>
      </c>
      <c r="BI15" s="346">
        <f t="shared" si="58"/>
        <v>95042.272419999994</v>
      </c>
      <c r="BJ15" s="346">
        <f t="shared" si="58"/>
        <v>92365</v>
      </c>
      <c r="BK15" s="346">
        <f t="shared" si="58"/>
        <v>92365</v>
      </c>
      <c r="BL15" s="346">
        <f t="shared" si="58"/>
        <v>0</v>
      </c>
      <c r="BM15" s="346">
        <f t="shared" si="47"/>
        <v>172697.41673</v>
      </c>
    </row>
    <row r="16" spans="1:65" outlineLevel="1">
      <c r="A16" s="9" t="s">
        <v>464</v>
      </c>
      <c r="B16" s="347">
        <f>'CAJA NETA'!B23</f>
        <v>0</v>
      </c>
      <c r="C16" s="347">
        <f>'CAJA NETA'!C23</f>
        <v>0</v>
      </c>
      <c r="D16" s="347">
        <f>'CAJA NETA'!D23</f>
        <v>0</v>
      </c>
      <c r="E16" s="347">
        <f>'CAJA NETA'!E23</f>
        <v>0</v>
      </c>
      <c r="F16" s="347">
        <f>'CAJA NETA'!F23</f>
        <v>0</v>
      </c>
      <c r="G16" s="347">
        <f>'CAJA NETA'!G23</f>
        <v>0</v>
      </c>
      <c r="H16" s="347">
        <f>'CAJA NETA'!H23</f>
        <v>0</v>
      </c>
      <c r="I16" s="347">
        <f>'CAJA NETA'!I23</f>
        <v>0</v>
      </c>
      <c r="J16" s="347">
        <f>'CAJA NETA'!J23</f>
        <v>0</v>
      </c>
      <c r="K16" s="347">
        <f>'CAJA NETA'!K23</f>
        <v>0</v>
      </c>
      <c r="L16" s="347">
        <f>'CAJA NETA'!L23</f>
        <v>0</v>
      </c>
      <c r="M16" s="347">
        <f>'CAJA NETA'!M23</f>
        <v>0</v>
      </c>
      <c r="N16" s="347">
        <f>'CAJA NETA'!N23</f>
        <v>0</v>
      </c>
      <c r="O16" s="347">
        <f>'CAJA NETA'!O23</f>
        <v>0</v>
      </c>
      <c r="P16" s="347">
        <f>'CAJA NETA'!P23</f>
        <v>0</v>
      </c>
      <c r="Q16" s="347">
        <f>'CAJA NETA'!Q23</f>
        <v>0</v>
      </c>
      <c r="R16" s="347">
        <f>'CAJA NETA'!R23</f>
        <v>0</v>
      </c>
      <c r="S16" s="347">
        <f>'CAJA NETA'!S23</f>
        <v>0</v>
      </c>
      <c r="T16" s="347">
        <f>'CAJA NETA'!T23</f>
        <v>30000</v>
      </c>
      <c r="U16" s="347">
        <f>'CAJA NETA'!U23</f>
        <v>30000</v>
      </c>
      <c r="V16" s="347">
        <f>'CAJA NETA'!V23</f>
        <v>32000</v>
      </c>
      <c r="W16" s="347">
        <f>'CAJA NETA'!W23</f>
        <v>32000</v>
      </c>
      <c r="X16" s="347">
        <f>'CAJA NETA'!X23</f>
        <v>40000</v>
      </c>
      <c r="Y16" s="347">
        <f>'CAJA NETA'!Y23</f>
        <v>40000</v>
      </c>
      <c r="Z16" s="347">
        <f>'CAJA NETA'!Z23</f>
        <v>40000</v>
      </c>
      <c r="AA16" s="347">
        <f>'CAJA NETA'!AA23</f>
        <v>40000</v>
      </c>
      <c r="AB16" s="347">
        <f>'CAJA NETA'!AB23</f>
        <v>40000</v>
      </c>
      <c r="AC16" s="347">
        <f>'CAJA NETA'!AC23</f>
        <v>40000</v>
      </c>
      <c r="AD16" s="347">
        <f>'CAJA NETA'!AD23</f>
        <v>40000</v>
      </c>
      <c r="AE16" s="347">
        <f>'CAJA NETA'!AE23</f>
        <v>40000</v>
      </c>
      <c r="AF16" s="347">
        <f>'CAJA NETA'!AF23</f>
        <v>40000</v>
      </c>
      <c r="AG16" s="347">
        <f>'CAJA NETA'!AG23</f>
        <v>40000</v>
      </c>
      <c r="AH16" s="347">
        <f>'CAJA NETA'!AH23</f>
        <v>40000</v>
      </c>
      <c r="AI16" s="347">
        <f>'CAJA NETA'!AI23</f>
        <v>40000</v>
      </c>
      <c r="AJ16" s="347">
        <f>'CAJA NETA'!AJ23</f>
        <v>40000</v>
      </c>
      <c r="AK16" s="347">
        <f>'CAJA NETA'!AK23</f>
        <v>40000</v>
      </c>
      <c r="AL16" s="347">
        <f>'CAJA NETA'!AL23</f>
        <v>40000</v>
      </c>
      <c r="AM16" s="347">
        <f>'CAJA NETA'!AM23</f>
        <v>40000</v>
      </c>
      <c r="AN16" s="347">
        <f>'CAJA NETA'!AN23</f>
        <v>40000</v>
      </c>
      <c r="AO16" s="347">
        <f>'CAJA NETA'!AO23</f>
        <v>40000</v>
      </c>
      <c r="AP16" s="347">
        <f>'CAJA NETA'!AP23</f>
        <v>40000</v>
      </c>
      <c r="AQ16" s="347">
        <f>'CAJA NETA'!AQ23</f>
        <v>40000</v>
      </c>
      <c r="AR16" s="347">
        <f>'CAJA NETA'!AR23</f>
        <v>39000</v>
      </c>
      <c r="AS16" s="347">
        <f>'CAJA NETA'!AS23</f>
        <v>36000</v>
      </c>
      <c r="AT16" s="347">
        <f>'CAJA NETA'!AT23</f>
        <v>39000</v>
      </c>
      <c r="AU16" s="347">
        <f>'CAJA NETA'!AU23</f>
        <v>39000</v>
      </c>
      <c r="AV16" s="347">
        <f>'CAJA NETA'!AV23</f>
        <v>39000</v>
      </c>
      <c r="AW16" s="347">
        <f>'CAJA NETA'!AW23</f>
        <v>39000</v>
      </c>
      <c r="AX16" s="347">
        <f>'CAJA NETA'!AX23</f>
        <v>39000</v>
      </c>
      <c r="AY16" s="347">
        <f>'CAJA NETA'!AY23</f>
        <v>39000</v>
      </c>
      <c r="AZ16" s="347">
        <f>'CAJA NETA'!AZ23</f>
        <v>39000</v>
      </c>
      <c r="BA16" s="347">
        <f>'CAJA NETA'!BA23</f>
        <v>39000</v>
      </c>
      <c r="BB16" s="347">
        <f>'CAJA NETA'!BB23</f>
        <v>39000</v>
      </c>
      <c r="BC16" s="347">
        <f>'CAJA NETA'!BC23</f>
        <v>39000</v>
      </c>
      <c r="BD16" s="347">
        <f>'CAJA NETA'!BD23</f>
        <v>29500</v>
      </c>
      <c r="BE16" s="347">
        <f>'CAJA NETA'!BE23</f>
        <v>37300</v>
      </c>
      <c r="BF16" s="347">
        <f>'CAJA NETA'!BF23</f>
        <v>45800</v>
      </c>
      <c r="BG16" s="347">
        <f>'CAJA NETA'!BG23</f>
        <v>51800</v>
      </c>
      <c r="BH16" s="347">
        <f>'CAJA NETA'!BH23</f>
        <v>51800</v>
      </c>
      <c r="BI16" s="347">
        <f>'CAJA NETA'!BI23</f>
        <v>51800</v>
      </c>
      <c r="BJ16" s="347">
        <f>'CAJA NETA'!BJ23</f>
        <v>51800</v>
      </c>
      <c r="BK16" s="347">
        <f>'CAJA NETA'!BK23</f>
        <v>51800</v>
      </c>
      <c r="BL16" s="347">
        <f>'CAJA NETA'!BL23</f>
        <v>0</v>
      </c>
      <c r="BM16" s="347">
        <f>'CAJA NETA'!BM23</f>
        <v>0</v>
      </c>
    </row>
    <row r="17" spans="1:65" ht="15.75" outlineLevel="1">
      <c r="A17" s="294" t="s">
        <v>509</v>
      </c>
      <c r="B17" s="348">
        <f>'CAJA NETA'!B24</f>
        <v>136419</v>
      </c>
      <c r="C17" s="348">
        <f>'CAJA NETA'!C24</f>
        <v>136097</v>
      </c>
      <c r="D17" s="348">
        <f>'CAJA NETA'!D24</f>
        <v>132498</v>
      </c>
      <c r="E17" s="348">
        <f>'CAJA NETA'!E24</f>
        <v>129062</v>
      </c>
      <c r="F17" s="348">
        <f>'CAJA NETA'!F24</f>
        <v>126692</v>
      </c>
      <c r="G17" s="348">
        <f>'CAJA NETA'!G24</f>
        <v>123818</v>
      </c>
      <c r="H17" s="348">
        <f>'CAJA NETA'!H24</f>
        <v>125446.36234999998</v>
      </c>
      <c r="I17" s="348">
        <f>'CAJA NETA'!I24</f>
        <v>139819</v>
      </c>
      <c r="J17" s="348">
        <f>'CAJA NETA'!J24</f>
        <v>135593</v>
      </c>
      <c r="K17" s="348">
        <f>'CAJA NETA'!K24</f>
        <v>118483</v>
      </c>
      <c r="L17" s="348">
        <f>'CAJA NETA'!L24</f>
        <v>111152</v>
      </c>
      <c r="M17" s="348">
        <f>'CAJA NETA'!M24</f>
        <v>105584</v>
      </c>
      <c r="N17" s="348">
        <f>'CAJA NETA'!N24</f>
        <v>92477</v>
      </c>
      <c r="O17" s="348">
        <f>'CAJA NETA'!O24</f>
        <v>80936</v>
      </c>
      <c r="P17" s="348">
        <f>'CAJA NETA'!P24</f>
        <v>81025</v>
      </c>
      <c r="Q17" s="348">
        <f>'CAJA NETA'!Q24</f>
        <v>79920</v>
      </c>
      <c r="R17" s="348">
        <f>'CAJA NETA'!R24</f>
        <v>77341</v>
      </c>
      <c r="S17" s="348">
        <f>'CAJA NETA'!S24</f>
        <v>74868</v>
      </c>
      <c r="T17" s="348">
        <f>'CAJA NETA'!T24</f>
        <v>126584</v>
      </c>
      <c r="U17" s="348">
        <f>'CAJA NETA'!U24</f>
        <v>141300</v>
      </c>
      <c r="V17" s="348">
        <f>'CAJA NETA'!V24</f>
        <v>149377</v>
      </c>
      <c r="W17" s="348">
        <f>'CAJA NETA'!W24</f>
        <v>148654</v>
      </c>
      <c r="X17" s="348">
        <f>'CAJA NETA'!X24</f>
        <v>148064</v>
      </c>
      <c r="Y17" s="348">
        <f>'CAJA NETA'!Y24</f>
        <v>145878</v>
      </c>
      <c r="Z17" s="348">
        <f>'CAJA NETA'!Z24</f>
        <v>143682</v>
      </c>
      <c r="AA17" s="348">
        <f>'CAJA NETA'!AA24</f>
        <v>143682</v>
      </c>
      <c r="AB17" s="348">
        <f>'CAJA NETA'!AB24</f>
        <v>143290.09783000001</v>
      </c>
      <c r="AC17" s="348">
        <f>'CAJA NETA'!AC24</f>
        <v>142938.46807</v>
      </c>
      <c r="AD17" s="348">
        <f>'CAJA NETA'!AD24</f>
        <v>142938.46807</v>
      </c>
      <c r="AE17" s="348">
        <f>'CAJA NETA'!AE24</f>
        <v>142938.46807</v>
      </c>
      <c r="AF17" s="348">
        <f>'CAJA NETA'!AF24</f>
        <v>142938.46807</v>
      </c>
      <c r="AG17" s="348">
        <f>'CAJA NETA'!AG24</f>
        <v>143146</v>
      </c>
      <c r="AH17" s="348">
        <f>'CAJA NETA'!AH24</f>
        <v>142801.64052000002</v>
      </c>
      <c r="AI17" s="348">
        <f>'CAJA NETA'!AI24</f>
        <v>142801.64051999996</v>
      </c>
      <c r="AJ17" s="348">
        <f>'CAJA NETA'!AJ24</f>
        <v>142801.64052000002</v>
      </c>
      <c r="AK17" s="348">
        <f>'CAJA NETA'!AK24</f>
        <v>143362</v>
      </c>
      <c r="AL17" s="348">
        <f>'CAJA NETA'!AL24</f>
        <v>143361.64052000002</v>
      </c>
      <c r="AM17" s="348">
        <f>'CAJA NETA'!AM24</f>
        <v>142319.97452000002</v>
      </c>
      <c r="AN17" s="348">
        <f>'CAJA NETA'!AN24</f>
        <v>142047.24725000001</v>
      </c>
      <c r="AO17" s="348">
        <f>'CAJA NETA'!AO24</f>
        <v>142047.24725000001</v>
      </c>
      <c r="AP17" s="348">
        <f>'CAJA NETA'!AP24</f>
        <v>142489</v>
      </c>
      <c r="AQ17" s="348">
        <f>'CAJA NETA'!AQ24</f>
        <v>141152.73940000002</v>
      </c>
      <c r="AR17" s="348">
        <f>'CAJA NETA'!AR24</f>
        <v>139009.07496000003</v>
      </c>
      <c r="AS17" s="348">
        <f>'CAJA NETA'!AS24</f>
        <v>139009.07496000003</v>
      </c>
      <c r="AT17" s="348">
        <f>'CAJA NETA'!AT24</f>
        <v>139009.07496000003</v>
      </c>
      <c r="AU17" s="348">
        <f>'CAJA NETA'!AU24</f>
        <v>139009.07496000003</v>
      </c>
      <c r="AV17" s="348">
        <f>'CAJA NETA'!AV24</f>
        <v>139094</v>
      </c>
      <c r="AW17" s="348">
        <f>'CAJA NETA'!AW24</f>
        <v>139094.07496</v>
      </c>
      <c r="AX17" s="348">
        <f>'CAJA NETA'!AX24</f>
        <v>137077.57496</v>
      </c>
      <c r="AY17" s="348">
        <f>'CAJA NETA'!AY24</f>
        <v>136732.74741000001</v>
      </c>
      <c r="AZ17" s="348">
        <f>'CAJA NETA'!AZ24</f>
        <v>136369.3941</v>
      </c>
      <c r="BA17" s="348">
        <f>'CAJA NETA'!BA24</f>
        <v>136369.3941</v>
      </c>
      <c r="BB17" s="348">
        <f>'CAJA NETA'!BB24</f>
        <v>136369.3941</v>
      </c>
      <c r="BC17" s="348">
        <f>'CAJA NETA'!BC24</f>
        <v>136325</v>
      </c>
      <c r="BD17" s="348">
        <f>'CAJA NETA'!BD24</f>
        <v>137580.99901999999</v>
      </c>
      <c r="BE17" s="348">
        <f>'CAJA NETA'!BE24</f>
        <v>136065.66568999999</v>
      </c>
      <c r="BF17" s="348">
        <f>'CAJA NETA'!BF24</f>
        <v>136342.27241999999</v>
      </c>
      <c r="BG17" s="348">
        <f>'CAJA NETA'!BG24</f>
        <v>146842.27241999999</v>
      </c>
      <c r="BH17" s="348">
        <f>'CAJA NETA'!BH24</f>
        <v>144165.02517000004</v>
      </c>
      <c r="BI17" s="348">
        <f>'CAJA NETA'!BI24</f>
        <v>146842.27241999999</v>
      </c>
      <c r="BJ17" s="348">
        <f>'CAJA NETA'!BJ24</f>
        <v>144165</v>
      </c>
      <c r="BK17" s="348">
        <f>'CAJA NETA'!BK24</f>
        <v>144165</v>
      </c>
      <c r="BL17" s="348">
        <f>'CAJA NETA'!BL24</f>
        <v>0</v>
      </c>
      <c r="BM17" s="348">
        <f>'CAJA NETA'!BM24</f>
        <v>172697.41673</v>
      </c>
    </row>
    <row r="18" spans="1:65" s="301" customFormat="1" ht="15.75">
      <c r="A18" s="294" t="s">
        <v>40</v>
      </c>
      <c r="B18" s="343">
        <f>B17-B13</f>
        <v>31934</v>
      </c>
      <c r="C18" s="343">
        <f t="shared" ref="C18:BM18" si="59">C17-C13</f>
        <v>17064</v>
      </c>
      <c r="D18" s="343">
        <f t="shared" si="59"/>
        <v>15684</v>
      </c>
      <c r="E18" s="343">
        <f t="shared" si="59"/>
        <v>3732</v>
      </c>
      <c r="F18" s="343">
        <f t="shared" si="59"/>
        <v>-8746</v>
      </c>
      <c r="G18" s="343">
        <f t="shared" si="59"/>
        <v>-8606</v>
      </c>
      <c r="H18" s="343">
        <f t="shared" si="59"/>
        <v>3061.3623499999812</v>
      </c>
      <c r="I18" s="343">
        <f t="shared" si="59"/>
        <v>12297</v>
      </c>
      <c r="J18" s="343">
        <f t="shared" si="59"/>
        <v>33955.021560000023</v>
      </c>
      <c r="K18" s="343">
        <f t="shared" si="59"/>
        <v>32749.765400000033</v>
      </c>
      <c r="L18" s="343">
        <f t="shared" si="59"/>
        <v>23249</v>
      </c>
      <c r="M18" s="343">
        <f t="shared" si="59"/>
        <v>15954.874970000019</v>
      </c>
      <c r="N18" s="343">
        <f t="shared" si="59"/>
        <v>-5533</v>
      </c>
      <c r="O18" s="343">
        <f t="shared" si="59"/>
        <v>-7801</v>
      </c>
      <c r="P18" s="343">
        <f t="shared" si="59"/>
        <v>-25434</v>
      </c>
      <c r="Q18" s="343">
        <f t="shared" si="59"/>
        <v>-25701</v>
      </c>
      <c r="R18" s="343">
        <f t="shared" si="59"/>
        <v>-15473</v>
      </c>
      <c r="S18" s="343">
        <f t="shared" si="59"/>
        <v>11820</v>
      </c>
      <c r="T18" s="343">
        <f t="shared" si="59"/>
        <v>31382</v>
      </c>
      <c r="U18" s="343">
        <f t="shared" si="59"/>
        <v>42535</v>
      </c>
      <c r="V18" s="343">
        <f t="shared" si="59"/>
        <v>39594</v>
      </c>
      <c r="W18" s="343">
        <f t="shared" si="59"/>
        <v>55737</v>
      </c>
      <c r="X18" s="343">
        <f t="shared" si="59"/>
        <v>39040</v>
      </c>
      <c r="Y18" s="343">
        <f t="shared" si="59"/>
        <v>22749</v>
      </c>
      <c r="Z18" s="343">
        <f>Z15-Z10</f>
        <v>29915</v>
      </c>
      <c r="AA18" s="343">
        <f>AA15-AA10</f>
        <v>28247</v>
      </c>
      <c r="AB18" s="343">
        <f t="shared" si="59"/>
        <v>12391.375830000004</v>
      </c>
      <c r="AC18" s="343">
        <f t="shared" si="59"/>
        <v>4529.3310700000147</v>
      </c>
      <c r="AD18" s="343">
        <f t="shared" si="59"/>
        <v>4781.1200700000045</v>
      </c>
      <c r="AE18" s="343">
        <f t="shared" si="59"/>
        <v>-1297.9399299999932</v>
      </c>
      <c r="AF18" s="343">
        <f t="shared" ref="AF18:AG18" si="60">AF17-AF13</f>
        <v>-7166.9599300000118</v>
      </c>
      <c r="AG18" s="343">
        <f t="shared" si="60"/>
        <v>-2158</v>
      </c>
      <c r="AH18" s="343">
        <f t="shared" ref="AH18:AI18" si="61">AH17-AH13</f>
        <v>-8186.3204799999949</v>
      </c>
      <c r="AI18" s="343">
        <f t="shared" si="61"/>
        <v>-9815.6424800000386</v>
      </c>
      <c r="AJ18" s="343">
        <f t="shared" ref="AJ18:AK18" si="62">AJ17-AJ13</f>
        <v>-11993.529479999997</v>
      </c>
      <c r="AK18" s="343">
        <f t="shared" si="62"/>
        <v>-11418</v>
      </c>
      <c r="AL18" s="343">
        <f t="shared" ref="AL18:AM18" si="63">AL17-AL13</f>
        <v>-16809.868469999987</v>
      </c>
      <c r="AM18" s="343">
        <f t="shared" si="63"/>
        <v>-18084.071459999977</v>
      </c>
      <c r="AN18" s="343">
        <f t="shared" ref="AN18:AQ18" si="64">AN17-AN13</f>
        <v>-21039.704749999975</v>
      </c>
      <c r="AO18" s="343">
        <f t="shared" si="64"/>
        <v>-12356.80574999997</v>
      </c>
      <c r="AP18" s="343">
        <f t="shared" si="64"/>
        <v>-9960</v>
      </c>
      <c r="AQ18" s="343">
        <f t="shared" si="64"/>
        <v>-17628.573599999974</v>
      </c>
      <c r="AR18" s="343">
        <f t="shared" ref="AR18:AS18" si="65">AR17-AR13</f>
        <v>-11619.716699999961</v>
      </c>
      <c r="AS18" s="343">
        <f t="shared" si="65"/>
        <v>-11181.776699999959</v>
      </c>
      <c r="AT18" s="343">
        <f t="shared" ref="AT18:AW18" si="66">AT17-AT13</f>
        <v>-13078.795699999988</v>
      </c>
      <c r="AU18" s="343">
        <f t="shared" si="66"/>
        <v>9444.9173000000301</v>
      </c>
      <c r="AV18" s="343">
        <f t="shared" si="66"/>
        <v>4931</v>
      </c>
      <c r="AW18" s="343">
        <f t="shared" si="66"/>
        <v>2869.900959999999</v>
      </c>
      <c r="AX18" s="343">
        <f t="shared" ref="AX18:AY18" si="67">AX17-AX13</f>
        <v>1058.8069600000163</v>
      </c>
      <c r="AY18" s="343">
        <f t="shared" si="67"/>
        <v>5539.8144099999918</v>
      </c>
      <c r="AZ18" s="343">
        <f t="shared" ref="AZ18:BC18" si="68">AZ17-AZ13</f>
        <v>9949.1783600000053</v>
      </c>
      <c r="BA18" s="343">
        <f t="shared" si="68"/>
        <v>9369.9173600000067</v>
      </c>
      <c r="BB18" s="343">
        <f t="shared" si="68"/>
        <v>9369.9173600000067</v>
      </c>
      <c r="BC18" s="343">
        <f t="shared" si="68"/>
        <v>9739</v>
      </c>
      <c r="BD18" s="343">
        <f t="shared" ref="BD18:BL18" si="69">BD17-BD13</f>
        <v>9303.4800199999881</v>
      </c>
      <c r="BE18" s="343">
        <f t="shared" si="69"/>
        <v>15179.639689999996</v>
      </c>
      <c r="BF18" s="343">
        <f t="shared" si="69"/>
        <v>11205.884419999988</v>
      </c>
      <c r="BG18" s="343">
        <f t="shared" si="69"/>
        <v>16858.357419999986</v>
      </c>
      <c r="BH18" s="343">
        <f t="shared" si="69"/>
        <v>14899.189030000023</v>
      </c>
      <c r="BI18" s="343">
        <f t="shared" si="69"/>
        <v>16858.357419999986</v>
      </c>
      <c r="BJ18" s="343">
        <f t="shared" si="69"/>
        <v>14899</v>
      </c>
      <c r="BK18" s="343">
        <f t="shared" si="69"/>
        <v>12605.488000000012</v>
      </c>
      <c r="BL18" s="343">
        <f t="shared" si="69"/>
        <v>0</v>
      </c>
      <c r="BM18" s="343">
        <f t="shared" si="59"/>
        <v>101850.85059033973</v>
      </c>
    </row>
    <row r="19" spans="1:65" s="301" customFormat="1" ht="15.75" hidden="1" outlineLevel="1">
      <c r="A19" s="294" t="s">
        <v>510</v>
      </c>
      <c r="B19" s="343">
        <f>B17-B13</f>
        <v>31934</v>
      </c>
      <c r="C19" s="343">
        <f t="shared" ref="C19:BM19" si="70">C17-C13</f>
        <v>17064</v>
      </c>
      <c r="D19" s="343">
        <f t="shared" si="70"/>
        <v>15684</v>
      </c>
      <c r="E19" s="343">
        <f t="shared" si="70"/>
        <v>3732</v>
      </c>
      <c r="F19" s="343">
        <f t="shared" si="70"/>
        <v>-8746</v>
      </c>
      <c r="G19" s="343">
        <f t="shared" si="70"/>
        <v>-8606</v>
      </c>
      <c r="H19" s="343">
        <f t="shared" si="70"/>
        <v>3061.3623499999812</v>
      </c>
      <c r="I19" s="343">
        <f t="shared" si="70"/>
        <v>12297</v>
      </c>
      <c r="J19" s="343">
        <f t="shared" si="70"/>
        <v>33955.021560000023</v>
      </c>
      <c r="K19" s="343">
        <f t="shared" si="70"/>
        <v>32749.765400000033</v>
      </c>
      <c r="L19" s="343">
        <f t="shared" si="70"/>
        <v>23249</v>
      </c>
      <c r="M19" s="343">
        <f t="shared" si="70"/>
        <v>15954.874970000019</v>
      </c>
      <c r="N19" s="343">
        <f t="shared" si="70"/>
        <v>-5533</v>
      </c>
      <c r="O19" s="343">
        <f t="shared" si="70"/>
        <v>-7801</v>
      </c>
      <c r="P19" s="343">
        <f t="shared" si="70"/>
        <v>-25434</v>
      </c>
      <c r="Q19" s="343">
        <f t="shared" si="70"/>
        <v>-25701</v>
      </c>
      <c r="R19" s="343">
        <f t="shared" si="70"/>
        <v>-15473</v>
      </c>
      <c r="S19" s="343">
        <f t="shared" si="70"/>
        <v>11820</v>
      </c>
      <c r="T19" s="343">
        <f t="shared" si="70"/>
        <v>31382</v>
      </c>
      <c r="U19" s="343">
        <f t="shared" si="70"/>
        <v>42535</v>
      </c>
      <c r="V19" s="343">
        <f t="shared" si="70"/>
        <v>39594</v>
      </c>
      <c r="W19" s="343">
        <f t="shared" si="70"/>
        <v>55737</v>
      </c>
      <c r="X19" s="343">
        <f t="shared" si="70"/>
        <v>39040</v>
      </c>
      <c r="Y19" s="343">
        <f t="shared" si="70"/>
        <v>22749</v>
      </c>
      <c r="Z19" s="343">
        <f>Z17-Z13</f>
        <v>29897</v>
      </c>
      <c r="AA19" s="343">
        <f>AA17-AA13</f>
        <v>28229</v>
      </c>
      <c r="AB19" s="343">
        <f t="shared" si="70"/>
        <v>12391.375830000004</v>
      </c>
      <c r="AC19" s="343">
        <f t="shared" si="70"/>
        <v>4529.3310700000147</v>
      </c>
      <c r="AD19" s="343">
        <f t="shared" si="70"/>
        <v>4781.1200700000045</v>
      </c>
      <c r="AE19" s="343">
        <f t="shared" si="70"/>
        <v>-1297.9399299999932</v>
      </c>
      <c r="AF19" s="343">
        <f t="shared" ref="AF19:AG19" si="71">AF17-AF13</f>
        <v>-7166.9599300000118</v>
      </c>
      <c r="AG19" s="343">
        <f t="shared" si="71"/>
        <v>-2158</v>
      </c>
      <c r="AH19" s="343">
        <f t="shared" ref="AH19:AI19" si="72">AH17-AH13</f>
        <v>-8186.3204799999949</v>
      </c>
      <c r="AI19" s="343">
        <f t="shared" si="72"/>
        <v>-9815.6424800000386</v>
      </c>
      <c r="AJ19" s="343">
        <f t="shared" ref="AJ19:AK19" si="73">AJ17-AJ13</f>
        <v>-11993.529479999997</v>
      </c>
      <c r="AK19" s="343">
        <f t="shared" si="73"/>
        <v>-11418</v>
      </c>
      <c r="AL19" s="343">
        <f t="shared" ref="AL19:AM19" si="74">AL17-AL13</f>
        <v>-16809.868469999987</v>
      </c>
      <c r="AM19" s="343">
        <f t="shared" si="74"/>
        <v>-18084.071459999977</v>
      </c>
      <c r="AN19" s="343">
        <f t="shared" ref="AN19:AQ19" si="75">AN17-AN13</f>
        <v>-21039.704749999975</v>
      </c>
      <c r="AO19" s="343">
        <f t="shared" si="75"/>
        <v>-12356.80574999997</v>
      </c>
      <c r="AP19" s="343">
        <f t="shared" si="75"/>
        <v>-9960</v>
      </c>
      <c r="AQ19" s="343">
        <f t="shared" si="75"/>
        <v>-17628.573599999974</v>
      </c>
      <c r="AR19" s="343">
        <f t="shared" ref="AR19:AS19" si="76">AR17-AR13</f>
        <v>-11619.716699999961</v>
      </c>
      <c r="AS19" s="343">
        <f t="shared" si="76"/>
        <v>-11181.776699999959</v>
      </c>
      <c r="AT19" s="343">
        <f t="shared" ref="AT19:AW19" si="77">AT17-AT13</f>
        <v>-13078.795699999988</v>
      </c>
      <c r="AU19" s="343">
        <f t="shared" si="77"/>
        <v>9444.9173000000301</v>
      </c>
      <c r="AV19" s="343">
        <f t="shared" si="77"/>
        <v>4931</v>
      </c>
      <c r="AW19" s="343">
        <f t="shared" si="77"/>
        <v>2869.900959999999</v>
      </c>
      <c r="AX19" s="343">
        <f t="shared" ref="AX19:AY19" si="78">AX17-AX13</f>
        <v>1058.8069600000163</v>
      </c>
      <c r="AY19" s="343">
        <f t="shared" si="78"/>
        <v>5539.8144099999918</v>
      </c>
      <c r="AZ19" s="343">
        <f t="shared" ref="AZ19:BC19" si="79">AZ17-AZ13</f>
        <v>9949.1783600000053</v>
      </c>
      <c r="BA19" s="343">
        <f t="shared" si="79"/>
        <v>9369.9173600000067</v>
      </c>
      <c r="BB19" s="343">
        <f t="shared" si="79"/>
        <v>9369.9173600000067</v>
      </c>
      <c r="BC19" s="343">
        <f t="shared" si="79"/>
        <v>9739</v>
      </c>
      <c r="BD19" s="343">
        <f t="shared" ref="BD19:BL19" si="80">BD17-BD13</f>
        <v>9303.4800199999881</v>
      </c>
      <c r="BE19" s="343">
        <f t="shared" si="80"/>
        <v>15179.639689999996</v>
      </c>
      <c r="BF19" s="343">
        <f t="shared" si="80"/>
        <v>11205.884419999988</v>
      </c>
      <c r="BG19" s="343">
        <f t="shared" si="80"/>
        <v>16858.357419999986</v>
      </c>
      <c r="BH19" s="343">
        <f t="shared" si="80"/>
        <v>14899.189030000023</v>
      </c>
      <c r="BI19" s="343">
        <f t="shared" si="80"/>
        <v>16858.357419999986</v>
      </c>
      <c r="BJ19" s="343">
        <f t="shared" si="80"/>
        <v>14899</v>
      </c>
      <c r="BK19" s="343">
        <f t="shared" si="80"/>
        <v>12605.488000000012</v>
      </c>
      <c r="BL19" s="343">
        <f t="shared" si="80"/>
        <v>0</v>
      </c>
      <c r="BM19" s="343">
        <f t="shared" si="70"/>
        <v>101850.85059033973</v>
      </c>
    </row>
    <row r="20" spans="1:65" collapsed="1"/>
    <row r="21" spans="1:65">
      <c r="B21" s="14"/>
      <c r="G21" s="14"/>
      <c r="L21" s="14"/>
      <c r="Q21" s="14"/>
      <c r="W21" s="14"/>
      <c r="AD21" s="14"/>
    </row>
    <row r="22" spans="1:65"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</row>
    <row r="25" spans="1:65"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</row>
  </sheetData>
  <mergeCells count="1">
    <mergeCell ref="B1:AV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532B3-27ED-41BA-89EE-662E63A36F9F}">
  <sheetPr codeName="Hoja19">
    <tabColor theme="7"/>
  </sheetPr>
  <dimension ref="A1:FE88"/>
  <sheetViews>
    <sheetView showGridLines="0" tabSelected="1" zoomScale="110" zoomScaleNormal="110" workbookViewId="0">
      <pane xSplit="1" ySplit="2" topLeftCell="AA74" activePane="bottomRight" state="frozen"/>
      <selection activeCell="AK34" sqref="AK34:AK46"/>
      <selection pane="topRight" activeCell="AK34" sqref="AK34:AK46"/>
      <selection pane="bottomLeft" activeCell="AK34" sqref="AK34:AK46"/>
      <selection pane="bottomRight" activeCell="A65" sqref="A65:AV83"/>
    </sheetView>
  </sheetViews>
  <sheetFormatPr baseColWidth="10" defaultRowHeight="14.25" outlineLevelRow="1" outlineLevelCol="1"/>
  <cols>
    <col min="1" max="1" width="38.75" bestFit="1" customWidth="1"/>
    <col min="2" max="4" width="9.625" hidden="1" customWidth="1" outlineLevel="1"/>
    <col min="5" max="6" width="10" hidden="1" customWidth="1" outlineLevel="1"/>
    <col min="7" max="10" width="9.625" hidden="1" customWidth="1" outlineLevel="1"/>
    <col min="11" max="13" width="8.875" hidden="1" customWidth="1" outlineLevel="1"/>
    <col min="14" max="14" width="10.25" hidden="1" customWidth="1" outlineLevel="1"/>
    <col min="15" max="15" width="8.875" hidden="1" customWidth="1" outlineLevel="1"/>
    <col min="16" max="16" width="10" hidden="1" customWidth="1" outlineLevel="1"/>
    <col min="17" max="18" width="9.625" hidden="1" customWidth="1" outlineLevel="1"/>
    <col min="19" max="19" width="8.875" hidden="1" customWidth="1" outlineLevel="1"/>
    <col min="20" max="21" width="10.625" hidden="1" customWidth="1" outlineLevel="1"/>
    <col min="22" max="22" width="10.25" hidden="1" customWidth="1" outlineLevel="1"/>
    <col min="23" max="24" width="10.625" hidden="1" customWidth="1" outlineLevel="1"/>
    <col min="25" max="26" width="10.25" hidden="1" customWidth="1" outlineLevel="1"/>
    <col min="27" max="27" width="11.125" bestFit="1" customWidth="1" collapsed="1"/>
    <col min="28" max="29" width="10.625" hidden="1" customWidth="1" outlineLevel="1"/>
    <col min="30" max="30" width="10.25" hidden="1" customWidth="1" outlineLevel="1"/>
    <col min="31" max="31" width="10.625" hidden="1" customWidth="1" outlineLevel="1"/>
    <col min="32" max="32" width="10" hidden="1" customWidth="1" outlineLevel="1" collapsed="1"/>
    <col min="33" max="36" width="10" style="403" hidden="1" customWidth="1" outlineLevel="1"/>
    <col min="37" max="37" width="11.125" style="403" bestFit="1" customWidth="1" collapsed="1"/>
    <col min="38" max="41" width="10" style="403" hidden="1" customWidth="1" outlineLevel="1"/>
    <col min="42" max="42" width="10.5" style="403" hidden="1" customWidth="1" outlineLevel="1"/>
    <col min="43" max="43" width="10" style="403" hidden="1" customWidth="1" outlineLevel="1" collapsed="1"/>
    <col min="44" max="44" width="10" style="403" customWidth="1" collapsed="1"/>
    <col min="45" max="45" width="10" style="403" hidden="1" customWidth="1" outlineLevel="1"/>
    <col min="46" max="47" width="10.5" style="403" hidden="1" customWidth="1" outlineLevel="1"/>
    <col min="48" max="48" width="12.125" style="403" bestFit="1" customWidth="1" collapsed="1"/>
    <col min="49" max="49" width="10" style="6" bestFit="1" customWidth="1"/>
    <col min="50" max="161" width="10" style="403" bestFit="1" customWidth="1"/>
  </cols>
  <sheetData>
    <row r="1" spans="1:161" s="776" customFormat="1" ht="15.75">
      <c r="A1" s="349" t="s">
        <v>46</v>
      </c>
      <c r="B1" s="777"/>
      <c r="C1" s="777"/>
      <c r="D1" s="777"/>
      <c r="E1" s="777"/>
      <c r="F1" s="777"/>
      <c r="G1" s="777"/>
      <c r="H1" s="777"/>
      <c r="I1" s="777"/>
      <c r="J1" s="777"/>
      <c r="K1" s="777"/>
      <c r="L1" s="777"/>
      <c r="M1" s="777"/>
      <c r="N1" s="777"/>
      <c r="O1" s="777"/>
      <c r="P1" s="777"/>
      <c r="Q1" s="777"/>
      <c r="R1" s="777"/>
      <c r="S1" s="777"/>
      <c r="T1" s="777"/>
      <c r="U1" s="777"/>
      <c r="V1" s="777"/>
      <c r="W1" s="777"/>
      <c r="X1" s="777"/>
      <c r="Y1" s="777"/>
      <c r="Z1" s="777"/>
      <c r="AA1" s="777"/>
      <c r="AB1" s="777"/>
      <c r="AC1" s="777"/>
      <c r="AD1" s="777"/>
      <c r="AE1" s="777"/>
      <c r="AF1" s="777"/>
      <c r="AG1" s="779"/>
      <c r="AH1" s="779"/>
      <c r="AI1" s="777" t="s">
        <v>540</v>
      </c>
      <c r="AJ1" s="777" t="s">
        <v>540</v>
      </c>
      <c r="AK1" s="777"/>
      <c r="AL1" s="779"/>
      <c r="AM1" s="779"/>
      <c r="AN1" s="779"/>
      <c r="AO1" s="779"/>
      <c r="AP1" s="779"/>
      <c r="AQ1" s="784" t="s">
        <v>540</v>
      </c>
      <c r="AR1" s="784" t="s">
        <v>540</v>
      </c>
      <c r="AS1" s="784"/>
      <c r="AT1" s="783"/>
      <c r="AU1" s="783"/>
      <c r="AV1" s="788" t="s">
        <v>461</v>
      </c>
      <c r="AW1" s="792"/>
      <c r="AX1" s="777"/>
      <c r="AY1" s="777"/>
      <c r="AZ1" s="777"/>
      <c r="BA1" s="777"/>
      <c r="BB1" s="777"/>
      <c r="BC1" s="777"/>
      <c r="BD1" s="777"/>
      <c r="BE1" s="777"/>
      <c r="BF1" s="777"/>
      <c r="BG1" s="777"/>
      <c r="BH1" s="777"/>
      <c r="BI1" s="777"/>
      <c r="BJ1" s="777"/>
      <c r="BK1" s="777"/>
      <c r="BL1" s="777"/>
      <c r="BM1" s="777"/>
      <c r="BN1" s="777"/>
      <c r="BO1" s="777"/>
      <c r="BP1" s="777"/>
      <c r="BQ1" s="777"/>
      <c r="BR1" s="777"/>
      <c r="BS1" s="777"/>
      <c r="BT1" s="777"/>
      <c r="BU1" s="777"/>
      <c r="BV1" s="777"/>
      <c r="BW1" s="777"/>
      <c r="BX1" s="777"/>
      <c r="BY1" s="777"/>
      <c r="BZ1" s="777"/>
      <c r="CA1" s="777"/>
      <c r="CB1" s="777"/>
      <c r="CC1" s="777"/>
      <c r="CD1" s="777"/>
      <c r="CE1" s="777"/>
      <c r="CF1" s="777"/>
      <c r="CG1" s="777"/>
      <c r="CH1" s="777"/>
      <c r="CI1" s="777"/>
      <c r="CJ1" s="777"/>
      <c r="CK1" s="777"/>
      <c r="CL1" s="777"/>
      <c r="CM1" s="777"/>
      <c r="CN1" s="777"/>
      <c r="CO1" s="777"/>
      <c r="CP1" s="777"/>
      <c r="CQ1" s="777"/>
      <c r="CR1" s="777"/>
      <c r="CS1" s="777"/>
      <c r="CT1" s="777"/>
      <c r="CU1" s="777"/>
      <c r="CV1" s="777"/>
      <c r="CW1" s="777"/>
      <c r="CX1" s="777"/>
      <c r="CY1" s="777"/>
      <c r="CZ1" s="777"/>
      <c r="DA1" s="777"/>
      <c r="DB1" s="777"/>
      <c r="DC1" s="777"/>
      <c r="DD1" s="777"/>
      <c r="DE1" s="777"/>
      <c r="DF1" s="777"/>
      <c r="DG1" s="777"/>
      <c r="DH1" s="777"/>
      <c r="DI1" s="777"/>
      <c r="DJ1" s="777"/>
      <c r="DK1" s="777"/>
      <c r="DL1" s="777"/>
      <c r="DM1" s="777"/>
      <c r="DN1" s="777"/>
      <c r="DO1" s="777"/>
      <c r="DP1" s="777"/>
      <c r="DQ1" s="777"/>
      <c r="DR1" s="777"/>
      <c r="DS1" s="777"/>
      <c r="DT1" s="777"/>
      <c r="DU1" s="777"/>
      <c r="DV1" s="777"/>
      <c r="DW1" s="777"/>
      <c r="DX1" s="777"/>
      <c r="DY1" s="777"/>
      <c r="DZ1" s="777"/>
      <c r="EA1" s="777"/>
      <c r="EB1" s="777"/>
      <c r="EC1" s="777"/>
      <c r="ED1" s="777"/>
      <c r="EE1" s="777"/>
      <c r="EF1" s="777"/>
      <c r="EG1" s="777"/>
      <c r="EH1" s="777"/>
      <c r="EI1" s="777"/>
      <c r="EJ1" s="777"/>
      <c r="EK1" s="777"/>
      <c r="EL1" s="777"/>
      <c r="EM1" s="777"/>
      <c r="EN1" s="777"/>
      <c r="EO1" s="777"/>
      <c r="EP1" s="777"/>
      <c r="EQ1" s="777"/>
      <c r="ER1" s="777"/>
      <c r="ES1" s="777"/>
      <c r="ET1" s="777"/>
      <c r="EU1" s="777"/>
      <c r="EV1" s="777"/>
      <c r="EW1" s="777"/>
      <c r="EX1" s="777"/>
      <c r="EY1" s="777"/>
      <c r="EZ1" s="777"/>
      <c r="FA1" s="777"/>
      <c r="FB1" s="777"/>
      <c r="FC1" s="777"/>
      <c r="FD1" s="777"/>
      <c r="FE1" s="777"/>
    </row>
    <row r="2" spans="1:161" ht="15.75">
      <c r="A2" s="358" t="s">
        <v>572</v>
      </c>
      <c r="B2" s="359">
        <v>42705</v>
      </c>
      <c r="C2" s="359">
        <v>42736</v>
      </c>
      <c r="D2" s="359">
        <v>42767</v>
      </c>
      <c r="E2" s="359">
        <v>42795</v>
      </c>
      <c r="F2" s="359">
        <v>42826</v>
      </c>
      <c r="G2" s="359">
        <v>42856</v>
      </c>
      <c r="H2" s="359">
        <v>42887</v>
      </c>
      <c r="I2" s="359">
        <v>42917</v>
      </c>
      <c r="J2" s="359">
        <v>42948</v>
      </c>
      <c r="K2" s="359">
        <v>42979</v>
      </c>
      <c r="L2" s="359">
        <v>43009</v>
      </c>
      <c r="M2" s="359">
        <v>43040</v>
      </c>
      <c r="N2" s="359">
        <v>43070</v>
      </c>
      <c r="O2" s="359">
        <v>43101</v>
      </c>
      <c r="P2" s="359">
        <v>43159</v>
      </c>
      <c r="Q2" s="359">
        <v>43190</v>
      </c>
      <c r="R2" s="359">
        <v>43220</v>
      </c>
      <c r="S2" s="359">
        <v>43250</v>
      </c>
      <c r="T2" s="359">
        <v>43281</v>
      </c>
      <c r="U2" s="359">
        <v>43311</v>
      </c>
      <c r="V2" s="359">
        <v>43342</v>
      </c>
      <c r="W2" s="359">
        <v>43373</v>
      </c>
      <c r="X2" s="359">
        <v>43404</v>
      </c>
      <c r="Y2" s="359">
        <v>43434</v>
      </c>
      <c r="Z2" s="359">
        <v>43464</v>
      </c>
      <c r="AA2" s="359">
        <v>43465</v>
      </c>
      <c r="AB2" s="359">
        <v>43495</v>
      </c>
      <c r="AC2" s="359">
        <v>43524</v>
      </c>
      <c r="AD2" s="359">
        <v>43555</v>
      </c>
      <c r="AE2" s="359">
        <v>43585</v>
      </c>
      <c r="AF2" s="359">
        <v>43616</v>
      </c>
      <c r="AG2" s="778">
        <v>43637</v>
      </c>
      <c r="AH2" s="778">
        <v>43644</v>
      </c>
      <c r="AI2" s="359">
        <v>43646</v>
      </c>
      <c r="AJ2" s="359">
        <v>43646</v>
      </c>
      <c r="AK2" s="359">
        <v>43646</v>
      </c>
      <c r="AL2" s="778">
        <f>AH2+7</f>
        <v>43651</v>
      </c>
      <c r="AM2" s="778">
        <f>AL2+7</f>
        <v>43658</v>
      </c>
      <c r="AN2" s="778">
        <f t="shared" ref="AN2:AP2" si="0">AM2+7</f>
        <v>43665</v>
      </c>
      <c r="AO2" s="778">
        <f t="shared" si="0"/>
        <v>43672</v>
      </c>
      <c r="AP2" s="778">
        <f t="shared" si="0"/>
        <v>43679</v>
      </c>
      <c r="AQ2" s="359">
        <v>43677</v>
      </c>
      <c r="AR2" s="359">
        <v>43677</v>
      </c>
      <c r="AS2" s="359">
        <v>43677</v>
      </c>
      <c r="AT2" s="778">
        <f>AP2+7</f>
        <v>43686</v>
      </c>
      <c r="AU2" s="778">
        <f>AT2+7</f>
        <v>43693</v>
      </c>
      <c r="AV2" s="785">
        <v>43800</v>
      </c>
      <c r="AW2" s="793"/>
      <c r="AX2" s="359"/>
      <c r="AY2" s="359"/>
      <c r="AZ2" s="359"/>
      <c r="BA2" s="359"/>
      <c r="BB2" s="359"/>
      <c r="BC2" s="359"/>
      <c r="BD2" s="359"/>
      <c r="BE2" s="359"/>
      <c r="BF2" s="359"/>
      <c r="BG2" s="359"/>
      <c r="BH2" s="359"/>
      <c r="BI2" s="359"/>
      <c r="BJ2" s="359"/>
      <c r="BK2" s="359"/>
      <c r="BL2" s="359"/>
      <c r="BM2" s="359"/>
      <c r="BN2" s="359"/>
      <c r="BO2" s="359"/>
      <c r="BP2" s="359"/>
      <c r="BQ2" s="359"/>
      <c r="BR2" s="359"/>
      <c r="BS2" s="359"/>
      <c r="BT2" s="359"/>
      <c r="BU2" s="359"/>
      <c r="BV2" s="359"/>
      <c r="BW2" s="359"/>
      <c r="BX2" s="359"/>
      <c r="BY2" s="359"/>
      <c r="BZ2" s="359"/>
      <c r="CA2" s="359"/>
      <c r="CB2" s="359"/>
      <c r="CC2" s="359"/>
      <c r="CD2" s="359"/>
      <c r="CE2" s="359"/>
      <c r="CF2" s="359"/>
      <c r="CG2" s="359"/>
      <c r="CH2" s="359"/>
      <c r="CI2" s="359"/>
      <c r="CJ2" s="359"/>
      <c r="CK2" s="359"/>
      <c r="CL2" s="359"/>
      <c r="CM2" s="359"/>
      <c r="CN2" s="359"/>
      <c r="CO2" s="359"/>
      <c r="CP2" s="359"/>
      <c r="CQ2" s="359"/>
      <c r="CR2" s="359"/>
      <c r="CS2" s="359"/>
      <c r="CT2" s="359"/>
      <c r="CU2" s="359"/>
      <c r="CV2" s="359"/>
      <c r="CW2" s="359"/>
      <c r="CX2" s="359"/>
      <c r="CY2" s="359"/>
      <c r="CZ2" s="359"/>
      <c r="DA2" s="359"/>
      <c r="DB2" s="359"/>
      <c r="DC2" s="359"/>
      <c r="DD2" s="359"/>
      <c r="DE2" s="359"/>
      <c r="DF2" s="359"/>
      <c r="DG2" s="359"/>
      <c r="DH2" s="359"/>
      <c r="DI2" s="359"/>
      <c r="DJ2" s="359"/>
      <c r="DK2" s="359"/>
      <c r="DL2" s="359"/>
      <c r="DM2" s="359"/>
      <c r="DN2" s="359"/>
      <c r="DO2" s="359"/>
      <c r="DP2" s="359"/>
      <c r="DQ2" s="359"/>
      <c r="DR2" s="359"/>
      <c r="DS2" s="359"/>
      <c r="DT2" s="359"/>
      <c r="DU2" s="359"/>
      <c r="DV2" s="359"/>
      <c r="DW2" s="359"/>
      <c r="DX2" s="359"/>
      <c r="DY2" s="359"/>
      <c r="DZ2" s="359"/>
      <c r="EA2" s="359"/>
      <c r="EB2" s="359"/>
      <c r="EC2" s="359"/>
      <c r="ED2" s="359"/>
      <c r="EE2" s="359"/>
      <c r="EF2" s="359"/>
      <c r="EG2" s="359"/>
      <c r="EH2" s="359"/>
      <c r="EI2" s="359"/>
      <c r="EJ2" s="359"/>
      <c r="EK2" s="359"/>
      <c r="EL2" s="359"/>
      <c r="EM2" s="359"/>
      <c r="EN2" s="359"/>
      <c r="EO2" s="359"/>
      <c r="EP2" s="359"/>
      <c r="EQ2" s="359"/>
      <c r="ER2" s="359"/>
      <c r="ES2" s="359"/>
      <c r="ET2" s="359"/>
      <c r="EU2" s="359"/>
      <c r="EV2" s="359"/>
      <c r="EW2" s="359"/>
      <c r="EX2" s="359"/>
      <c r="EY2" s="359"/>
      <c r="EZ2" s="359"/>
      <c r="FA2" s="359"/>
      <c r="FB2" s="359"/>
      <c r="FC2" s="359"/>
      <c r="FD2" s="359"/>
      <c r="FE2" s="359"/>
    </row>
    <row r="3" spans="1:161" ht="15.75">
      <c r="A3" s="300" t="s">
        <v>3</v>
      </c>
      <c r="B3" s="642">
        <f>B6+B7+B8</f>
        <v>50725</v>
      </c>
      <c r="C3" s="642">
        <f t="shared" ref="C3:AA3" si="1">C6+C7+C8</f>
        <v>70924</v>
      </c>
      <c r="D3" s="642">
        <f t="shared" si="1"/>
        <v>64763</v>
      </c>
      <c r="E3" s="642">
        <f t="shared" si="1"/>
        <v>69143</v>
      </c>
      <c r="F3" s="642">
        <f t="shared" si="1"/>
        <v>83499</v>
      </c>
      <c r="G3" s="642">
        <f t="shared" si="1"/>
        <v>83483</v>
      </c>
      <c r="H3" s="642">
        <f t="shared" si="1"/>
        <v>80261</v>
      </c>
      <c r="I3" s="642">
        <f t="shared" si="1"/>
        <v>87686</v>
      </c>
      <c r="J3" s="642">
        <f t="shared" si="1"/>
        <v>64030.978439999984</v>
      </c>
      <c r="K3" s="642">
        <f t="shared" si="1"/>
        <v>50941.234599999967</v>
      </c>
      <c r="L3" s="642">
        <f t="shared" si="1"/>
        <v>64392</v>
      </c>
      <c r="M3" s="642">
        <f t="shared" si="1"/>
        <v>68089.125029999981</v>
      </c>
      <c r="N3" s="642">
        <f t="shared" si="1"/>
        <v>72530</v>
      </c>
      <c r="O3" s="642">
        <f t="shared" si="1"/>
        <v>63165.999999999993</v>
      </c>
      <c r="P3" s="642">
        <f t="shared" si="1"/>
        <v>82497</v>
      </c>
      <c r="Q3" s="642">
        <f t="shared" si="1"/>
        <v>81657</v>
      </c>
      <c r="R3" s="642">
        <f t="shared" si="1"/>
        <v>70821</v>
      </c>
      <c r="S3" s="642">
        <f t="shared" si="1"/>
        <v>41544</v>
      </c>
      <c r="T3" s="642">
        <f t="shared" si="1"/>
        <v>47132</v>
      </c>
      <c r="U3" s="642">
        <f t="shared" si="1"/>
        <v>52924</v>
      </c>
      <c r="V3" s="642">
        <f t="shared" si="1"/>
        <v>57448</v>
      </c>
      <c r="W3" s="642">
        <f t="shared" si="1"/>
        <v>40118</v>
      </c>
      <c r="X3" s="642">
        <f t="shared" si="1"/>
        <v>49352</v>
      </c>
      <c r="Y3" s="642">
        <f t="shared" si="1"/>
        <v>68484</v>
      </c>
      <c r="Z3" s="642">
        <f t="shared" si="1"/>
        <v>51407</v>
      </c>
      <c r="AA3" s="642">
        <f t="shared" si="1"/>
        <v>53075</v>
      </c>
      <c r="AB3" s="642">
        <f t="shared" ref="AB3:AF3" si="2">AB6+AB7+AB8</f>
        <v>83946</v>
      </c>
      <c r="AC3" s="642">
        <f t="shared" si="2"/>
        <v>93445</v>
      </c>
      <c r="AD3" s="642">
        <f t="shared" si="2"/>
        <v>95202</v>
      </c>
      <c r="AE3" s="642">
        <f t="shared" si="2"/>
        <v>90218</v>
      </c>
      <c r="AF3" s="642">
        <f t="shared" si="2"/>
        <v>73909</v>
      </c>
      <c r="AG3" s="642">
        <f t="shared" ref="AG3:AK3" si="3">AG6+AG7+AG8</f>
        <v>94459.388000000006</v>
      </c>
      <c r="AH3" s="642">
        <f t="shared" si="3"/>
        <v>109170.91500000001</v>
      </c>
      <c r="AI3" s="642">
        <f>SUM(AI6:AI8)</f>
        <v>106778</v>
      </c>
      <c r="AJ3" s="642">
        <f t="shared" si="3"/>
        <v>109170.91500000001</v>
      </c>
      <c r="AK3" s="642">
        <f t="shared" si="3"/>
        <v>108438</v>
      </c>
      <c r="AL3" s="642">
        <f t="shared" ref="AL3:AM3" si="4">AL6+AL7+AL8</f>
        <v>110731.512</v>
      </c>
      <c r="AM3" s="642">
        <f t="shared" si="4"/>
        <v>113143.757</v>
      </c>
      <c r="AN3" s="642">
        <f t="shared" ref="AN3:AP3" si="5">AN6+AN7+AN8</f>
        <v>0</v>
      </c>
      <c r="AO3" s="642">
        <f t="shared" si="5"/>
        <v>0</v>
      </c>
      <c r="AP3" s="642">
        <f t="shared" si="5"/>
        <v>0</v>
      </c>
      <c r="AQ3" s="642">
        <f>SUM(AQ6:AQ8)</f>
        <v>98665.806230000031</v>
      </c>
      <c r="AR3" s="642">
        <f t="shared" ref="AR3:AS3" si="6">AR6+AR7+AR8</f>
        <v>103981.257</v>
      </c>
      <c r="AS3" s="642">
        <f t="shared" si="6"/>
        <v>108438</v>
      </c>
      <c r="AT3" s="642"/>
      <c r="AU3" s="642"/>
      <c r="AV3" s="642">
        <f>SUM(AV6:AV8)</f>
        <v>65846.566139660266</v>
      </c>
      <c r="AW3" s="642"/>
      <c r="AX3" s="642"/>
      <c r="AY3" s="642"/>
      <c r="AZ3" s="642"/>
      <c r="BA3" s="642"/>
      <c r="BB3" s="642"/>
      <c r="BC3" s="642"/>
      <c r="BD3" s="642"/>
      <c r="BE3" s="642"/>
      <c r="BF3" s="642"/>
      <c r="BG3" s="642"/>
      <c r="BH3" s="642"/>
      <c r="BI3" s="642"/>
      <c r="BJ3" s="642"/>
      <c r="BK3" s="642"/>
      <c r="BL3" s="642"/>
      <c r="BM3" s="642"/>
      <c r="BN3" s="642"/>
      <c r="BO3" s="642"/>
      <c r="BP3" s="642"/>
      <c r="BQ3" s="642"/>
      <c r="BR3" s="642"/>
      <c r="BS3" s="642"/>
      <c r="BT3" s="642"/>
      <c r="BU3" s="642"/>
      <c r="BV3" s="642"/>
      <c r="BW3" s="642"/>
      <c r="BX3" s="642"/>
      <c r="BY3" s="642"/>
      <c r="BZ3" s="642"/>
      <c r="CA3" s="642"/>
      <c r="CB3" s="642"/>
      <c r="CC3" s="642"/>
      <c r="CD3" s="642"/>
      <c r="CE3" s="642"/>
      <c r="CF3" s="642"/>
      <c r="CG3" s="642"/>
      <c r="CH3" s="642"/>
      <c r="CI3" s="642"/>
      <c r="CJ3" s="642"/>
      <c r="CK3" s="642"/>
      <c r="CL3" s="642"/>
      <c r="CM3" s="642"/>
      <c r="CN3" s="642"/>
      <c r="CO3" s="642"/>
      <c r="CP3" s="642"/>
      <c r="CQ3" s="642"/>
      <c r="CR3" s="642"/>
      <c r="CS3" s="642"/>
      <c r="CT3" s="642"/>
      <c r="CU3" s="642"/>
      <c r="CV3" s="642"/>
      <c r="CW3" s="642"/>
      <c r="CX3" s="642"/>
      <c r="CY3" s="642"/>
      <c r="CZ3" s="642"/>
      <c r="DA3" s="642"/>
      <c r="DB3" s="642"/>
      <c r="DC3" s="642"/>
      <c r="DD3" s="642"/>
      <c r="DE3" s="642"/>
      <c r="DF3" s="642"/>
      <c r="DG3" s="642"/>
      <c r="DH3" s="642"/>
      <c r="DI3" s="642"/>
      <c r="DJ3" s="642"/>
      <c r="DK3" s="642"/>
      <c r="DL3" s="642"/>
      <c r="DM3" s="642"/>
      <c r="DN3" s="642"/>
      <c r="DO3" s="642"/>
      <c r="DP3" s="642"/>
      <c r="DQ3" s="642"/>
      <c r="DR3" s="642"/>
      <c r="DS3" s="642"/>
      <c r="DT3" s="642"/>
      <c r="DU3" s="642"/>
      <c r="DV3" s="642"/>
      <c r="DW3" s="642"/>
      <c r="DX3" s="642"/>
      <c r="DY3" s="642"/>
      <c r="DZ3" s="642"/>
      <c r="EA3" s="642"/>
      <c r="EB3" s="642"/>
      <c r="EC3" s="642"/>
      <c r="ED3" s="642"/>
      <c r="EE3" s="642"/>
      <c r="EF3" s="642"/>
      <c r="EG3" s="642"/>
      <c r="EH3" s="642"/>
      <c r="EI3" s="642"/>
      <c r="EJ3" s="642"/>
      <c r="EK3" s="642"/>
      <c r="EL3" s="642"/>
      <c r="EM3" s="642"/>
      <c r="EN3" s="642"/>
      <c r="EO3" s="642"/>
      <c r="EP3" s="642"/>
      <c r="EQ3" s="642"/>
      <c r="ER3" s="642"/>
      <c r="ES3" s="642"/>
      <c r="ET3" s="642"/>
      <c r="EU3" s="642"/>
      <c r="EV3" s="642"/>
      <c r="EW3" s="642"/>
      <c r="EX3" s="642"/>
      <c r="EY3" s="642"/>
      <c r="EZ3" s="642"/>
      <c r="FA3" s="642"/>
      <c r="FB3" s="642"/>
      <c r="FC3" s="642"/>
      <c r="FD3" s="642"/>
      <c r="FE3" s="642"/>
    </row>
    <row r="4" spans="1:161">
      <c r="A4" s="657" t="s">
        <v>55</v>
      </c>
      <c r="B4" s="658">
        <f>B6+B8</f>
        <v>50519</v>
      </c>
      <c r="C4" s="658">
        <f t="shared" ref="C4:AA4" si="7">C6+C8</f>
        <v>65807</v>
      </c>
      <c r="D4" s="658">
        <f t="shared" si="7"/>
        <v>62795</v>
      </c>
      <c r="E4" s="658">
        <f t="shared" si="7"/>
        <v>66073</v>
      </c>
      <c r="F4" s="658">
        <f t="shared" si="7"/>
        <v>79808</v>
      </c>
      <c r="G4" s="658">
        <f t="shared" si="7"/>
        <v>80840</v>
      </c>
      <c r="H4" s="658">
        <f t="shared" si="7"/>
        <v>78914.182589999997</v>
      </c>
      <c r="I4" s="658">
        <f t="shared" si="7"/>
        <v>85808.31</v>
      </c>
      <c r="J4" s="658">
        <f t="shared" si="7"/>
        <v>62093.294199999982</v>
      </c>
      <c r="K4" s="658">
        <f t="shared" si="7"/>
        <v>49186.575209999966</v>
      </c>
      <c r="L4" s="658">
        <f t="shared" si="7"/>
        <v>59170.692439999999</v>
      </c>
      <c r="M4" s="658">
        <f t="shared" si="7"/>
        <v>59124.753189999974</v>
      </c>
      <c r="N4" s="658">
        <f t="shared" si="7"/>
        <v>71257</v>
      </c>
      <c r="O4" s="658">
        <f t="shared" si="7"/>
        <v>62347.52126999999</v>
      </c>
      <c r="P4" s="658">
        <f t="shared" si="7"/>
        <v>80217.038339999999</v>
      </c>
      <c r="Q4" s="658">
        <f t="shared" si="7"/>
        <v>79200</v>
      </c>
      <c r="R4" s="658">
        <f t="shared" si="7"/>
        <v>65091</v>
      </c>
      <c r="S4" s="658">
        <f t="shared" si="7"/>
        <v>35609</v>
      </c>
      <c r="T4" s="658">
        <f t="shared" si="7"/>
        <v>36719</v>
      </c>
      <c r="U4" s="658">
        <f t="shared" si="7"/>
        <v>42184</v>
      </c>
      <c r="V4" s="658">
        <f t="shared" si="7"/>
        <v>52829</v>
      </c>
      <c r="W4" s="658">
        <f t="shared" si="7"/>
        <v>35615</v>
      </c>
      <c r="X4" s="658">
        <f t="shared" si="7"/>
        <v>41298</v>
      </c>
      <c r="Y4" s="658">
        <f t="shared" si="7"/>
        <v>55402</v>
      </c>
      <c r="Z4" s="658">
        <f t="shared" si="7"/>
        <v>45478</v>
      </c>
      <c r="AA4" s="658">
        <f t="shared" si="7"/>
        <v>47146</v>
      </c>
      <c r="AB4" s="658">
        <f t="shared" ref="AB4:AF4" si="8">AB6+AB8</f>
        <v>75948</v>
      </c>
      <c r="AC4" s="658">
        <f t="shared" si="8"/>
        <v>86493</v>
      </c>
      <c r="AD4" s="658">
        <f t="shared" si="8"/>
        <v>83403</v>
      </c>
      <c r="AE4" s="658">
        <f t="shared" si="8"/>
        <v>75215</v>
      </c>
      <c r="AF4" s="658">
        <f t="shared" si="8"/>
        <v>67651</v>
      </c>
      <c r="AG4" s="658">
        <f t="shared" ref="AG4:AK4" si="9">AG6+AG8</f>
        <v>88098.430999999997</v>
      </c>
      <c r="AH4" s="658">
        <f t="shared" si="9"/>
        <v>102604.099</v>
      </c>
      <c r="AI4" s="658">
        <f t="shared" si="9"/>
        <v>100211.18400000001</v>
      </c>
      <c r="AJ4" s="658">
        <f t="shared" si="9"/>
        <v>102604.099</v>
      </c>
      <c r="AK4" s="658">
        <f t="shared" si="9"/>
        <v>101726</v>
      </c>
      <c r="AL4" s="658">
        <f t="shared" ref="AL4" si="10">AL6+AL8</f>
        <v>104511.677</v>
      </c>
      <c r="AM4" s="658">
        <f t="shared" ref="AM4" si="11">AM6+AM8</f>
        <v>106614.03200000001</v>
      </c>
      <c r="AN4" s="658">
        <f t="shared" ref="AN4:AS4" si="12">AN6+AN8</f>
        <v>0</v>
      </c>
      <c r="AO4" s="658">
        <f t="shared" si="12"/>
        <v>0</v>
      </c>
      <c r="AP4" s="658">
        <f t="shared" si="12"/>
        <v>0</v>
      </c>
      <c r="AQ4" s="658">
        <f t="shared" si="12"/>
        <v>91910.429230000038</v>
      </c>
      <c r="AR4" s="658">
        <f t="shared" si="12"/>
        <v>97225.88</v>
      </c>
      <c r="AS4" s="658">
        <f t="shared" si="12"/>
        <v>101726</v>
      </c>
      <c r="AT4" s="658"/>
      <c r="AU4" s="658"/>
      <c r="AV4" s="658">
        <f t="shared" ref="AV4" si="13">AV6+AV8</f>
        <v>60846.566139660266</v>
      </c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  <c r="BX4" s="658"/>
      <c r="BY4" s="658"/>
      <c r="BZ4" s="658"/>
      <c r="CA4" s="658"/>
      <c r="CB4" s="658"/>
      <c r="CC4" s="658"/>
      <c r="CD4" s="658"/>
      <c r="CE4" s="658"/>
      <c r="CF4" s="658"/>
      <c r="CG4" s="658"/>
      <c r="CH4" s="658"/>
      <c r="CI4" s="658"/>
      <c r="CJ4" s="658"/>
      <c r="CK4" s="658"/>
      <c r="CL4" s="658"/>
      <c r="CM4" s="658"/>
      <c r="CN4" s="658"/>
      <c r="CO4" s="658"/>
      <c r="CP4" s="658"/>
      <c r="CQ4" s="658"/>
      <c r="CR4" s="658"/>
      <c r="CS4" s="658"/>
      <c r="CT4" s="658"/>
      <c r="CU4" s="658"/>
      <c r="CV4" s="658"/>
      <c r="CW4" s="658"/>
      <c r="CX4" s="658"/>
      <c r="CY4" s="658"/>
      <c r="CZ4" s="658"/>
      <c r="DA4" s="658"/>
      <c r="DB4" s="658"/>
      <c r="DC4" s="658"/>
      <c r="DD4" s="658"/>
      <c r="DE4" s="658"/>
      <c r="DF4" s="658"/>
      <c r="DG4" s="658"/>
      <c r="DH4" s="658"/>
      <c r="DI4" s="658"/>
      <c r="DJ4" s="658"/>
      <c r="DK4" s="658"/>
      <c r="DL4" s="658"/>
      <c r="DM4" s="658"/>
      <c r="DN4" s="658"/>
      <c r="DO4" s="658"/>
      <c r="DP4" s="658"/>
      <c r="DQ4" s="658"/>
      <c r="DR4" s="658"/>
      <c r="DS4" s="658"/>
      <c r="DT4" s="658"/>
      <c r="DU4" s="658"/>
      <c r="DV4" s="658"/>
      <c r="DW4" s="658"/>
      <c r="DX4" s="658"/>
      <c r="DY4" s="658"/>
      <c r="DZ4" s="658"/>
      <c r="EA4" s="658"/>
      <c r="EB4" s="658"/>
      <c r="EC4" s="658"/>
      <c r="ED4" s="658"/>
      <c r="EE4" s="658"/>
      <c r="EF4" s="658"/>
      <c r="EG4" s="658"/>
      <c r="EH4" s="658"/>
      <c r="EI4" s="658"/>
      <c r="EJ4" s="658"/>
      <c r="EK4" s="658"/>
      <c r="EL4" s="658"/>
      <c r="EM4" s="658"/>
      <c r="EN4" s="658"/>
      <c r="EO4" s="658"/>
      <c r="EP4" s="658"/>
      <c r="EQ4" s="658"/>
      <c r="ER4" s="658"/>
      <c r="ES4" s="658"/>
      <c r="ET4" s="658"/>
      <c r="EU4" s="658"/>
      <c r="EV4" s="658"/>
      <c r="EW4" s="658"/>
      <c r="EX4" s="658"/>
      <c r="EY4" s="658"/>
      <c r="EZ4" s="658"/>
      <c r="FA4" s="658"/>
      <c r="FB4" s="658"/>
      <c r="FC4" s="658"/>
      <c r="FD4" s="658"/>
      <c r="FE4" s="658"/>
    </row>
    <row r="5" spans="1:161">
      <c r="A5" s="659" t="s">
        <v>56</v>
      </c>
      <c r="B5" s="660">
        <f>B7</f>
        <v>206</v>
      </c>
      <c r="C5" s="660">
        <f t="shared" ref="C5:AA5" si="14">C7</f>
        <v>5117</v>
      </c>
      <c r="D5" s="660">
        <f t="shared" si="14"/>
        <v>1968</v>
      </c>
      <c r="E5" s="660">
        <f t="shared" si="14"/>
        <v>3070</v>
      </c>
      <c r="F5" s="660">
        <f t="shared" si="14"/>
        <v>3691</v>
      </c>
      <c r="G5" s="660">
        <f t="shared" si="14"/>
        <v>2643</v>
      </c>
      <c r="H5" s="660">
        <f t="shared" si="14"/>
        <v>1346.8174099999999</v>
      </c>
      <c r="I5" s="660">
        <f t="shared" si="14"/>
        <v>1877.69</v>
      </c>
      <c r="J5" s="660">
        <f t="shared" si="14"/>
        <v>1937.6842400000019</v>
      </c>
      <c r="K5" s="660">
        <f t="shared" si="14"/>
        <v>1754.6593900000018</v>
      </c>
      <c r="L5" s="660">
        <f t="shared" si="14"/>
        <v>5221.3075600000002</v>
      </c>
      <c r="M5" s="660">
        <f t="shared" si="14"/>
        <v>8964.3718400000034</v>
      </c>
      <c r="N5" s="660">
        <f t="shared" si="14"/>
        <v>1273</v>
      </c>
      <c r="O5" s="660">
        <f t="shared" si="14"/>
        <v>818.47873000000209</v>
      </c>
      <c r="P5" s="660">
        <f t="shared" si="14"/>
        <v>2279.9616600000022</v>
      </c>
      <c r="Q5" s="660">
        <f t="shared" si="14"/>
        <v>2457</v>
      </c>
      <c r="R5" s="660">
        <f t="shared" si="14"/>
        <v>5730</v>
      </c>
      <c r="S5" s="660">
        <f t="shared" si="14"/>
        <v>5935</v>
      </c>
      <c r="T5" s="660">
        <f t="shared" si="14"/>
        <v>10413</v>
      </c>
      <c r="U5" s="660">
        <f t="shared" si="14"/>
        <v>10740</v>
      </c>
      <c r="V5" s="660">
        <f t="shared" si="14"/>
        <v>4619</v>
      </c>
      <c r="W5" s="660">
        <f t="shared" si="14"/>
        <v>4503</v>
      </c>
      <c r="X5" s="660">
        <f t="shared" si="14"/>
        <v>8054</v>
      </c>
      <c r="Y5" s="660">
        <f t="shared" si="14"/>
        <v>13082</v>
      </c>
      <c r="Z5" s="660">
        <f t="shared" si="14"/>
        <v>5929</v>
      </c>
      <c r="AA5" s="660">
        <f t="shared" si="14"/>
        <v>5929</v>
      </c>
      <c r="AB5" s="660">
        <f t="shared" ref="AB5:AF5" si="15">AB7</f>
        <v>7998</v>
      </c>
      <c r="AC5" s="660">
        <f t="shared" si="15"/>
        <v>6952</v>
      </c>
      <c r="AD5" s="660">
        <f t="shared" si="15"/>
        <v>11799</v>
      </c>
      <c r="AE5" s="660">
        <f t="shared" si="15"/>
        <v>15003</v>
      </c>
      <c r="AF5" s="660">
        <f t="shared" si="15"/>
        <v>6258</v>
      </c>
      <c r="AG5" s="660">
        <f t="shared" ref="AG5:AK5" si="16">AG7</f>
        <v>6360.9570000000003</v>
      </c>
      <c r="AH5" s="660">
        <f t="shared" si="16"/>
        <v>6566.8159999999998</v>
      </c>
      <c r="AI5" s="660">
        <f t="shared" si="16"/>
        <v>6566.8159999999998</v>
      </c>
      <c r="AJ5" s="660">
        <f t="shared" si="16"/>
        <v>6566.8159999999998</v>
      </c>
      <c r="AK5" s="660">
        <f t="shared" si="16"/>
        <v>6712</v>
      </c>
      <c r="AL5" s="660">
        <f t="shared" ref="AL5" si="17">AL7</f>
        <v>6219.835</v>
      </c>
      <c r="AM5" s="660">
        <f t="shared" ref="AM5" si="18">AM7</f>
        <v>6529.7250000000004</v>
      </c>
      <c r="AN5" s="660">
        <f t="shared" ref="AN5:AS5" si="19">AN7</f>
        <v>0</v>
      </c>
      <c r="AO5" s="660">
        <f t="shared" si="19"/>
        <v>0</v>
      </c>
      <c r="AP5" s="660">
        <f t="shared" si="19"/>
        <v>0</v>
      </c>
      <c r="AQ5" s="660">
        <f t="shared" si="19"/>
        <v>6755.3770000000004</v>
      </c>
      <c r="AR5" s="660">
        <f t="shared" si="19"/>
        <v>6755.3770000000004</v>
      </c>
      <c r="AS5" s="660">
        <f t="shared" si="19"/>
        <v>6712</v>
      </c>
      <c r="AT5" s="660"/>
      <c r="AU5" s="660"/>
      <c r="AV5" s="660">
        <f t="shared" ref="AV5" si="20">AV7</f>
        <v>5000</v>
      </c>
      <c r="AW5" s="660"/>
      <c r="AX5" s="660"/>
      <c r="AY5" s="660"/>
      <c r="AZ5" s="660"/>
      <c r="BA5" s="660"/>
      <c r="BB5" s="660"/>
      <c r="BC5" s="660"/>
      <c r="BD5" s="660"/>
      <c r="BE5" s="660"/>
      <c r="BF5" s="660"/>
      <c r="BG5" s="660"/>
      <c r="BH5" s="660"/>
      <c r="BI5" s="660"/>
      <c r="BJ5" s="660"/>
      <c r="BK5" s="660"/>
      <c r="BL5" s="660"/>
      <c r="BM5" s="660"/>
      <c r="BN5" s="660"/>
      <c r="BO5" s="660"/>
      <c r="BP5" s="660"/>
      <c r="BQ5" s="660"/>
      <c r="BR5" s="660"/>
      <c r="BS5" s="660"/>
      <c r="BT5" s="660"/>
      <c r="BU5" s="660"/>
      <c r="BV5" s="660"/>
      <c r="BW5" s="660"/>
      <c r="BX5" s="660"/>
      <c r="BY5" s="660"/>
      <c r="BZ5" s="660"/>
      <c r="CA5" s="660"/>
      <c r="CB5" s="660"/>
      <c r="CC5" s="660"/>
      <c r="CD5" s="660"/>
      <c r="CE5" s="660"/>
      <c r="CF5" s="660"/>
      <c r="CG5" s="660"/>
      <c r="CH5" s="660"/>
      <c r="CI5" s="660"/>
      <c r="CJ5" s="660"/>
      <c r="CK5" s="660"/>
      <c r="CL5" s="660"/>
      <c r="CM5" s="660"/>
      <c r="CN5" s="660"/>
      <c r="CO5" s="660"/>
      <c r="CP5" s="660"/>
      <c r="CQ5" s="660"/>
      <c r="CR5" s="660"/>
      <c r="CS5" s="660"/>
      <c r="CT5" s="660"/>
      <c r="CU5" s="660"/>
      <c r="CV5" s="660"/>
      <c r="CW5" s="660"/>
      <c r="CX5" s="660"/>
      <c r="CY5" s="660"/>
      <c r="CZ5" s="660"/>
      <c r="DA5" s="660"/>
      <c r="DB5" s="660"/>
      <c r="DC5" s="660"/>
      <c r="DD5" s="660"/>
      <c r="DE5" s="660"/>
      <c r="DF5" s="660"/>
      <c r="DG5" s="660"/>
      <c r="DH5" s="660"/>
      <c r="DI5" s="660"/>
      <c r="DJ5" s="660"/>
      <c r="DK5" s="660"/>
      <c r="DL5" s="660"/>
      <c r="DM5" s="660"/>
      <c r="DN5" s="660"/>
      <c r="DO5" s="660"/>
      <c r="DP5" s="660"/>
      <c r="DQ5" s="660"/>
      <c r="DR5" s="660"/>
      <c r="DS5" s="660"/>
      <c r="DT5" s="660"/>
      <c r="DU5" s="660"/>
      <c r="DV5" s="660"/>
      <c r="DW5" s="660"/>
      <c r="DX5" s="660"/>
      <c r="DY5" s="660"/>
      <c r="DZ5" s="660"/>
      <c r="EA5" s="660"/>
      <c r="EB5" s="660"/>
      <c r="EC5" s="660"/>
      <c r="ED5" s="660"/>
      <c r="EE5" s="660"/>
      <c r="EF5" s="660"/>
      <c r="EG5" s="660"/>
      <c r="EH5" s="660"/>
      <c r="EI5" s="660"/>
      <c r="EJ5" s="660"/>
      <c r="EK5" s="660"/>
      <c r="EL5" s="660"/>
      <c r="EM5" s="660"/>
      <c r="EN5" s="660"/>
      <c r="EO5" s="660"/>
      <c r="EP5" s="660"/>
      <c r="EQ5" s="660"/>
      <c r="ER5" s="660"/>
      <c r="ES5" s="660"/>
      <c r="ET5" s="660"/>
      <c r="EU5" s="660"/>
      <c r="EV5" s="660"/>
      <c r="EW5" s="660"/>
      <c r="EX5" s="660"/>
      <c r="EY5" s="660"/>
      <c r="EZ5" s="660"/>
      <c r="FA5" s="660"/>
      <c r="FB5" s="660"/>
      <c r="FC5" s="660"/>
      <c r="FD5" s="660"/>
      <c r="FE5" s="660"/>
    </row>
    <row r="6" spans="1:161" ht="15">
      <c r="A6" s="9" t="s">
        <v>1</v>
      </c>
      <c r="B6" s="333">
        <v>26393</v>
      </c>
      <c r="C6" s="333">
        <v>26681</v>
      </c>
      <c r="D6" s="333">
        <v>27878</v>
      </c>
      <c r="E6" s="333">
        <v>18982</v>
      </c>
      <c r="F6" s="333">
        <v>31459</v>
      </c>
      <c r="G6" s="333">
        <v>37649</v>
      </c>
      <c r="H6" s="333">
        <v>22519.182589999997</v>
      </c>
      <c r="I6" s="333">
        <v>31905.309999999998</v>
      </c>
      <c r="J6" s="333">
        <v>30909.294199999982</v>
      </c>
      <c r="K6" s="333">
        <v>18975.575209999966</v>
      </c>
      <c r="L6" s="333">
        <v>18322.692439999999</v>
      </c>
      <c r="M6" s="333">
        <v>15365.753189999978</v>
      </c>
      <c r="N6" s="333">
        <v>20840</v>
      </c>
      <c r="O6" s="333">
        <v>22056.52126999999</v>
      </c>
      <c r="P6" s="333">
        <v>36846.038339999999</v>
      </c>
      <c r="Q6" s="333">
        <v>36435</v>
      </c>
      <c r="R6" s="333">
        <v>41331</v>
      </c>
      <c r="S6" s="333">
        <v>33844</v>
      </c>
      <c r="T6" s="333">
        <v>29452</v>
      </c>
      <c r="U6" s="333">
        <v>26416</v>
      </c>
      <c r="V6" s="333">
        <v>18764</v>
      </c>
      <c r="W6" s="333">
        <v>9252</v>
      </c>
      <c r="X6" s="333">
        <v>18279</v>
      </c>
      <c r="Y6" s="333">
        <v>14365</v>
      </c>
      <c r="Z6" s="333">
        <v>13744</v>
      </c>
      <c r="AA6" s="333">
        <v>15412</v>
      </c>
      <c r="AB6" s="333">
        <v>18911</v>
      </c>
      <c r="AC6" s="333">
        <v>24928</v>
      </c>
      <c r="AD6" s="333">
        <v>11234</v>
      </c>
      <c r="AE6" s="333">
        <v>22449</v>
      </c>
      <c r="AF6" s="333">
        <f>'CTAS CONGELADAS MAY 19'!$P$66+'Consolidado May 2019'!$S$49+'Consolidado May 2019'!$S$50+'Consolidado May 2019'!$S$51+'Consolidado May 2019'!$S$52</f>
        <v>15389</v>
      </c>
      <c r="AG6" s="333">
        <f>[5]SALDOS!$ADM$40+AG26</f>
        <v>19026.431</v>
      </c>
      <c r="AH6" s="333">
        <f>[5]SALDOS!$ADS$40+AH26</f>
        <v>14532.099</v>
      </c>
      <c r="AI6" s="333">
        <f>AI17-AI10-AI8-AI7</f>
        <v>12139.184000000001</v>
      </c>
      <c r="AJ6" s="333">
        <f>[5]SALDOS!$ADS$40+AJ26</f>
        <v>14532.099</v>
      </c>
      <c r="AK6" s="333">
        <f>'CTAS CONGELADAS JUN 19'!$P$66+'Consolidado Jun 2019'!$S$49+'Consolidado Jun 2019'!$S$50+'Consolidado Jun 2019'!$S$51+'Consolidado Jun 2019'!$S$52</f>
        <v>13653</v>
      </c>
      <c r="AL6" s="333">
        <f>[5]SALDOS!$ADY$40+AL26</f>
        <v>16439.677000000003</v>
      </c>
      <c r="AM6" s="333">
        <f>[5]SALDOS!$AEE$40+AM26</f>
        <v>12542.031999999999</v>
      </c>
      <c r="AN6" s="333"/>
      <c r="AO6" s="333"/>
      <c r="AP6" s="333"/>
      <c r="AQ6" s="333">
        <f>AQ17-AQ10-AQ8-AQ7</f>
        <v>6138.4292300000307</v>
      </c>
      <c r="AR6" s="333">
        <f>[5]SALDOS!$AET$40+$AK$26</f>
        <v>11453.88</v>
      </c>
      <c r="AS6" s="333">
        <f>'CTAS CONGELADAS JUl 19'!$P$66+'Consolidado Jul 2019'!$S$49+'Consolidado Jul 2019'!$S$50+'Consolidado Jul 2019'!$S$51+'Consolidado Jul 2019'!$S$52</f>
        <v>13653</v>
      </c>
      <c r="AT6" s="333"/>
      <c r="AU6" s="333"/>
      <c r="AV6" s="686">
        <f>AV17-AV10-AV8-AV7</f>
        <v>20000</v>
      </c>
      <c r="AW6" s="333"/>
      <c r="AX6" s="333"/>
      <c r="AY6" s="333"/>
      <c r="AZ6" s="333"/>
      <c r="BA6" s="333"/>
      <c r="BB6" s="333"/>
      <c r="BC6" s="333"/>
      <c r="BD6" s="333"/>
      <c r="BE6" s="333"/>
      <c r="BF6" s="333"/>
      <c r="BG6" s="333"/>
      <c r="BH6" s="333"/>
      <c r="BI6" s="333"/>
      <c r="BJ6" s="333"/>
      <c r="BK6" s="333"/>
      <c r="BL6" s="333"/>
      <c r="BM6" s="333"/>
      <c r="BN6" s="333"/>
      <c r="BO6" s="333"/>
      <c r="BP6" s="333"/>
      <c r="BQ6" s="333"/>
      <c r="BR6" s="333"/>
      <c r="BS6" s="333"/>
      <c r="BT6" s="333"/>
      <c r="BU6" s="333"/>
      <c r="BV6" s="333"/>
      <c r="BW6" s="333"/>
      <c r="BX6" s="333"/>
      <c r="BY6" s="333"/>
      <c r="BZ6" s="333"/>
      <c r="CA6" s="333"/>
      <c r="CB6" s="333"/>
      <c r="CC6" s="333"/>
      <c r="CD6" s="333"/>
      <c r="CE6" s="333"/>
      <c r="CF6" s="333"/>
      <c r="CG6" s="333"/>
      <c r="CH6" s="333"/>
      <c r="CI6" s="333"/>
      <c r="CJ6" s="333"/>
      <c r="CK6" s="333"/>
      <c r="CL6" s="333"/>
      <c r="CM6" s="333"/>
      <c r="CN6" s="333"/>
      <c r="CO6" s="333"/>
      <c r="CP6" s="333"/>
      <c r="CQ6" s="333"/>
      <c r="CR6" s="333"/>
      <c r="CS6" s="333"/>
      <c r="CT6" s="333"/>
      <c r="CU6" s="333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  <c r="DO6" s="333"/>
      <c r="DP6" s="333"/>
      <c r="DQ6" s="333"/>
      <c r="DR6" s="333"/>
      <c r="DS6" s="333"/>
      <c r="DT6" s="333"/>
      <c r="DU6" s="333"/>
      <c r="DV6" s="333"/>
      <c r="DW6" s="333"/>
      <c r="DX6" s="333"/>
      <c r="DY6" s="333"/>
      <c r="DZ6" s="333"/>
      <c r="EA6" s="333"/>
      <c r="EB6" s="333"/>
      <c r="EC6" s="333"/>
      <c r="ED6" s="333"/>
      <c r="EE6" s="333"/>
      <c r="EF6" s="333"/>
      <c r="EG6" s="333"/>
      <c r="EH6" s="333"/>
      <c r="EI6" s="333"/>
      <c r="EJ6" s="333"/>
      <c r="EK6" s="333"/>
      <c r="EL6" s="333"/>
      <c r="EM6" s="333"/>
      <c r="EN6" s="333"/>
      <c r="EO6" s="333"/>
      <c r="EP6" s="333"/>
      <c r="EQ6" s="333"/>
      <c r="ER6" s="333"/>
      <c r="ES6" s="333"/>
      <c r="ET6" s="333"/>
      <c r="EU6" s="333"/>
      <c r="EV6" s="333"/>
      <c r="EW6" s="333"/>
      <c r="EX6" s="333"/>
      <c r="EY6" s="333"/>
      <c r="EZ6" s="333"/>
      <c r="FA6" s="333"/>
      <c r="FB6" s="333"/>
      <c r="FC6" s="333"/>
      <c r="FD6" s="333"/>
      <c r="FE6" s="333"/>
    </row>
    <row r="7" spans="1:161" ht="15">
      <c r="A7" s="9" t="s">
        <v>2</v>
      </c>
      <c r="B7" s="333">
        <v>206</v>
      </c>
      <c r="C7" s="333">
        <v>5117</v>
      </c>
      <c r="D7" s="333">
        <v>1968</v>
      </c>
      <c r="E7" s="333">
        <v>3070</v>
      </c>
      <c r="F7" s="333">
        <v>3691</v>
      </c>
      <c r="G7" s="333">
        <v>2643</v>
      </c>
      <c r="H7" s="333">
        <v>1346.8174099999999</v>
      </c>
      <c r="I7" s="333">
        <v>1877.69</v>
      </c>
      <c r="J7" s="333">
        <v>1937.6842400000019</v>
      </c>
      <c r="K7" s="333">
        <v>1754.6593900000018</v>
      </c>
      <c r="L7" s="333">
        <v>5221.3075600000002</v>
      </c>
      <c r="M7" s="333">
        <v>8964.3718400000034</v>
      </c>
      <c r="N7" s="333">
        <v>1273</v>
      </c>
      <c r="O7" s="333">
        <v>818.47873000000209</v>
      </c>
      <c r="P7" s="333">
        <v>2279.9616600000022</v>
      </c>
      <c r="Q7" s="333">
        <v>2457</v>
      </c>
      <c r="R7" s="333">
        <v>5730</v>
      </c>
      <c r="S7" s="333">
        <v>5935</v>
      </c>
      <c r="T7" s="333">
        <v>10413</v>
      </c>
      <c r="U7" s="333">
        <v>10740</v>
      </c>
      <c r="V7" s="333">
        <v>4619</v>
      </c>
      <c r="W7" s="333">
        <v>4503</v>
      </c>
      <c r="X7" s="333">
        <v>8054</v>
      </c>
      <c r="Y7" s="333">
        <v>13082</v>
      </c>
      <c r="Z7" s="333">
        <v>5929</v>
      </c>
      <c r="AA7" s="333">
        <v>5929</v>
      </c>
      <c r="AB7" s="333">
        <v>7998</v>
      </c>
      <c r="AC7" s="333">
        <v>6952</v>
      </c>
      <c r="AD7" s="333">
        <v>11799</v>
      </c>
      <c r="AE7" s="333">
        <v>15003</v>
      </c>
      <c r="AF7" s="333">
        <f>'CTAS CONGELADAS MAY 19'!$P$67</f>
        <v>6258</v>
      </c>
      <c r="AG7" s="333">
        <f>[5]SALDOS!$ADM$41+AG27</f>
        <v>6360.9570000000003</v>
      </c>
      <c r="AH7" s="333">
        <f>[5]SALDOS!$ADS$41+AH27</f>
        <v>6566.8159999999998</v>
      </c>
      <c r="AI7" s="333">
        <f>AJ7</f>
        <v>6566.8159999999998</v>
      </c>
      <c r="AJ7" s="333">
        <f>[5]SALDOS!$ADS$41+AJ27</f>
        <v>6566.8159999999998</v>
      </c>
      <c r="AK7" s="333">
        <f>'CTAS CONGELADAS JUN 19'!$P$67</f>
        <v>6712</v>
      </c>
      <c r="AL7" s="333">
        <f>[5]SALDOS!$ADY$41+AL27</f>
        <v>6219.835</v>
      </c>
      <c r="AM7" s="333">
        <f>[5]SALDOS!$AEE$41+AM27</f>
        <v>6529.7250000000004</v>
      </c>
      <c r="AN7" s="333"/>
      <c r="AO7" s="333"/>
      <c r="AP7" s="333"/>
      <c r="AQ7" s="333">
        <f>AR7</f>
        <v>6755.3770000000004</v>
      </c>
      <c r="AR7" s="333">
        <f>[5]SALDOS!$AET$41+$AK$27</f>
        <v>6755.3770000000004</v>
      </c>
      <c r="AS7" s="333">
        <f>'CTAS CONGELADAS JUl 19'!$P$67</f>
        <v>6712</v>
      </c>
      <c r="AT7" s="333"/>
      <c r="AU7" s="333"/>
      <c r="AV7" s="333">
        <v>5000</v>
      </c>
      <c r="AW7" s="333"/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3"/>
      <c r="BQ7" s="333"/>
      <c r="BR7" s="333"/>
      <c r="BS7" s="333"/>
      <c r="BT7" s="333"/>
      <c r="BU7" s="333"/>
      <c r="BV7" s="333"/>
      <c r="BW7" s="333"/>
      <c r="BX7" s="333"/>
      <c r="BY7" s="333"/>
      <c r="BZ7" s="333"/>
      <c r="CA7" s="333"/>
      <c r="CB7" s="333"/>
      <c r="CC7" s="333"/>
      <c r="CD7" s="333"/>
      <c r="CE7" s="333"/>
      <c r="CF7" s="333"/>
      <c r="CG7" s="333"/>
      <c r="CH7" s="333"/>
      <c r="CI7" s="333"/>
      <c r="CJ7" s="333"/>
      <c r="CK7" s="333"/>
      <c r="CL7" s="333"/>
      <c r="CM7" s="333"/>
      <c r="CN7" s="333"/>
      <c r="CO7" s="333"/>
      <c r="CP7" s="333"/>
      <c r="CQ7" s="333"/>
      <c r="CR7" s="333"/>
      <c r="CS7" s="333"/>
      <c r="CT7" s="333"/>
      <c r="CU7" s="333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  <c r="DO7" s="333"/>
      <c r="DP7" s="333"/>
      <c r="DQ7" s="333"/>
      <c r="DR7" s="333"/>
      <c r="DS7" s="333"/>
      <c r="DT7" s="333"/>
      <c r="DU7" s="333"/>
      <c r="DV7" s="333"/>
      <c r="DW7" s="333"/>
      <c r="DX7" s="333"/>
      <c r="DY7" s="333"/>
      <c r="DZ7" s="333"/>
      <c r="EA7" s="333"/>
      <c r="EB7" s="333"/>
      <c r="EC7" s="333"/>
      <c r="ED7" s="333"/>
      <c r="EE7" s="333"/>
      <c r="EF7" s="333"/>
      <c r="EG7" s="333"/>
      <c r="EH7" s="333"/>
      <c r="EI7" s="333"/>
      <c r="EJ7" s="333"/>
      <c r="EK7" s="333"/>
      <c r="EL7" s="333"/>
      <c r="EM7" s="333"/>
      <c r="EN7" s="333"/>
      <c r="EO7" s="333"/>
      <c r="EP7" s="333"/>
      <c r="EQ7" s="333"/>
      <c r="ER7" s="333"/>
      <c r="ES7" s="333"/>
      <c r="ET7" s="333"/>
      <c r="EU7" s="333"/>
      <c r="EV7" s="333"/>
      <c r="EW7" s="333"/>
      <c r="EX7" s="333"/>
      <c r="EY7" s="333"/>
      <c r="EZ7" s="333"/>
      <c r="FA7" s="333"/>
      <c r="FB7" s="333"/>
      <c r="FC7" s="333"/>
      <c r="FD7" s="333"/>
      <c r="FE7" s="333"/>
    </row>
    <row r="8" spans="1:161" ht="15">
      <c r="A8" s="651" t="s">
        <v>39</v>
      </c>
      <c r="B8" s="642">
        <v>24126</v>
      </c>
      <c r="C8" s="642">
        <v>39126</v>
      </c>
      <c r="D8" s="642">
        <v>34917</v>
      </c>
      <c r="E8" s="642">
        <v>47091</v>
      </c>
      <c r="F8" s="642">
        <v>48349</v>
      </c>
      <c r="G8" s="642">
        <v>43191</v>
      </c>
      <c r="H8" s="642">
        <v>56395</v>
      </c>
      <c r="I8" s="642">
        <v>53903</v>
      </c>
      <c r="J8" s="642">
        <v>31184</v>
      </c>
      <c r="K8" s="642">
        <v>30211</v>
      </c>
      <c r="L8" s="642">
        <v>40848</v>
      </c>
      <c r="M8" s="642">
        <v>43759</v>
      </c>
      <c r="N8" s="642">
        <v>50417</v>
      </c>
      <c r="O8" s="642">
        <v>40291</v>
      </c>
      <c r="P8" s="642">
        <v>43371</v>
      </c>
      <c r="Q8" s="642">
        <v>42765</v>
      </c>
      <c r="R8" s="642">
        <v>23760</v>
      </c>
      <c r="S8" s="642">
        <v>1765</v>
      </c>
      <c r="T8" s="642">
        <v>7267</v>
      </c>
      <c r="U8" s="642">
        <v>15768</v>
      </c>
      <c r="V8" s="642">
        <v>34065</v>
      </c>
      <c r="W8" s="642">
        <v>26363</v>
      </c>
      <c r="X8" s="642">
        <v>23019</v>
      </c>
      <c r="Y8" s="642">
        <v>41037</v>
      </c>
      <c r="Z8" s="642">
        <v>31734</v>
      </c>
      <c r="AA8" s="642">
        <v>31734</v>
      </c>
      <c r="AB8" s="642">
        <v>57037</v>
      </c>
      <c r="AC8" s="642">
        <v>61565</v>
      </c>
      <c r="AD8" s="642">
        <v>72169</v>
      </c>
      <c r="AE8" s="642">
        <v>52766</v>
      </c>
      <c r="AF8" s="642">
        <f>'Consolidado May 2019'!$S$48</f>
        <v>52262</v>
      </c>
      <c r="AG8" s="642">
        <v>69072</v>
      </c>
      <c r="AH8" s="642">
        <v>88072</v>
      </c>
      <c r="AI8" s="642">
        <v>88072</v>
      </c>
      <c r="AJ8" s="642">
        <v>88072</v>
      </c>
      <c r="AK8" s="642">
        <f>'Consolidado Jun 2019'!$S$48</f>
        <v>88073</v>
      </c>
      <c r="AL8" s="642">
        <v>88072</v>
      </c>
      <c r="AM8" s="642">
        <v>94072</v>
      </c>
      <c r="AN8" s="642"/>
      <c r="AO8" s="642"/>
      <c r="AP8" s="642"/>
      <c r="AQ8" s="642">
        <v>85772</v>
      </c>
      <c r="AR8" s="642">
        <v>85772</v>
      </c>
      <c r="AS8" s="642">
        <f>'Consolidado Jul 2019'!$S$48</f>
        <v>88073</v>
      </c>
      <c r="AT8" s="642"/>
      <c r="AU8" s="642"/>
      <c r="AV8" s="642">
        <f>[7]Final!$P$23</f>
        <v>40846.566139660266</v>
      </c>
      <c r="AW8" s="642"/>
      <c r="AX8" s="642"/>
      <c r="AY8" s="642"/>
      <c r="AZ8" s="642"/>
      <c r="BA8" s="642"/>
      <c r="BB8" s="642"/>
      <c r="BC8" s="642"/>
      <c r="BD8" s="642"/>
      <c r="BE8" s="642"/>
      <c r="BF8" s="642"/>
      <c r="BG8" s="642"/>
      <c r="BH8" s="642"/>
      <c r="BI8" s="642"/>
      <c r="BJ8" s="642"/>
      <c r="BK8" s="642"/>
      <c r="BL8" s="642"/>
      <c r="BM8" s="642"/>
      <c r="BN8" s="642"/>
      <c r="BO8" s="642"/>
      <c r="BP8" s="642"/>
      <c r="BQ8" s="642"/>
      <c r="BR8" s="642"/>
      <c r="BS8" s="642"/>
      <c r="BT8" s="642"/>
      <c r="BU8" s="642"/>
      <c r="BV8" s="642"/>
      <c r="BW8" s="642"/>
      <c r="BX8" s="642"/>
      <c r="BY8" s="642"/>
      <c r="BZ8" s="642"/>
      <c r="CA8" s="642"/>
      <c r="CB8" s="642"/>
      <c r="CC8" s="642"/>
      <c r="CD8" s="642"/>
      <c r="CE8" s="642"/>
      <c r="CF8" s="642"/>
      <c r="CG8" s="642"/>
      <c r="CH8" s="642"/>
      <c r="CI8" s="642"/>
      <c r="CJ8" s="642"/>
      <c r="CK8" s="642"/>
      <c r="CL8" s="642"/>
      <c r="CM8" s="642"/>
      <c r="CN8" s="642"/>
      <c r="CO8" s="642"/>
      <c r="CP8" s="642"/>
      <c r="CQ8" s="642"/>
      <c r="CR8" s="642"/>
      <c r="CS8" s="642"/>
      <c r="CT8" s="642"/>
      <c r="CU8" s="642"/>
      <c r="CV8" s="642"/>
      <c r="CW8" s="642"/>
      <c r="CX8" s="642"/>
      <c r="CY8" s="642"/>
      <c r="CZ8" s="642"/>
      <c r="DA8" s="642"/>
      <c r="DB8" s="642"/>
      <c r="DC8" s="642"/>
      <c r="DD8" s="642"/>
      <c r="DE8" s="642"/>
      <c r="DF8" s="642"/>
      <c r="DG8" s="642"/>
      <c r="DH8" s="642"/>
      <c r="DI8" s="642"/>
      <c r="DJ8" s="642"/>
      <c r="DK8" s="642"/>
      <c r="DL8" s="642"/>
      <c r="DM8" s="642"/>
      <c r="DN8" s="642"/>
      <c r="DO8" s="642"/>
      <c r="DP8" s="642"/>
      <c r="DQ8" s="642"/>
      <c r="DR8" s="642"/>
      <c r="DS8" s="642"/>
      <c r="DT8" s="642"/>
      <c r="DU8" s="642"/>
      <c r="DV8" s="642"/>
      <c r="DW8" s="642"/>
      <c r="DX8" s="642"/>
      <c r="DY8" s="642"/>
      <c r="DZ8" s="642"/>
      <c r="EA8" s="642"/>
      <c r="EB8" s="642"/>
      <c r="EC8" s="642"/>
      <c r="ED8" s="642"/>
      <c r="EE8" s="642"/>
      <c r="EF8" s="642"/>
      <c r="EG8" s="642"/>
      <c r="EH8" s="642"/>
      <c r="EI8" s="642"/>
      <c r="EJ8" s="642"/>
      <c r="EK8" s="642"/>
      <c r="EL8" s="642"/>
      <c r="EM8" s="642"/>
      <c r="EN8" s="642"/>
      <c r="EO8" s="642"/>
      <c r="EP8" s="642"/>
      <c r="EQ8" s="642"/>
      <c r="ER8" s="642"/>
      <c r="ES8" s="642"/>
      <c r="ET8" s="642"/>
      <c r="EU8" s="642"/>
      <c r="EV8" s="642"/>
      <c r="EW8" s="642"/>
      <c r="EX8" s="642"/>
      <c r="EY8" s="642"/>
      <c r="EZ8" s="642"/>
      <c r="FA8" s="642"/>
      <c r="FB8" s="642"/>
      <c r="FC8" s="642"/>
      <c r="FD8" s="642"/>
      <c r="FE8" s="642"/>
    </row>
    <row r="9" spans="1:161" ht="15">
      <c r="A9" s="648"/>
      <c r="B9" s="335"/>
      <c r="C9" s="335"/>
      <c r="D9" s="335"/>
      <c r="E9" s="335"/>
      <c r="F9" s="335"/>
      <c r="G9" s="335"/>
      <c r="H9" s="335"/>
      <c r="I9" s="335"/>
      <c r="J9" s="335"/>
      <c r="K9" s="335"/>
      <c r="L9" s="335"/>
      <c r="M9" s="335"/>
      <c r="N9" s="335"/>
      <c r="O9" s="335"/>
      <c r="P9" s="335"/>
      <c r="Q9" s="335"/>
      <c r="R9" s="335"/>
      <c r="S9" s="335"/>
      <c r="T9" s="335"/>
      <c r="U9" s="335"/>
      <c r="V9" s="335"/>
      <c r="W9" s="335"/>
      <c r="X9" s="335"/>
      <c r="Y9" s="335"/>
      <c r="Z9" s="335"/>
      <c r="AA9" s="335"/>
      <c r="AB9" s="335"/>
      <c r="AC9" s="335"/>
      <c r="AD9" s="335"/>
      <c r="AE9" s="335"/>
      <c r="AF9" s="335"/>
      <c r="AG9" s="335"/>
      <c r="AH9" s="335"/>
      <c r="AI9" s="335"/>
      <c r="AJ9" s="33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335"/>
      <c r="BO9" s="335"/>
      <c r="BP9" s="335"/>
      <c r="BQ9" s="335"/>
      <c r="BR9" s="335"/>
      <c r="BS9" s="335"/>
      <c r="BT9" s="335"/>
      <c r="BU9" s="335"/>
      <c r="BV9" s="335"/>
      <c r="BW9" s="335"/>
      <c r="BX9" s="335"/>
      <c r="BY9" s="335"/>
      <c r="BZ9" s="335"/>
      <c r="CA9" s="335"/>
      <c r="CB9" s="335"/>
      <c r="CC9" s="335"/>
      <c r="CD9" s="335"/>
      <c r="CE9" s="335"/>
      <c r="CF9" s="335"/>
      <c r="CG9" s="335"/>
      <c r="CH9" s="335"/>
      <c r="CI9" s="335"/>
      <c r="CJ9" s="335"/>
      <c r="CK9" s="335"/>
      <c r="CL9" s="335"/>
      <c r="CM9" s="335"/>
      <c r="CN9" s="335"/>
      <c r="CO9" s="335"/>
      <c r="CP9" s="335"/>
      <c r="CQ9" s="335"/>
      <c r="CR9" s="335"/>
      <c r="CS9" s="335"/>
      <c r="CT9" s="335"/>
      <c r="CU9" s="335"/>
      <c r="CV9" s="335"/>
      <c r="CW9" s="335"/>
      <c r="CX9" s="335"/>
      <c r="CY9" s="335"/>
      <c r="CZ9" s="335"/>
      <c r="DA9" s="335"/>
      <c r="DB9" s="335"/>
      <c r="DC9" s="335"/>
      <c r="DD9" s="335"/>
      <c r="DE9" s="335"/>
      <c r="DF9" s="335"/>
      <c r="DG9" s="335"/>
      <c r="DH9" s="335"/>
      <c r="DI9" s="335"/>
      <c r="DJ9" s="335"/>
      <c r="DK9" s="335"/>
      <c r="DL9" s="335"/>
      <c r="DM9" s="335"/>
      <c r="DN9" s="335"/>
      <c r="DO9" s="335"/>
      <c r="DP9" s="335"/>
      <c r="DQ9" s="335"/>
      <c r="DR9" s="335"/>
      <c r="DS9" s="335"/>
      <c r="DT9" s="335"/>
      <c r="DU9" s="335"/>
      <c r="DV9" s="335"/>
      <c r="DW9" s="335"/>
      <c r="DX9" s="335"/>
      <c r="DY9" s="335"/>
      <c r="DZ9" s="335"/>
      <c r="EA9" s="335"/>
      <c r="EB9" s="335"/>
      <c r="EC9" s="335"/>
      <c r="ED9" s="335"/>
      <c r="EE9" s="335"/>
      <c r="EF9" s="335"/>
      <c r="EG9" s="335"/>
      <c r="EH9" s="335"/>
      <c r="EI9" s="335"/>
      <c r="EJ9" s="335"/>
      <c r="EK9" s="335"/>
      <c r="EL9" s="335"/>
      <c r="EM9" s="335"/>
      <c r="EN9" s="335"/>
      <c r="EO9" s="335"/>
      <c r="EP9" s="335"/>
      <c r="EQ9" s="335"/>
      <c r="ER9" s="335"/>
      <c r="ES9" s="335"/>
      <c r="ET9" s="335"/>
      <c r="EU9" s="335"/>
      <c r="EV9" s="335"/>
      <c r="EW9" s="335"/>
      <c r="EX9" s="335"/>
      <c r="EY9" s="335"/>
      <c r="EZ9" s="335"/>
      <c r="FA9" s="335"/>
      <c r="FB9" s="335"/>
      <c r="FC9" s="335"/>
      <c r="FD9" s="335"/>
      <c r="FE9" s="335"/>
    </row>
    <row r="10" spans="1:161" ht="15.75">
      <c r="A10" s="300" t="s">
        <v>519</v>
      </c>
      <c r="B10" s="643">
        <f>B13+B14+B15</f>
        <v>53760</v>
      </c>
      <c r="C10" s="643">
        <f t="shared" ref="C10:AA10" si="21">C13+C14+C15</f>
        <v>48109</v>
      </c>
      <c r="D10" s="643">
        <f t="shared" si="21"/>
        <v>52051</v>
      </c>
      <c r="E10" s="643">
        <f t="shared" si="21"/>
        <v>56187</v>
      </c>
      <c r="F10" s="643">
        <f t="shared" si="21"/>
        <v>51939</v>
      </c>
      <c r="G10" s="643">
        <f t="shared" si="21"/>
        <v>48941</v>
      </c>
      <c r="H10" s="643">
        <f t="shared" si="21"/>
        <v>42124</v>
      </c>
      <c r="I10" s="643">
        <f t="shared" si="21"/>
        <v>39836</v>
      </c>
      <c r="J10" s="643">
        <f t="shared" si="21"/>
        <v>37607</v>
      </c>
      <c r="K10" s="643">
        <f t="shared" si="21"/>
        <v>34792</v>
      </c>
      <c r="L10" s="643">
        <f t="shared" si="21"/>
        <v>23511</v>
      </c>
      <c r="M10" s="643">
        <f t="shared" si="21"/>
        <v>21540</v>
      </c>
      <c r="N10" s="643">
        <f t="shared" si="21"/>
        <v>25480</v>
      </c>
      <c r="O10" s="643">
        <f t="shared" si="21"/>
        <v>25571</v>
      </c>
      <c r="P10" s="643">
        <f t="shared" si="21"/>
        <v>23962</v>
      </c>
      <c r="Q10" s="643">
        <f t="shared" si="21"/>
        <v>23964</v>
      </c>
      <c r="R10" s="643">
        <f t="shared" si="21"/>
        <v>21993</v>
      </c>
      <c r="S10" s="643">
        <f t="shared" si="21"/>
        <v>21504</v>
      </c>
      <c r="T10" s="643">
        <f t="shared" si="21"/>
        <v>48070</v>
      </c>
      <c r="U10" s="643">
        <f t="shared" si="21"/>
        <v>45841</v>
      </c>
      <c r="V10" s="643">
        <f t="shared" si="21"/>
        <v>52335</v>
      </c>
      <c r="W10" s="643">
        <f t="shared" si="21"/>
        <v>52799</v>
      </c>
      <c r="X10" s="643">
        <f t="shared" si="21"/>
        <v>59672</v>
      </c>
      <c r="Y10" s="643">
        <f t="shared" si="21"/>
        <v>54645</v>
      </c>
      <c r="Z10" s="643">
        <f t="shared" si="21"/>
        <v>62378</v>
      </c>
      <c r="AA10" s="643">
        <f t="shared" si="21"/>
        <v>62378</v>
      </c>
      <c r="AB10" s="643">
        <f t="shared" ref="AB10:AF10" si="22">AB13+AB14+AB15</f>
        <v>61358</v>
      </c>
      <c r="AC10" s="643">
        <f t="shared" si="22"/>
        <v>61335</v>
      </c>
      <c r="AD10" s="643">
        <f t="shared" si="22"/>
        <v>57247</v>
      </c>
      <c r="AE10" s="643">
        <f t="shared" si="22"/>
        <v>43945</v>
      </c>
      <c r="AF10" s="643">
        <f t="shared" si="22"/>
        <v>52677</v>
      </c>
      <c r="AG10" s="643">
        <f t="shared" ref="AG10:AK10" si="23">AG13+AG14+AG15</f>
        <v>30677</v>
      </c>
      <c r="AH10" s="643">
        <f t="shared" si="23"/>
        <v>20813</v>
      </c>
      <c r="AI10" s="643">
        <f>SUM(AI13:AI15)</f>
        <v>20813</v>
      </c>
      <c r="AJ10" s="643">
        <f t="shared" si="23"/>
        <v>20813</v>
      </c>
      <c r="AK10" s="643">
        <f t="shared" si="23"/>
        <v>20828</v>
      </c>
      <c r="AL10" s="643">
        <f t="shared" ref="AL10:AM10" si="24">AL13+AL14+AL15</f>
        <v>20828</v>
      </c>
      <c r="AM10" s="643">
        <f t="shared" si="24"/>
        <v>20828</v>
      </c>
      <c r="AN10" s="643">
        <f t="shared" ref="AN10:AP10" si="25">AN13+AN14+AN15</f>
        <v>0</v>
      </c>
      <c r="AO10" s="643">
        <f t="shared" si="25"/>
        <v>0</v>
      </c>
      <c r="AP10" s="643">
        <f t="shared" si="25"/>
        <v>0</v>
      </c>
      <c r="AQ10" s="643">
        <f>SUM(AQ13:AQ15)</f>
        <v>20828</v>
      </c>
      <c r="AR10" s="643">
        <f t="shared" ref="AR10:AS10" si="26">AR13+AR14+AR15</f>
        <v>20828</v>
      </c>
      <c r="AS10" s="643">
        <f t="shared" si="26"/>
        <v>20828</v>
      </c>
      <c r="AT10" s="643"/>
      <c r="AU10" s="643"/>
      <c r="AV10" s="643">
        <f>SUM(AV13:AV15)</f>
        <v>5000</v>
      </c>
      <c r="AW10" s="643"/>
      <c r="AX10" s="643"/>
      <c r="AY10" s="643"/>
      <c r="AZ10" s="643"/>
      <c r="BA10" s="643"/>
      <c r="BB10" s="643"/>
      <c r="BC10" s="643"/>
      <c r="BD10" s="643"/>
      <c r="BE10" s="643"/>
      <c r="BF10" s="643"/>
      <c r="BG10" s="643"/>
      <c r="BH10" s="643"/>
      <c r="BI10" s="643"/>
      <c r="BJ10" s="643"/>
      <c r="BK10" s="643"/>
      <c r="BL10" s="643"/>
      <c r="BM10" s="643"/>
      <c r="BN10" s="643"/>
      <c r="BO10" s="643"/>
      <c r="BP10" s="643"/>
      <c r="BQ10" s="643"/>
      <c r="BR10" s="643"/>
      <c r="BS10" s="643"/>
      <c r="BT10" s="643"/>
      <c r="BU10" s="643"/>
      <c r="BV10" s="643"/>
      <c r="BW10" s="643"/>
      <c r="BX10" s="643"/>
      <c r="BY10" s="643"/>
      <c r="BZ10" s="643"/>
      <c r="CA10" s="643"/>
      <c r="CB10" s="643"/>
      <c r="CC10" s="643"/>
      <c r="CD10" s="643"/>
      <c r="CE10" s="643"/>
      <c r="CF10" s="643"/>
      <c r="CG10" s="643"/>
      <c r="CH10" s="643"/>
      <c r="CI10" s="643"/>
      <c r="CJ10" s="643"/>
      <c r="CK10" s="643"/>
      <c r="CL10" s="643"/>
      <c r="CM10" s="643"/>
      <c r="CN10" s="643"/>
      <c r="CO10" s="643"/>
      <c r="CP10" s="643"/>
      <c r="CQ10" s="643"/>
      <c r="CR10" s="643"/>
      <c r="CS10" s="643"/>
      <c r="CT10" s="643"/>
      <c r="CU10" s="643"/>
      <c r="CV10" s="643"/>
      <c r="CW10" s="643"/>
      <c r="CX10" s="643"/>
      <c r="CY10" s="643"/>
      <c r="CZ10" s="643"/>
      <c r="DA10" s="643"/>
      <c r="DB10" s="643"/>
      <c r="DC10" s="643"/>
      <c r="DD10" s="643"/>
      <c r="DE10" s="643"/>
      <c r="DF10" s="643"/>
      <c r="DG10" s="643"/>
      <c r="DH10" s="643"/>
      <c r="DI10" s="643"/>
      <c r="DJ10" s="643"/>
      <c r="DK10" s="643"/>
      <c r="DL10" s="643"/>
      <c r="DM10" s="643"/>
      <c r="DN10" s="643"/>
      <c r="DO10" s="643"/>
      <c r="DP10" s="643"/>
      <c r="DQ10" s="643"/>
      <c r="DR10" s="643"/>
      <c r="DS10" s="643"/>
      <c r="DT10" s="643"/>
      <c r="DU10" s="643"/>
      <c r="DV10" s="643"/>
      <c r="DW10" s="643"/>
      <c r="DX10" s="643"/>
      <c r="DY10" s="643"/>
      <c r="DZ10" s="643"/>
      <c r="EA10" s="643"/>
      <c r="EB10" s="643"/>
      <c r="EC10" s="643"/>
      <c r="ED10" s="643"/>
      <c r="EE10" s="643"/>
      <c r="EF10" s="643"/>
      <c r="EG10" s="643"/>
      <c r="EH10" s="643"/>
      <c r="EI10" s="643"/>
      <c r="EJ10" s="643"/>
      <c r="EK10" s="643"/>
      <c r="EL10" s="643"/>
      <c r="EM10" s="643"/>
      <c r="EN10" s="643"/>
      <c r="EO10" s="643"/>
      <c r="EP10" s="643"/>
      <c r="EQ10" s="643"/>
      <c r="ER10" s="643"/>
      <c r="ES10" s="643"/>
      <c r="ET10" s="643"/>
      <c r="EU10" s="643"/>
      <c r="EV10" s="643"/>
      <c r="EW10" s="643"/>
      <c r="EX10" s="643"/>
      <c r="EY10" s="643"/>
      <c r="EZ10" s="643"/>
      <c r="FA10" s="643"/>
      <c r="FB10" s="643"/>
      <c r="FC10" s="643"/>
      <c r="FD10" s="643"/>
      <c r="FE10" s="643"/>
    </row>
    <row r="11" spans="1:161">
      <c r="A11" s="657" t="s">
        <v>55</v>
      </c>
      <c r="B11" s="658">
        <f>B13</f>
        <v>27111</v>
      </c>
      <c r="C11" s="658">
        <f t="shared" ref="C11:AA11" si="27">C13</f>
        <v>26138</v>
      </c>
      <c r="D11" s="658">
        <f t="shared" si="27"/>
        <v>26869</v>
      </c>
      <c r="E11" s="658">
        <f t="shared" si="27"/>
        <v>31259</v>
      </c>
      <c r="F11" s="658">
        <f t="shared" si="27"/>
        <v>27707</v>
      </c>
      <c r="G11" s="658">
        <f t="shared" si="27"/>
        <v>24313</v>
      </c>
      <c r="H11" s="658">
        <f t="shared" si="27"/>
        <v>17064.75684293425</v>
      </c>
      <c r="I11" s="658">
        <f t="shared" si="27"/>
        <v>13013.752222986401</v>
      </c>
      <c r="J11" s="658">
        <f t="shared" si="27"/>
        <v>13072.648329599058</v>
      </c>
      <c r="K11" s="658">
        <f t="shared" si="27"/>
        <v>10237.109774418099</v>
      </c>
      <c r="L11" s="658">
        <f t="shared" si="27"/>
        <v>3366.8637693711062</v>
      </c>
      <c r="M11" s="658">
        <f t="shared" si="27"/>
        <v>2232.3945862850014</v>
      </c>
      <c r="N11" s="658">
        <f t="shared" si="27"/>
        <v>500</v>
      </c>
      <c r="O11" s="658">
        <f t="shared" si="27"/>
        <v>401</v>
      </c>
      <c r="P11" s="658">
        <f t="shared" si="27"/>
        <v>0</v>
      </c>
      <c r="Q11" s="658">
        <f t="shared" si="27"/>
        <v>0</v>
      </c>
      <c r="R11" s="658">
        <f t="shared" si="27"/>
        <v>1005</v>
      </c>
      <c r="S11" s="658">
        <f t="shared" si="27"/>
        <v>1012</v>
      </c>
      <c r="T11" s="658">
        <f t="shared" si="27"/>
        <v>31019</v>
      </c>
      <c r="U11" s="658">
        <f t="shared" si="27"/>
        <v>30000</v>
      </c>
      <c r="V11" s="658">
        <f t="shared" si="27"/>
        <v>30017</v>
      </c>
      <c r="W11" s="658">
        <f t="shared" si="27"/>
        <v>30022</v>
      </c>
      <c r="X11" s="658">
        <f t="shared" si="27"/>
        <v>40022</v>
      </c>
      <c r="Y11" s="658">
        <f t="shared" si="27"/>
        <v>40012</v>
      </c>
      <c r="Z11" s="658">
        <f t="shared" si="27"/>
        <v>40018</v>
      </c>
      <c r="AA11" s="658">
        <f t="shared" si="27"/>
        <v>40018</v>
      </c>
      <c r="AB11" s="658">
        <f t="shared" ref="AB11:AF11" si="28">AB13</f>
        <v>40020</v>
      </c>
      <c r="AC11" s="658">
        <f t="shared" si="28"/>
        <v>40022</v>
      </c>
      <c r="AD11" s="658">
        <f t="shared" si="28"/>
        <v>41836</v>
      </c>
      <c r="AE11" s="658">
        <f t="shared" si="28"/>
        <v>31696</v>
      </c>
      <c r="AF11" s="658">
        <f t="shared" si="28"/>
        <v>31864</v>
      </c>
      <c r="AG11" s="658">
        <f t="shared" ref="AG11:AK11" si="29">AG13</f>
        <v>9864</v>
      </c>
      <c r="AH11" s="658">
        <f t="shared" si="29"/>
        <v>0</v>
      </c>
      <c r="AI11" s="658">
        <f>AI13</f>
        <v>0</v>
      </c>
      <c r="AJ11" s="658">
        <f t="shared" si="29"/>
        <v>0</v>
      </c>
      <c r="AK11" s="658">
        <f t="shared" si="29"/>
        <v>0</v>
      </c>
      <c r="AL11" s="658">
        <f t="shared" ref="AL11:AM11" si="30">AL13</f>
        <v>0</v>
      </c>
      <c r="AM11" s="658">
        <f t="shared" si="30"/>
        <v>0</v>
      </c>
      <c r="AN11" s="658">
        <f t="shared" ref="AN11:AP11" si="31">AN13</f>
        <v>0</v>
      </c>
      <c r="AO11" s="658">
        <f t="shared" si="31"/>
        <v>0</v>
      </c>
      <c r="AP11" s="658">
        <f t="shared" si="31"/>
        <v>0</v>
      </c>
      <c r="AQ11" s="658">
        <f>AQ13</f>
        <v>0</v>
      </c>
      <c r="AR11" s="658">
        <f t="shared" ref="AR11:AS11" si="32">AR13</f>
        <v>0</v>
      </c>
      <c r="AS11" s="658">
        <f t="shared" si="32"/>
        <v>0</v>
      </c>
      <c r="AT11" s="658"/>
      <c r="AU11" s="658"/>
      <c r="AV11" s="658">
        <f>AV13</f>
        <v>0</v>
      </c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  <c r="BX11" s="658"/>
      <c r="BY11" s="658"/>
      <c r="BZ11" s="658"/>
      <c r="CA11" s="658"/>
      <c r="CB11" s="658"/>
      <c r="CC11" s="658"/>
      <c r="CD11" s="658"/>
      <c r="CE11" s="658"/>
      <c r="CF11" s="658"/>
      <c r="CG11" s="658"/>
      <c r="CH11" s="658"/>
      <c r="CI11" s="658"/>
      <c r="CJ11" s="658"/>
      <c r="CK11" s="658"/>
      <c r="CL11" s="658"/>
      <c r="CM11" s="658"/>
      <c r="CN11" s="658"/>
      <c r="CO11" s="658"/>
      <c r="CP11" s="658"/>
      <c r="CQ11" s="658"/>
      <c r="CR11" s="658"/>
      <c r="CS11" s="658"/>
      <c r="CT11" s="658"/>
      <c r="CU11" s="658"/>
      <c r="CV11" s="658"/>
      <c r="CW11" s="658"/>
      <c r="CX11" s="658"/>
      <c r="CY11" s="658"/>
      <c r="CZ11" s="658"/>
      <c r="DA11" s="658"/>
      <c r="DB11" s="658"/>
      <c r="DC11" s="658"/>
      <c r="DD11" s="658"/>
      <c r="DE11" s="658"/>
      <c r="DF11" s="658"/>
      <c r="DG11" s="658"/>
      <c r="DH11" s="658"/>
      <c r="DI11" s="658"/>
      <c r="DJ11" s="658"/>
      <c r="DK11" s="658"/>
      <c r="DL11" s="658"/>
      <c r="DM11" s="658"/>
      <c r="DN11" s="658"/>
      <c r="DO11" s="658"/>
      <c r="DP11" s="658"/>
      <c r="DQ11" s="658"/>
      <c r="DR11" s="658"/>
      <c r="DS11" s="658"/>
      <c r="DT11" s="658"/>
      <c r="DU11" s="658"/>
      <c r="DV11" s="658"/>
      <c r="DW11" s="658"/>
      <c r="DX11" s="658"/>
      <c r="DY11" s="658"/>
      <c r="DZ11" s="658"/>
      <c r="EA11" s="658"/>
      <c r="EB11" s="658"/>
      <c r="EC11" s="658"/>
      <c r="ED11" s="658"/>
      <c r="EE11" s="658"/>
      <c r="EF11" s="658"/>
      <c r="EG11" s="658"/>
      <c r="EH11" s="658"/>
      <c r="EI11" s="658"/>
      <c r="EJ11" s="658"/>
      <c r="EK11" s="658"/>
      <c r="EL11" s="658"/>
      <c r="EM11" s="658"/>
      <c r="EN11" s="658"/>
      <c r="EO11" s="658"/>
      <c r="EP11" s="658"/>
      <c r="EQ11" s="658"/>
      <c r="ER11" s="658"/>
      <c r="ES11" s="658"/>
      <c r="ET11" s="658"/>
      <c r="EU11" s="658"/>
      <c r="EV11" s="658"/>
      <c r="EW11" s="658"/>
      <c r="EX11" s="658"/>
      <c r="EY11" s="658"/>
      <c r="EZ11" s="658"/>
      <c r="FA11" s="658"/>
      <c r="FB11" s="658"/>
      <c r="FC11" s="658"/>
      <c r="FD11" s="658"/>
      <c r="FE11" s="658"/>
    </row>
    <row r="12" spans="1:161">
      <c r="A12" s="659" t="s">
        <v>56</v>
      </c>
      <c r="B12" s="660">
        <f>B14+B15</f>
        <v>26649</v>
      </c>
      <c r="C12" s="660">
        <f t="shared" ref="C12:AA12" si="33">C14+C15</f>
        <v>21971</v>
      </c>
      <c r="D12" s="660">
        <f t="shared" si="33"/>
        <v>25182</v>
      </c>
      <c r="E12" s="660">
        <f t="shared" si="33"/>
        <v>24928</v>
      </c>
      <c r="F12" s="660">
        <f t="shared" si="33"/>
        <v>24232</v>
      </c>
      <c r="G12" s="660">
        <f t="shared" si="33"/>
        <v>24628</v>
      </c>
      <c r="H12" s="660">
        <f t="shared" si="33"/>
        <v>25059.24315706575</v>
      </c>
      <c r="I12" s="660">
        <f t="shared" si="33"/>
        <v>26822.247777013599</v>
      </c>
      <c r="J12" s="660">
        <f t="shared" si="33"/>
        <v>24534.351670400942</v>
      </c>
      <c r="K12" s="660">
        <f t="shared" si="33"/>
        <v>24554.890225581901</v>
      </c>
      <c r="L12" s="660">
        <f t="shared" si="33"/>
        <v>20144.136230628894</v>
      </c>
      <c r="M12" s="660">
        <f t="shared" si="33"/>
        <v>19307.605413714999</v>
      </c>
      <c r="N12" s="660">
        <f t="shared" si="33"/>
        <v>24980</v>
      </c>
      <c r="O12" s="660">
        <f t="shared" si="33"/>
        <v>25170</v>
      </c>
      <c r="P12" s="660">
        <f t="shared" si="33"/>
        <v>23962</v>
      </c>
      <c r="Q12" s="660">
        <f t="shared" si="33"/>
        <v>23964</v>
      </c>
      <c r="R12" s="660">
        <f t="shared" si="33"/>
        <v>20988</v>
      </c>
      <c r="S12" s="660">
        <f t="shared" si="33"/>
        <v>20492</v>
      </c>
      <c r="T12" s="660">
        <f t="shared" si="33"/>
        <v>17051</v>
      </c>
      <c r="U12" s="660">
        <f t="shared" si="33"/>
        <v>15841</v>
      </c>
      <c r="V12" s="660">
        <f t="shared" si="33"/>
        <v>22318</v>
      </c>
      <c r="W12" s="660">
        <f t="shared" si="33"/>
        <v>22777</v>
      </c>
      <c r="X12" s="660">
        <f t="shared" si="33"/>
        <v>19650</v>
      </c>
      <c r="Y12" s="660">
        <f t="shared" si="33"/>
        <v>14633</v>
      </c>
      <c r="Z12" s="660">
        <f t="shared" si="33"/>
        <v>22360</v>
      </c>
      <c r="AA12" s="660">
        <f t="shared" si="33"/>
        <v>22360</v>
      </c>
      <c r="AB12" s="660">
        <f t="shared" ref="AB12:AF12" si="34">AB14+AB15</f>
        <v>21338</v>
      </c>
      <c r="AC12" s="660">
        <f t="shared" si="34"/>
        <v>21313</v>
      </c>
      <c r="AD12" s="660">
        <f t="shared" si="34"/>
        <v>15411</v>
      </c>
      <c r="AE12" s="660">
        <f t="shared" si="34"/>
        <v>12249</v>
      </c>
      <c r="AF12" s="660">
        <f t="shared" si="34"/>
        <v>20813</v>
      </c>
      <c r="AG12" s="660">
        <f t="shared" ref="AG12:AK12" si="35">AG14+AG15</f>
        <v>20813</v>
      </c>
      <c r="AH12" s="660">
        <f t="shared" si="35"/>
        <v>20813</v>
      </c>
      <c r="AI12" s="660">
        <f>AI14+AI15</f>
        <v>20813</v>
      </c>
      <c r="AJ12" s="660">
        <f t="shared" si="35"/>
        <v>20813</v>
      </c>
      <c r="AK12" s="660">
        <f t="shared" si="35"/>
        <v>20828</v>
      </c>
      <c r="AL12" s="660">
        <f t="shared" ref="AL12:AM12" si="36">AL14+AL15</f>
        <v>20828</v>
      </c>
      <c r="AM12" s="660">
        <f t="shared" si="36"/>
        <v>20828</v>
      </c>
      <c r="AN12" s="660">
        <f t="shared" ref="AN12:AP12" si="37">AN14+AN15</f>
        <v>0</v>
      </c>
      <c r="AO12" s="660">
        <f t="shared" si="37"/>
        <v>0</v>
      </c>
      <c r="AP12" s="660">
        <f t="shared" si="37"/>
        <v>0</v>
      </c>
      <c r="AQ12" s="660">
        <f>AQ14+AQ15</f>
        <v>20828</v>
      </c>
      <c r="AR12" s="660">
        <f t="shared" ref="AR12:AS12" si="38">AR14+AR15</f>
        <v>20828</v>
      </c>
      <c r="AS12" s="660">
        <f t="shared" si="38"/>
        <v>20828</v>
      </c>
      <c r="AT12" s="660"/>
      <c r="AU12" s="660"/>
      <c r="AV12" s="660">
        <f>AV14+AV15</f>
        <v>5000</v>
      </c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  <c r="BG12" s="660"/>
      <c r="BH12" s="660"/>
      <c r="BI12" s="660"/>
      <c r="BJ12" s="660"/>
      <c r="BK12" s="660"/>
      <c r="BL12" s="660"/>
      <c r="BM12" s="660"/>
      <c r="BN12" s="660"/>
      <c r="BO12" s="660"/>
      <c r="BP12" s="660"/>
      <c r="BQ12" s="660"/>
      <c r="BR12" s="660"/>
      <c r="BS12" s="660"/>
      <c r="BT12" s="660"/>
      <c r="BU12" s="660"/>
      <c r="BV12" s="660"/>
      <c r="BW12" s="660"/>
      <c r="BX12" s="660"/>
      <c r="BY12" s="660"/>
      <c r="BZ12" s="660"/>
      <c r="CA12" s="660"/>
      <c r="CB12" s="660"/>
      <c r="CC12" s="660"/>
      <c r="CD12" s="660"/>
      <c r="CE12" s="660"/>
      <c r="CF12" s="660"/>
      <c r="CG12" s="660"/>
      <c r="CH12" s="660"/>
      <c r="CI12" s="660"/>
      <c r="CJ12" s="660"/>
      <c r="CK12" s="660"/>
      <c r="CL12" s="660"/>
      <c r="CM12" s="660"/>
      <c r="CN12" s="660"/>
      <c r="CO12" s="660"/>
      <c r="CP12" s="660"/>
      <c r="CQ12" s="660"/>
      <c r="CR12" s="660"/>
      <c r="CS12" s="660"/>
      <c r="CT12" s="660"/>
      <c r="CU12" s="660"/>
      <c r="CV12" s="660"/>
      <c r="CW12" s="660"/>
      <c r="CX12" s="660"/>
      <c r="CY12" s="660"/>
      <c r="CZ12" s="660"/>
      <c r="DA12" s="660"/>
      <c r="DB12" s="660"/>
      <c r="DC12" s="660"/>
      <c r="DD12" s="660"/>
      <c r="DE12" s="660"/>
      <c r="DF12" s="660"/>
      <c r="DG12" s="660"/>
      <c r="DH12" s="660"/>
      <c r="DI12" s="660"/>
      <c r="DJ12" s="660"/>
      <c r="DK12" s="660"/>
      <c r="DL12" s="660"/>
      <c r="DM12" s="660"/>
      <c r="DN12" s="660"/>
      <c r="DO12" s="660"/>
      <c r="DP12" s="660"/>
      <c r="DQ12" s="660"/>
      <c r="DR12" s="660"/>
      <c r="DS12" s="660"/>
      <c r="DT12" s="660"/>
      <c r="DU12" s="660"/>
      <c r="DV12" s="660"/>
      <c r="DW12" s="660"/>
      <c r="DX12" s="660"/>
      <c r="DY12" s="660"/>
      <c r="DZ12" s="660"/>
      <c r="EA12" s="660"/>
      <c r="EB12" s="660"/>
      <c r="EC12" s="660"/>
      <c r="ED12" s="660"/>
      <c r="EE12" s="660"/>
      <c r="EF12" s="660"/>
      <c r="EG12" s="660"/>
      <c r="EH12" s="660"/>
      <c r="EI12" s="660"/>
      <c r="EJ12" s="660"/>
      <c r="EK12" s="660"/>
      <c r="EL12" s="660"/>
      <c r="EM12" s="660"/>
      <c r="EN12" s="660"/>
      <c r="EO12" s="660"/>
      <c r="EP12" s="660"/>
      <c r="EQ12" s="660"/>
      <c r="ER12" s="660"/>
      <c r="ES12" s="660"/>
      <c r="ET12" s="660"/>
      <c r="EU12" s="660"/>
      <c r="EV12" s="660"/>
      <c r="EW12" s="660"/>
      <c r="EX12" s="660"/>
      <c r="EY12" s="660"/>
      <c r="EZ12" s="660"/>
      <c r="FA12" s="660"/>
      <c r="FB12" s="660"/>
      <c r="FC12" s="660"/>
      <c r="FD12" s="660"/>
      <c r="FE12" s="660"/>
    </row>
    <row r="13" spans="1:161" ht="15">
      <c r="A13" s="12" t="s">
        <v>4</v>
      </c>
      <c r="B13" s="333">
        <v>27111</v>
      </c>
      <c r="C13" s="333">
        <v>26138</v>
      </c>
      <c r="D13" s="333">
        <v>26869</v>
      </c>
      <c r="E13" s="333">
        <v>31259</v>
      </c>
      <c r="F13" s="333">
        <v>27707</v>
      </c>
      <c r="G13" s="333">
        <v>24313</v>
      </c>
      <c r="H13" s="333">
        <v>17064.75684293425</v>
      </c>
      <c r="I13" s="333">
        <v>13013.752222986401</v>
      </c>
      <c r="J13" s="333">
        <v>13072.648329599058</v>
      </c>
      <c r="K13" s="333">
        <v>10237.109774418099</v>
      </c>
      <c r="L13" s="333">
        <v>3366.8637693711062</v>
      </c>
      <c r="M13" s="333">
        <v>2232.3945862850014</v>
      </c>
      <c r="N13" s="333">
        <v>500</v>
      </c>
      <c r="O13" s="333">
        <v>401</v>
      </c>
      <c r="P13" s="333">
        <v>0</v>
      </c>
      <c r="Q13" s="333">
        <v>0</v>
      </c>
      <c r="R13" s="333">
        <v>1005</v>
      </c>
      <c r="S13" s="333">
        <v>1012</v>
      </c>
      <c r="T13" s="333">
        <v>31019</v>
      </c>
      <c r="U13" s="333">
        <v>30000</v>
      </c>
      <c r="V13" s="333">
        <v>30017</v>
      </c>
      <c r="W13" s="333">
        <v>30022</v>
      </c>
      <c r="X13" s="333">
        <v>40022</v>
      </c>
      <c r="Y13" s="333">
        <v>40012</v>
      </c>
      <c r="Z13" s="333">
        <v>40018</v>
      </c>
      <c r="AA13" s="333">
        <v>40018</v>
      </c>
      <c r="AB13" s="333">
        <v>40020</v>
      </c>
      <c r="AC13" s="333">
        <v>40022</v>
      </c>
      <c r="AD13" s="333">
        <v>41836</v>
      </c>
      <c r="AE13" s="333">
        <v>31696</v>
      </c>
      <c r="AF13" s="333">
        <f>'CTAS CONGELADAS MAY 19'!$P$137</f>
        <v>31864</v>
      </c>
      <c r="AG13" s="333">
        <f>8000+$AF$29</f>
        <v>9864</v>
      </c>
      <c r="AH13" s="333">
        <v>0</v>
      </c>
      <c r="AI13" s="333">
        <v>0</v>
      </c>
      <c r="AJ13" s="333">
        <v>0</v>
      </c>
      <c r="AK13" s="333">
        <f>'CTAS CONGELADAS JUN 19'!$P$138</f>
        <v>0</v>
      </c>
      <c r="AL13" s="333">
        <f>AK13</f>
        <v>0</v>
      </c>
      <c r="AM13" s="333">
        <f t="shared" ref="AM13:AP13" si="39">AL13</f>
        <v>0</v>
      </c>
      <c r="AN13" s="333"/>
      <c r="AO13" s="333"/>
      <c r="AP13" s="333"/>
      <c r="AQ13" s="333">
        <v>0</v>
      </c>
      <c r="AR13" s="333">
        <v>0</v>
      </c>
      <c r="AS13" s="333">
        <f>'CTAS CONGELADAS JUl 19'!$P$138</f>
        <v>0</v>
      </c>
      <c r="AT13" s="333"/>
      <c r="AU13" s="333"/>
      <c r="AV13" s="333">
        <v>0</v>
      </c>
      <c r="AW13" s="333"/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3"/>
      <c r="BQ13" s="333"/>
      <c r="BR13" s="333"/>
      <c r="BS13" s="333"/>
      <c r="BT13" s="333"/>
      <c r="BU13" s="333"/>
      <c r="BV13" s="333"/>
      <c r="BW13" s="333"/>
      <c r="BX13" s="333"/>
      <c r="BY13" s="333"/>
      <c r="BZ13" s="333"/>
      <c r="CA13" s="333"/>
      <c r="CB13" s="333"/>
      <c r="CC13" s="333"/>
      <c r="CD13" s="333"/>
      <c r="CE13" s="333"/>
      <c r="CF13" s="333"/>
      <c r="CG13" s="333"/>
      <c r="CH13" s="333"/>
      <c r="CI13" s="333"/>
      <c r="CJ13" s="333"/>
      <c r="CK13" s="333"/>
      <c r="CL13" s="333"/>
      <c r="CM13" s="333"/>
      <c r="CN13" s="333"/>
      <c r="CO13" s="333"/>
      <c r="CP13" s="333"/>
      <c r="CQ13" s="333"/>
      <c r="CR13" s="333"/>
      <c r="CS13" s="333"/>
      <c r="CT13" s="333"/>
      <c r="CU13" s="333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  <c r="DO13" s="333"/>
      <c r="DP13" s="333"/>
      <c r="DQ13" s="333"/>
      <c r="DR13" s="333"/>
      <c r="DS13" s="333"/>
      <c r="DT13" s="333"/>
      <c r="DU13" s="333"/>
      <c r="DV13" s="333"/>
      <c r="DW13" s="333"/>
      <c r="DX13" s="333"/>
      <c r="DY13" s="333"/>
      <c r="DZ13" s="333"/>
      <c r="EA13" s="333"/>
      <c r="EB13" s="333"/>
      <c r="EC13" s="333"/>
      <c r="ED13" s="333"/>
      <c r="EE13" s="333"/>
      <c r="EF13" s="333"/>
      <c r="EG13" s="333"/>
      <c r="EH13" s="333"/>
      <c r="EI13" s="333"/>
      <c r="EJ13" s="333"/>
      <c r="EK13" s="333"/>
      <c r="EL13" s="333"/>
      <c r="EM13" s="333"/>
      <c r="EN13" s="333"/>
      <c r="EO13" s="333"/>
      <c r="EP13" s="333"/>
      <c r="EQ13" s="333"/>
      <c r="ER13" s="333"/>
      <c r="ES13" s="333"/>
      <c r="ET13" s="333"/>
      <c r="EU13" s="333"/>
      <c r="EV13" s="333"/>
      <c r="EW13" s="333"/>
      <c r="EX13" s="333"/>
      <c r="EY13" s="333"/>
      <c r="EZ13" s="333"/>
      <c r="FA13" s="333"/>
      <c r="FB13" s="333"/>
      <c r="FC13" s="333"/>
      <c r="FD13" s="333"/>
      <c r="FE13" s="333"/>
    </row>
    <row r="14" spans="1:161" ht="15">
      <c r="A14" s="9" t="s">
        <v>5</v>
      </c>
      <c r="B14" s="333">
        <v>25489</v>
      </c>
      <c r="C14" s="333">
        <v>20811</v>
      </c>
      <c r="D14" s="333">
        <v>24021</v>
      </c>
      <c r="E14" s="333">
        <v>23767</v>
      </c>
      <c r="F14" s="333">
        <v>23070</v>
      </c>
      <c r="G14" s="333">
        <v>23465</v>
      </c>
      <c r="H14" s="333">
        <v>23896.24315706575</v>
      </c>
      <c r="I14" s="333">
        <v>25658.247777013599</v>
      </c>
      <c r="J14" s="333">
        <v>23369.351670400942</v>
      </c>
      <c r="K14" s="333">
        <v>23388.890225581901</v>
      </c>
      <c r="L14" s="333">
        <v>18978.136230628894</v>
      </c>
      <c r="M14" s="333">
        <v>18140.605413714999</v>
      </c>
      <c r="N14" s="333">
        <v>23812</v>
      </c>
      <c r="O14" s="333">
        <v>24001</v>
      </c>
      <c r="P14" s="333">
        <v>22792</v>
      </c>
      <c r="Q14" s="333">
        <v>22793</v>
      </c>
      <c r="R14" s="333">
        <v>19816</v>
      </c>
      <c r="S14" s="333">
        <v>19319</v>
      </c>
      <c r="T14" s="333">
        <v>15877</v>
      </c>
      <c r="U14" s="333">
        <v>14665</v>
      </c>
      <c r="V14" s="333">
        <v>21141</v>
      </c>
      <c r="W14" s="333">
        <v>21599</v>
      </c>
      <c r="X14" s="333">
        <v>18470</v>
      </c>
      <c r="Y14" s="333">
        <v>13452</v>
      </c>
      <c r="Z14" s="333">
        <v>21177</v>
      </c>
      <c r="AA14" s="333">
        <v>21177</v>
      </c>
      <c r="AB14" s="333">
        <v>20154</v>
      </c>
      <c r="AC14" s="333">
        <v>20127</v>
      </c>
      <c r="AD14" s="333">
        <v>14224</v>
      </c>
      <c r="AE14" s="333">
        <v>11062</v>
      </c>
      <c r="AF14" s="333">
        <f>'CTAS CONGELADAS MAY 19'!$P$138</f>
        <v>19622</v>
      </c>
      <c r="AG14" s="333">
        <f>AF14</f>
        <v>19622</v>
      </c>
      <c r="AH14" s="333">
        <f>AG14</f>
        <v>19622</v>
      </c>
      <c r="AI14" s="333">
        <f t="shared" ref="AI14:AJ14" si="40">AH14</f>
        <v>19622</v>
      </c>
      <c r="AJ14" s="333">
        <f t="shared" si="40"/>
        <v>19622</v>
      </c>
      <c r="AK14" s="333">
        <f>'CTAS CONGELADAS JUN 19'!$P$139</f>
        <v>19635</v>
      </c>
      <c r="AL14" s="333">
        <f>AK14</f>
        <v>19635</v>
      </c>
      <c r="AM14" s="333">
        <f t="shared" ref="AM14:AP14" si="41">AL14</f>
        <v>19635</v>
      </c>
      <c r="AN14" s="333"/>
      <c r="AO14" s="333"/>
      <c r="AP14" s="333"/>
      <c r="AQ14" s="333">
        <f>AK14</f>
        <v>19635</v>
      </c>
      <c r="AR14" s="333">
        <f t="shared" ref="AR14:AR15" si="42">AQ14</f>
        <v>19635</v>
      </c>
      <c r="AS14" s="333">
        <f>'CTAS CONGELADAS JUl 19'!$P$139</f>
        <v>19635</v>
      </c>
      <c r="AT14" s="333"/>
      <c r="AU14" s="333"/>
      <c r="AV14" s="333">
        <f>5000-AV15</f>
        <v>3807</v>
      </c>
      <c r="AW14" s="333"/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3"/>
      <c r="BO14" s="333"/>
      <c r="BP14" s="333"/>
      <c r="BQ14" s="333"/>
      <c r="BR14" s="333"/>
      <c r="BS14" s="333"/>
      <c r="BT14" s="333"/>
      <c r="BU14" s="333"/>
      <c r="BV14" s="333"/>
      <c r="BW14" s="333"/>
      <c r="BX14" s="333"/>
      <c r="BY14" s="333"/>
      <c r="BZ14" s="333"/>
      <c r="CA14" s="333"/>
      <c r="CB14" s="333"/>
      <c r="CC14" s="333"/>
      <c r="CD14" s="333"/>
      <c r="CE14" s="333"/>
      <c r="CF14" s="333"/>
      <c r="CG14" s="333"/>
      <c r="CH14" s="333"/>
      <c r="CI14" s="333"/>
      <c r="CJ14" s="333"/>
      <c r="CK14" s="333"/>
      <c r="CL14" s="333"/>
      <c r="CM14" s="333"/>
      <c r="CN14" s="333"/>
      <c r="CO14" s="333"/>
      <c r="CP14" s="333"/>
      <c r="CQ14" s="333"/>
      <c r="CR14" s="333"/>
      <c r="CS14" s="333"/>
      <c r="CT14" s="333"/>
      <c r="CU14" s="333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  <c r="DO14" s="333"/>
      <c r="DP14" s="333"/>
      <c r="DQ14" s="333"/>
      <c r="DR14" s="333"/>
      <c r="DS14" s="333"/>
      <c r="DT14" s="333"/>
      <c r="DU14" s="333"/>
      <c r="DV14" s="333"/>
      <c r="DW14" s="333"/>
      <c r="DX14" s="333"/>
      <c r="DY14" s="333"/>
      <c r="DZ14" s="333"/>
      <c r="EA14" s="333"/>
      <c r="EB14" s="333"/>
      <c r="EC14" s="333"/>
      <c r="ED14" s="333"/>
      <c r="EE14" s="333"/>
      <c r="EF14" s="333"/>
      <c r="EG14" s="333"/>
      <c r="EH14" s="333"/>
      <c r="EI14" s="333"/>
      <c r="EJ14" s="333"/>
      <c r="EK14" s="333"/>
      <c r="EL14" s="333"/>
      <c r="EM14" s="333"/>
      <c r="EN14" s="333"/>
      <c r="EO14" s="333"/>
      <c r="EP14" s="333"/>
      <c r="EQ14" s="333"/>
      <c r="ER14" s="333"/>
      <c r="ES14" s="333"/>
      <c r="ET14" s="333"/>
      <c r="EU14" s="333"/>
      <c r="EV14" s="333"/>
      <c r="EW14" s="333"/>
      <c r="EX14" s="333"/>
      <c r="EY14" s="333"/>
      <c r="EZ14" s="333"/>
      <c r="FA14" s="333"/>
      <c r="FB14" s="333"/>
      <c r="FC14" s="333"/>
      <c r="FD14" s="333"/>
      <c r="FE14" s="333"/>
    </row>
    <row r="15" spans="1:161" ht="15">
      <c r="A15" s="13" t="s">
        <v>6</v>
      </c>
      <c r="B15" s="642">
        <v>1160</v>
      </c>
      <c r="C15" s="642">
        <v>1160</v>
      </c>
      <c r="D15" s="642">
        <v>1161</v>
      </c>
      <c r="E15" s="642">
        <v>1161</v>
      </c>
      <c r="F15" s="642">
        <v>1162</v>
      </c>
      <c r="G15" s="642">
        <v>1163</v>
      </c>
      <c r="H15" s="642">
        <v>1163</v>
      </c>
      <c r="I15" s="642">
        <v>1164</v>
      </c>
      <c r="J15" s="642">
        <v>1165</v>
      </c>
      <c r="K15" s="642">
        <v>1166</v>
      </c>
      <c r="L15" s="642">
        <v>1166</v>
      </c>
      <c r="M15" s="642">
        <v>1167</v>
      </c>
      <c r="N15" s="642">
        <v>1168</v>
      </c>
      <c r="O15" s="642">
        <v>1169</v>
      </c>
      <c r="P15" s="642">
        <v>1170</v>
      </c>
      <c r="Q15" s="642">
        <v>1171</v>
      </c>
      <c r="R15" s="642">
        <v>1172</v>
      </c>
      <c r="S15" s="642">
        <v>1173</v>
      </c>
      <c r="T15" s="642">
        <v>1174</v>
      </c>
      <c r="U15" s="642">
        <v>1176</v>
      </c>
      <c r="V15" s="642">
        <v>1177</v>
      </c>
      <c r="W15" s="642">
        <v>1178</v>
      </c>
      <c r="X15" s="642">
        <v>1180</v>
      </c>
      <c r="Y15" s="642">
        <v>1181</v>
      </c>
      <c r="Z15" s="642">
        <v>1183</v>
      </c>
      <c r="AA15" s="642">
        <v>1183</v>
      </c>
      <c r="AB15" s="642">
        <v>1184</v>
      </c>
      <c r="AC15" s="642">
        <v>1186</v>
      </c>
      <c r="AD15" s="642">
        <v>1187</v>
      </c>
      <c r="AE15" s="642">
        <v>1187</v>
      </c>
      <c r="AF15" s="642">
        <f>'Consolidado May 2019'!$S$64</f>
        <v>1191</v>
      </c>
      <c r="AG15" s="642">
        <f>AF15</f>
        <v>1191</v>
      </c>
      <c r="AH15" s="642">
        <f>AG15</f>
        <v>1191</v>
      </c>
      <c r="AI15" s="642">
        <f t="shared" ref="AI15:AJ15" si="43">AH15</f>
        <v>1191</v>
      </c>
      <c r="AJ15" s="642">
        <f t="shared" si="43"/>
        <v>1191</v>
      </c>
      <c r="AK15" s="642">
        <f>'Consolidado Jun 2019'!$S$64</f>
        <v>1193</v>
      </c>
      <c r="AL15" s="642">
        <f t="shared" ref="AL15:AP15" si="44">AK15</f>
        <v>1193</v>
      </c>
      <c r="AM15" s="642">
        <f t="shared" si="44"/>
        <v>1193</v>
      </c>
      <c r="AN15" s="642"/>
      <c r="AO15" s="642"/>
      <c r="AP15" s="642"/>
      <c r="AQ15" s="642">
        <f>AK15</f>
        <v>1193</v>
      </c>
      <c r="AR15" s="642">
        <f t="shared" si="42"/>
        <v>1193</v>
      </c>
      <c r="AS15" s="642">
        <f>'Consolidado Jul 2019'!$S$64</f>
        <v>1193</v>
      </c>
      <c r="AT15" s="642"/>
      <c r="AU15" s="642"/>
      <c r="AV15" s="642">
        <f>AK15</f>
        <v>1193</v>
      </c>
      <c r="AW15" s="642"/>
      <c r="AX15" s="642"/>
      <c r="AY15" s="642"/>
      <c r="AZ15" s="642"/>
      <c r="BA15" s="642"/>
      <c r="BB15" s="642"/>
      <c r="BC15" s="642"/>
      <c r="BD15" s="642"/>
      <c r="BE15" s="642"/>
      <c r="BF15" s="642"/>
      <c r="BG15" s="642"/>
      <c r="BH15" s="642"/>
      <c r="BI15" s="642"/>
      <c r="BJ15" s="642"/>
      <c r="BK15" s="642"/>
      <c r="BL15" s="642"/>
      <c r="BM15" s="642"/>
      <c r="BN15" s="642"/>
      <c r="BO15" s="642"/>
      <c r="BP15" s="642"/>
      <c r="BQ15" s="642"/>
      <c r="BR15" s="642"/>
      <c r="BS15" s="642"/>
      <c r="BT15" s="642"/>
      <c r="BU15" s="642"/>
      <c r="BV15" s="642"/>
      <c r="BW15" s="642"/>
      <c r="BX15" s="642"/>
      <c r="BY15" s="642"/>
      <c r="BZ15" s="642"/>
      <c r="CA15" s="642"/>
      <c r="CB15" s="642"/>
      <c r="CC15" s="642"/>
      <c r="CD15" s="642"/>
      <c r="CE15" s="642"/>
      <c r="CF15" s="642"/>
      <c r="CG15" s="642"/>
      <c r="CH15" s="642"/>
      <c r="CI15" s="642"/>
      <c r="CJ15" s="642"/>
      <c r="CK15" s="642"/>
      <c r="CL15" s="642"/>
      <c r="CM15" s="642"/>
      <c r="CN15" s="642"/>
      <c r="CO15" s="642"/>
      <c r="CP15" s="642"/>
      <c r="CQ15" s="642"/>
      <c r="CR15" s="642"/>
      <c r="CS15" s="642"/>
      <c r="CT15" s="642"/>
      <c r="CU15" s="642"/>
      <c r="CV15" s="642"/>
      <c r="CW15" s="642"/>
      <c r="CX15" s="642"/>
      <c r="CY15" s="642"/>
      <c r="CZ15" s="642"/>
      <c r="DA15" s="642"/>
      <c r="DB15" s="642"/>
      <c r="DC15" s="642"/>
      <c r="DD15" s="642"/>
      <c r="DE15" s="642"/>
      <c r="DF15" s="642"/>
      <c r="DG15" s="642"/>
      <c r="DH15" s="642"/>
      <c r="DI15" s="642"/>
      <c r="DJ15" s="642"/>
      <c r="DK15" s="642"/>
      <c r="DL15" s="642"/>
      <c r="DM15" s="642"/>
      <c r="DN15" s="642"/>
      <c r="DO15" s="642"/>
      <c r="DP15" s="642"/>
      <c r="DQ15" s="642"/>
      <c r="DR15" s="642"/>
      <c r="DS15" s="642"/>
      <c r="DT15" s="642"/>
      <c r="DU15" s="642"/>
      <c r="DV15" s="642"/>
      <c r="DW15" s="642"/>
      <c r="DX15" s="642"/>
      <c r="DY15" s="642"/>
      <c r="DZ15" s="642"/>
      <c r="EA15" s="642"/>
      <c r="EB15" s="642"/>
      <c r="EC15" s="642"/>
      <c r="ED15" s="642"/>
      <c r="EE15" s="642"/>
      <c r="EF15" s="642"/>
      <c r="EG15" s="642"/>
      <c r="EH15" s="642"/>
      <c r="EI15" s="642"/>
      <c r="EJ15" s="642"/>
      <c r="EK15" s="642"/>
      <c r="EL15" s="642"/>
      <c r="EM15" s="642"/>
      <c r="EN15" s="642"/>
      <c r="EO15" s="642"/>
      <c r="EP15" s="642"/>
      <c r="EQ15" s="642"/>
      <c r="ER15" s="642"/>
      <c r="ES15" s="642"/>
      <c r="ET15" s="642"/>
      <c r="EU15" s="642"/>
      <c r="EV15" s="642"/>
      <c r="EW15" s="642"/>
      <c r="EX15" s="642"/>
      <c r="EY15" s="642"/>
      <c r="EZ15" s="642"/>
      <c r="FA15" s="642"/>
      <c r="FB15" s="642"/>
      <c r="FC15" s="642"/>
      <c r="FD15" s="642"/>
      <c r="FE15" s="642"/>
    </row>
    <row r="16" spans="1:161" ht="15">
      <c r="A16" s="641"/>
      <c r="B16" s="335"/>
      <c r="C16" s="335"/>
      <c r="D16" s="335"/>
      <c r="E16" s="335"/>
      <c r="F16" s="335"/>
      <c r="G16" s="335"/>
      <c r="H16" s="335"/>
      <c r="I16" s="335"/>
      <c r="J16" s="335"/>
      <c r="K16" s="335"/>
      <c r="L16" s="335"/>
      <c r="M16" s="335"/>
      <c r="N16" s="335"/>
      <c r="O16" s="335"/>
      <c r="P16" s="335"/>
      <c r="Q16" s="335"/>
      <c r="R16" s="335"/>
      <c r="S16" s="335"/>
      <c r="T16" s="335"/>
      <c r="U16" s="335"/>
      <c r="V16" s="335"/>
      <c r="W16" s="335"/>
      <c r="X16" s="335"/>
      <c r="Y16" s="335"/>
      <c r="Z16" s="335"/>
      <c r="AA16" s="335"/>
      <c r="AB16" s="335"/>
      <c r="AC16" s="335"/>
      <c r="AD16" s="335"/>
      <c r="AE16" s="335"/>
      <c r="AF16" s="335"/>
      <c r="AG16" s="335"/>
      <c r="AH16" s="335"/>
      <c r="AI16" s="335"/>
      <c r="AJ16" s="335"/>
      <c r="AK16" s="335"/>
      <c r="AL16" s="335"/>
      <c r="AM16" s="335"/>
      <c r="AN16" s="335"/>
      <c r="AO16" s="335"/>
      <c r="AP16" s="335"/>
      <c r="AQ16" s="335"/>
      <c r="AR16" s="335"/>
      <c r="AS16" s="335"/>
      <c r="AT16" s="335"/>
      <c r="AU16" s="335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335"/>
      <c r="BI16" s="335"/>
      <c r="BJ16" s="335"/>
      <c r="BK16" s="335"/>
      <c r="BL16" s="335"/>
      <c r="BM16" s="335"/>
      <c r="BN16" s="335"/>
      <c r="BO16" s="335"/>
      <c r="BP16" s="335"/>
      <c r="BQ16" s="335"/>
      <c r="BR16" s="335"/>
      <c r="BS16" s="335"/>
      <c r="BT16" s="335"/>
      <c r="BU16" s="335"/>
      <c r="BV16" s="335"/>
      <c r="BW16" s="335"/>
      <c r="BX16" s="335"/>
      <c r="BY16" s="335"/>
      <c r="BZ16" s="335"/>
      <c r="CA16" s="335"/>
      <c r="CB16" s="335"/>
      <c r="CC16" s="335"/>
      <c r="CD16" s="335"/>
      <c r="CE16" s="335"/>
      <c r="CF16" s="335"/>
      <c r="CG16" s="335"/>
      <c r="CH16" s="335"/>
      <c r="CI16" s="335"/>
      <c r="CJ16" s="335"/>
      <c r="CK16" s="335"/>
      <c r="CL16" s="335"/>
      <c r="CM16" s="335"/>
      <c r="CN16" s="335"/>
      <c r="CO16" s="335"/>
      <c r="CP16" s="335"/>
      <c r="CQ16" s="335"/>
      <c r="CR16" s="335"/>
      <c r="CS16" s="335"/>
      <c r="CT16" s="335"/>
      <c r="CU16" s="335"/>
      <c r="CV16" s="335"/>
      <c r="CW16" s="335"/>
      <c r="CX16" s="335"/>
      <c r="CY16" s="335"/>
      <c r="CZ16" s="335"/>
      <c r="DA16" s="335"/>
      <c r="DB16" s="335"/>
      <c r="DC16" s="335"/>
      <c r="DD16" s="335"/>
      <c r="DE16" s="335"/>
      <c r="DF16" s="335"/>
      <c r="DG16" s="335"/>
      <c r="DH16" s="335"/>
      <c r="DI16" s="335"/>
      <c r="DJ16" s="335"/>
      <c r="DK16" s="335"/>
      <c r="DL16" s="335"/>
      <c r="DM16" s="335"/>
      <c r="DN16" s="335"/>
      <c r="DO16" s="335"/>
      <c r="DP16" s="335"/>
      <c r="DQ16" s="335"/>
      <c r="DR16" s="335"/>
      <c r="DS16" s="335"/>
      <c r="DT16" s="335"/>
      <c r="DU16" s="335"/>
      <c r="DV16" s="335"/>
      <c r="DW16" s="335"/>
      <c r="DX16" s="335"/>
      <c r="DY16" s="335"/>
      <c r="DZ16" s="335"/>
      <c r="EA16" s="335"/>
      <c r="EB16" s="335"/>
      <c r="EC16" s="335"/>
      <c r="ED16" s="335"/>
      <c r="EE16" s="335"/>
      <c r="EF16" s="335"/>
      <c r="EG16" s="335"/>
      <c r="EH16" s="335"/>
      <c r="EI16" s="335"/>
      <c r="EJ16" s="335"/>
      <c r="EK16" s="335"/>
      <c r="EL16" s="335"/>
      <c r="EM16" s="335"/>
      <c r="EN16" s="335"/>
      <c r="EO16" s="335"/>
      <c r="EP16" s="335"/>
      <c r="EQ16" s="335"/>
      <c r="ER16" s="335"/>
      <c r="ES16" s="335"/>
      <c r="ET16" s="335"/>
      <c r="EU16" s="335"/>
      <c r="EV16" s="335"/>
      <c r="EW16" s="335"/>
      <c r="EX16" s="335"/>
      <c r="EY16" s="335"/>
      <c r="EZ16" s="335"/>
      <c r="FA16" s="335"/>
      <c r="FB16" s="335"/>
      <c r="FC16" s="335"/>
      <c r="FD16" s="335"/>
      <c r="FE16" s="335"/>
    </row>
    <row r="17" spans="1:161" ht="15.75">
      <c r="A17" s="300" t="s">
        <v>555</v>
      </c>
      <c r="B17" s="334">
        <f t="shared" ref="B17:AJ17" si="45">B3+B10</f>
        <v>104485</v>
      </c>
      <c r="C17" s="334">
        <f t="shared" si="45"/>
        <v>119033</v>
      </c>
      <c r="D17" s="334">
        <f t="shared" si="45"/>
        <v>116814</v>
      </c>
      <c r="E17" s="334">
        <f t="shared" si="45"/>
        <v>125330</v>
      </c>
      <c r="F17" s="334">
        <f t="shared" si="45"/>
        <v>135438</v>
      </c>
      <c r="G17" s="334">
        <f t="shared" si="45"/>
        <v>132424</v>
      </c>
      <c r="H17" s="334">
        <f t="shared" si="45"/>
        <v>122385</v>
      </c>
      <c r="I17" s="334">
        <f t="shared" si="45"/>
        <v>127522</v>
      </c>
      <c r="J17" s="334">
        <f t="shared" si="45"/>
        <v>101637.97843999998</v>
      </c>
      <c r="K17" s="334">
        <f t="shared" si="45"/>
        <v>85733.234599999967</v>
      </c>
      <c r="L17" s="334">
        <f t="shared" si="45"/>
        <v>87903</v>
      </c>
      <c r="M17" s="334">
        <f t="shared" si="45"/>
        <v>89629.125029999981</v>
      </c>
      <c r="N17" s="334">
        <f t="shared" si="45"/>
        <v>98010</v>
      </c>
      <c r="O17" s="334">
        <f t="shared" si="45"/>
        <v>88737</v>
      </c>
      <c r="P17" s="334">
        <f t="shared" si="45"/>
        <v>106459</v>
      </c>
      <c r="Q17" s="334">
        <f t="shared" si="45"/>
        <v>105621</v>
      </c>
      <c r="R17" s="334">
        <f t="shared" si="45"/>
        <v>92814</v>
      </c>
      <c r="S17" s="334">
        <f t="shared" si="45"/>
        <v>63048</v>
      </c>
      <c r="T17" s="334">
        <f t="shared" si="45"/>
        <v>95202</v>
      </c>
      <c r="U17" s="334">
        <f t="shared" si="45"/>
        <v>98765</v>
      </c>
      <c r="V17" s="334">
        <f t="shared" si="45"/>
        <v>109783</v>
      </c>
      <c r="W17" s="334">
        <f t="shared" si="45"/>
        <v>92917</v>
      </c>
      <c r="X17" s="334">
        <f t="shared" si="45"/>
        <v>109024</v>
      </c>
      <c r="Y17" s="334">
        <f t="shared" si="45"/>
        <v>123129</v>
      </c>
      <c r="Z17" s="334">
        <f t="shared" si="45"/>
        <v>113785</v>
      </c>
      <c r="AA17" s="334">
        <f t="shared" si="45"/>
        <v>115453</v>
      </c>
      <c r="AB17" s="334">
        <f t="shared" si="45"/>
        <v>145304</v>
      </c>
      <c r="AC17" s="334">
        <f t="shared" si="45"/>
        <v>154780</v>
      </c>
      <c r="AD17" s="334">
        <f t="shared" si="45"/>
        <v>152449</v>
      </c>
      <c r="AE17" s="334">
        <f t="shared" si="45"/>
        <v>134163</v>
      </c>
      <c r="AF17" s="334">
        <f t="shared" si="45"/>
        <v>126586</v>
      </c>
      <c r="AG17" s="334">
        <f t="shared" si="45"/>
        <v>125136.38800000001</v>
      </c>
      <c r="AH17" s="334">
        <f t="shared" si="45"/>
        <v>129983.91500000001</v>
      </c>
      <c r="AI17" s="334">
        <v>127591</v>
      </c>
      <c r="AJ17" s="334">
        <f t="shared" si="45"/>
        <v>129983.91500000001</v>
      </c>
      <c r="AK17" s="334">
        <f t="shared" ref="AK17" si="46">AK3+AK10</f>
        <v>129266</v>
      </c>
      <c r="AL17" s="334">
        <f t="shared" ref="AL17:AM17" si="47">AL3+AL10</f>
        <v>131559.51199999999</v>
      </c>
      <c r="AM17" s="334">
        <f t="shared" si="47"/>
        <v>133971.75699999998</v>
      </c>
      <c r="AN17" s="334">
        <f t="shared" ref="AN17:AP17" si="48">AN3+AN10</f>
        <v>0</v>
      </c>
      <c r="AO17" s="334">
        <f t="shared" si="48"/>
        <v>0</v>
      </c>
      <c r="AP17" s="334">
        <f t="shared" si="48"/>
        <v>0</v>
      </c>
      <c r="AQ17" s="334">
        <f>'[4]Flujo 2018'!$CA$27</f>
        <v>119493.80623000003</v>
      </c>
      <c r="AR17" s="334">
        <f t="shared" ref="AR17:AS17" si="49">AR3+AR10</f>
        <v>124809.257</v>
      </c>
      <c r="AS17" s="334">
        <f t="shared" si="49"/>
        <v>129266</v>
      </c>
      <c r="AT17" s="334"/>
      <c r="AU17" s="334"/>
      <c r="AV17" s="334">
        <f>'[4]Flujo 2018'!$CF$30</f>
        <v>70846.566139660266</v>
      </c>
      <c r="AW17" s="334"/>
      <c r="AX17" s="334"/>
      <c r="AY17" s="334"/>
      <c r="AZ17" s="334"/>
      <c r="BA17" s="334"/>
      <c r="BB17" s="334"/>
      <c r="BC17" s="334"/>
      <c r="BD17" s="334"/>
      <c r="BE17" s="334"/>
      <c r="BF17" s="334"/>
      <c r="BG17" s="334"/>
      <c r="BH17" s="334"/>
      <c r="BI17" s="334"/>
      <c r="BJ17" s="334"/>
      <c r="BK17" s="334"/>
      <c r="BL17" s="334"/>
      <c r="BM17" s="334"/>
      <c r="BN17" s="334"/>
      <c r="BO17" s="334"/>
      <c r="BP17" s="334"/>
      <c r="BQ17" s="334"/>
      <c r="BR17" s="334"/>
      <c r="BS17" s="334"/>
      <c r="BT17" s="334"/>
      <c r="BU17" s="334"/>
      <c r="BV17" s="334"/>
      <c r="BW17" s="334"/>
      <c r="BX17" s="334"/>
      <c r="BY17" s="334"/>
      <c r="BZ17" s="334"/>
      <c r="CA17" s="334"/>
      <c r="CB17" s="334"/>
      <c r="CC17" s="334"/>
      <c r="CD17" s="334"/>
      <c r="CE17" s="334"/>
      <c r="CF17" s="334"/>
      <c r="CG17" s="334"/>
      <c r="CH17" s="334"/>
      <c r="CI17" s="334"/>
      <c r="CJ17" s="334"/>
      <c r="CK17" s="334"/>
      <c r="CL17" s="334"/>
      <c r="CM17" s="334"/>
      <c r="CN17" s="334"/>
      <c r="CO17" s="334"/>
      <c r="CP17" s="334"/>
      <c r="CQ17" s="334"/>
      <c r="CR17" s="334"/>
      <c r="CS17" s="334"/>
      <c r="CT17" s="334"/>
      <c r="CU17" s="334"/>
      <c r="CV17" s="334"/>
      <c r="CW17" s="334"/>
      <c r="CX17" s="334"/>
      <c r="CY17" s="334"/>
      <c r="CZ17" s="334"/>
      <c r="DA17" s="334"/>
      <c r="DB17" s="334"/>
      <c r="DC17" s="334"/>
      <c r="DD17" s="334"/>
      <c r="DE17" s="334"/>
      <c r="DF17" s="334"/>
      <c r="DG17" s="334"/>
      <c r="DH17" s="334"/>
      <c r="DI17" s="334"/>
      <c r="DJ17" s="334"/>
      <c r="DK17" s="334"/>
      <c r="DL17" s="334"/>
      <c r="DM17" s="334"/>
      <c r="DN17" s="334"/>
      <c r="DO17" s="334"/>
      <c r="DP17" s="334"/>
      <c r="DQ17" s="334"/>
      <c r="DR17" s="334"/>
      <c r="DS17" s="334"/>
      <c r="DT17" s="334"/>
      <c r="DU17" s="334"/>
      <c r="DV17" s="334"/>
      <c r="DW17" s="334"/>
      <c r="DX17" s="334"/>
      <c r="DY17" s="334"/>
      <c r="DZ17" s="334"/>
      <c r="EA17" s="334"/>
      <c r="EB17" s="334"/>
      <c r="EC17" s="334"/>
      <c r="ED17" s="334"/>
      <c r="EE17" s="334"/>
      <c r="EF17" s="334"/>
      <c r="EG17" s="334"/>
      <c r="EH17" s="334"/>
      <c r="EI17" s="334"/>
      <c r="EJ17" s="334"/>
      <c r="EK17" s="334"/>
      <c r="EL17" s="334"/>
      <c r="EM17" s="334"/>
      <c r="EN17" s="334"/>
      <c r="EO17" s="334"/>
      <c r="EP17" s="334"/>
      <c r="EQ17" s="334"/>
      <c r="ER17" s="334"/>
      <c r="ES17" s="334"/>
      <c r="ET17" s="334"/>
      <c r="EU17" s="334"/>
      <c r="EV17" s="334"/>
      <c r="EW17" s="334"/>
      <c r="EX17" s="334"/>
      <c r="EY17" s="334"/>
      <c r="EZ17" s="334"/>
      <c r="FA17" s="334"/>
      <c r="FB17" s="334"/>
      <c r="FC17" s="334"/>
      <c r="FD17" s="334"/>
      <c r="FE17" s="334"/>
    </row>
    <row r="18" spans="1:161" ht="15.75">
      <c r="A18" s="656"/>
      <c r="B18" s="337"/>
      <c r="C18" s="337"/>
      <c r="D18" s="337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37"/>
      <c r="Y18" s="337"/>
      <c r="Z18" s="337"/>
      <c r="AA18" s="337"/>
      <c r="AB18" s="337"/>
      <c r="AC18" s="337"/>
      <c r="AD18" s="337"/>
      <c r="AE18" s="337"/>
      <c r="AF18" s="337"/>
      <c r="AG18" s="337"/>
      <c r="AH18" s="337"/>
      <c r="AI18" s="337"/>
      <c r="AJ18" s="337"/>
      <c r="AK18" s="337"/>
      <c r="AL18" s="337"/>
      <c r="AM18" s="337"/>
      <c r="AN18" s="337"/>
      <c r="AO18" s="337"/>
      <c r="AP18" s="337"/>
      <c r="AQ18" s="337"/>
      <c r="AR18" s="337"/>
      <c r="AS18" s="337"/>
      <c r="AT18" s="542"/>
      <c r="AU18" s="542"/>
      <c r="AV18" s="337"/>
      <c r="AW18" s="794"/>
      <c r="AX18" s="337"/>
      <c r="AY18" s="337"/>
      <c r="AZ18" s="337"/>
      <c r="BA18" s="337"/>
      <c r="BB18" s="337"/>
      <c r="BC18" s="337"/>
      <c r="BD18" s="337"/>
      <c r="BE18" s="337"/>
      <c r="BF18" s="337"/>
      <c r="BG18" s="337"/>
      <c r="BH18" s="337"/>
      <c r="BI18" s="337"/>
      <c r="BJ18" s="337"/>
      <c r="BK18" s="337"/>
      <c r="BL18" s="337"/>
      <c r="BM18" s="337"/>
      <c r="BN18" s="337"/>
      <c r="BO18" s="337"/>
      <c r="BP18" s="337"/>
      <c r="BQ18" s="337"/>
      <c r="BR18" s="337"/>
      <c r="BS18" s="337"/>
      <c r="BT18" s="337"/>
      <c r="BU18" s="337"/>
      <c r="BV18" s="337"/>
      <c r="BW18" s="337"/>
      <c r="BX18" s="337"/>
      <c r="BY18" s="337"/>
      <c r="BZ18" s="337"/>
      <c r="CA18" s="337"/>
      <c r="CB18" s="337"/>
      <c r="CC18" s="337"/>
      <c r="CD18" s="337"/>
      <c r="CE18" s="337"/>
      <c r="CF18" s="337"/>
      <c r="CG18" s="337"/>
      <c r="CH18" s="337"/>
      <c r="CI18" s="337"/>
      <c r="CJ18" s="337"/>
      <c r="CK18" s="337"/>
      <c r="CL18" s="337"/>
      <c r="CM18" s="337"/>
      <c r="CN18" s="337"/>
      <c r="CO18" s="337"/>
      <c r="CP18" s="337"/>
      <c r="CQ18" s="337"/>
      <c r="CR18" s="337"/>
      <c r="CS18" s="337"/>
      <c r="CT18" s="337"/>
      <c r="CU18" s="337"/>
      <c r="CV18" s="337"/>
      <c r="CW18" s="337"/>
      <c r="CX18" s="337"/>
      <c r="CY18" s="337"/>
      <c r="CZ18" s="337"/>
      <c r="DA18" s="337"/>
      <c r="DB18" s="337"/>
      <c r="DC18" s="337"/>
      <c r="DD18" s="337"/>
      <c r="DE18" s="337"/>
      <c r="DF18" s="337"/>
      <c r="DG18" s="337"/>
      <c r="DH18" s="337"/>
      <c r="DI18" s="337"/>
      <c r="DJ18" s="337"/>
      <c r="DK18" s="337"/>
      <c r="DL18" s="337"/>
      <c r="DM18" s="337"/>
      <c r="DN18" s="337"/>
      <c r="DO18" s="337"/>
      <c r="DP18" s="337"/>
      <c r="DQ18" s="337"/>
      <c r="DR18" s="337"/>
      <c r="DS18" s="337"/>
      <c r="DT18" s="337"/>
      <c r="DU18" s="337"/>
      <c r="DV18" s="337"/>
      <c r="DW18" s="337"/>
      <c r="DX18" s="337"/>
      <c r="DY18" s="337"/>
      <c r="DZ18" s="337"/>
      <c r="EA18" s="337"/>
      <c r="EB18" s="337"/>
      <c r="EC18" s="337"/>
      <c r="ED18" s="337"/>
      <c r="EE18" s="337"/>
      <c r="EF18" s="337"/>
      <c r="EG18" s="337"/>
      <c r="EH18" s="337"/>
      <c r="EI18" s="337"/>
      <c r="EJ18" s="337"/>
      <c r="EK18" s="337"/>
      <c r="EL18" s="337"/>
      <c r="EM18" s="337"/>
      <c r="EN18" s="337"/>
      <c r="EO18" s="337"/>
      <c r="EP18" s="337"/>
      <c r="EQ18" s="337"/>
      <c r="ER18" s="337"/>
      <c r="ES18" s="337"/>
      <c r="ET18" s="337"/>
      <c r="EU18" s="337"/>
      <c r="EV18" s="337"/>
      <c r="EW18" s="337"/>
      <c r="EX18" s="337"/>
      <c r="EY18" s="337"/>
      <c r="EZ18" s="337"/>
      <c r="FA18" s="337"/>
      <c r="FB18" s="337"/>
      <c r="FC18" s="337"/>
      <c r="FD18" s="337"/>
      <c r="FE18" s="337"/>
    </row>
    <row r="19" spans="1:161" ht="15.75">
      <c r="A19" s="338" t="s">
        <v>509</v>
      </c>
      <c r="B19" s="336">
        <v>136419</v>
      </c>
      <c r="C19" s="336">
        <v>136097</v>
      </c>
      <c r="D19" s="336">
        <v>132498</v>
      </c>
      <c r="E19" s="336">
        <v>129062</v>
      </c>
      <c r="F19" s="336">
        <v>126692</v>
      </c>
      <c r="G19" s="336">
        <v>123818</v>
      </c>
      <c r="H19" s="336">
        <v>125446.36234999998</v>
      </c>
      <c r="I19" s="336">
        <v>139819</v>
      </c>
      <c r="J19" s="336">
        <v>135593</v>
      </c>
      <c r="K19" s="336">
        <v>118483</v>
      </c>
      <c r="L19" s="336">
        <v>111152</v>
      </c>
      <c r="M19" s="336">
        <v>105584</v>
      </c>
      <c r="N19" s="336">
        <v>92477</v>
      </c>
      <c r="O19" s="336">
        <v>80936</v>
      </c>
      <c r="P19" s="336">
        <v>81025</v>
      </c>
      <c r="Q19" s="336">
        <v>79920</v>
      </c>
      <c r="R19" s="336">
        <v>77341</v>
      </c>
      <c r="S19" s="336">
        <v>74868</v>
      </c>
      <c r="T19" s="336">
        <v>126584</v>
      </c>
      <c r="U19" s="336">
        <v>141300</v>
      </c>
      <c r="V19" s="336">
        <v>149377</v>
      </c>
      <c r="W19" s="336">
        <v>148654</v>
      </c>
      <c r="X19" s="336">
        <v>148064</v>
      </c>
      <c r="Y19" s="336">
        <v>145878</v>
      </c>
      <c r="Z19" s="336">
        <v>143682</v>
      </c>
      <c r="AA19" s="336">
        <v>143682</v>
      </c>
      <c r="AB19" s="336">
        <v>143146</v>
      </c>
      <c r="AC19" s="336">
        <v>143362</v>
      </c>
      <c r="AD19" s="336">
        <v>142489</v>
      </c>
      <c r="AE19" s="336">
        <v>139094</v>
      </c>
      <c r="AF19" s="336">
        <f>'Consolidado May 2019'!$S$88+'Consolidado May 2019'!$S$135</f>
        <v>136325</v>
      </c>
      <c r="AG19" s="336">
        <f>134052.27242+$AF$30</f>
        <v>136342.27241999999</v>
      </c>
      <c r="AH19" s="336">
        <f>144552.27242+AF30</f>
        <v>146842.27241999999</v>
      </c>
      <c r="AI19" s="336">
        <v>146842</v>
      </c>
      <c r="AJ19" s="336">
        <f>144552.27242+AF30</f>
        <v>146842.27241999999</v>
      </c>
      <c r="AK19" s="336">
        <f>'Consolidado Jun 2019'!$S$88+'Consolidado Jun 2019'!$S$135</f>
        <v>144165</v>
      </c>
      <c r="AL19" s="336">
        <f>144552.27242+$AK$30</f>
        <v>144165.27241999999</v>
      </c>
      <c r="AM19" s="336">
        <f>143790.91431+$AK$30</f>
        <v>143403.91430999999</v>
      </c>
      <c r="AN19" s="336"/>
      <c r="AO19" s="336"/>
      <c r="AP19" s="336"/>
      <c r="AQ19" s="336">
        <f>'[4]Flujo 2018'!$CA$33</f>
        <v>143403.66706000004</v>
      </c>
      <c r="AR19" s="336">
        <f>143790.91431+$AK$30</f>
        <v>143403.91430999999</v>
      </c>
      <c r="AS19" s="336">
        <f>'Consolidado Jul 2019'!$S$88+'Consolidado Jul 2019'!$S$135</f>
        <v>144165</v>
      </c>
      <c r="AT19" s="336"/>
      <c r="AU19" s="336"/>
      <c r="AV19" s="336">
        <f>'[4]Flujo 2018'!$CF$33</f>
        <v>172697.36948000005</v>
      </c>
      <c r="AW19" s="795"/>
      <c r="AX19" s="336"/>
      <c r="AY19" s="336"/>
      <c r="AZ19" s="336"/>
      <c r="BA19" s="336"/>
      <c r="BB19" s="336"/>
      <c r="BC19" s="336"/>
      <c r="BD19" s="336"/>
      <c r="BE19" s="336"/>
      <c r="BF19" s="336"/>
      <c r="BG19" s="336"/>
      <c r="BH19" s="336"/>
      <c r="BI19" s="336"/>
      <c r="BJ19" s="336"/>
      <c r="BK19" s="336"/>
      <c r="BL19" s="336"/>
      <c r="BM19" s="336"/>
      <c r="BN19" s="336"/>
      <c r="BO19" s="336"/>
      <c r="BP19" s="336"/>
      <c r="BQ19" s="336"/>
      <c r="BR19" s="336"/>
      <c r="BS19" s="336"/>
      <c r="BT19" s="336"/>
      <c r="BU19" s="336"/>
      <c r="BV19" s="336"/>
      <c r="BW19" s="336"/>
      <c r="BX19" s="336"/>
      <c r="BY19" s="336"/>
      <c r="BZ19" s="336"/>
      <c r="CA19" s="336"/>
      <c r="CB19" s="336"/>
      <c r="CC19" s="336"/>
      <c r="CD19" s="336"/>
      <c r="CE19" s="336"/>
      <c r="CF19" s="336"/>
      <c r="CG19" s="336"/>
      <c r="CH19" s="336"/>
      <c r="CI19" s="336"/>
      <c r="CJ19" s="336"/>
      <c r="CK19" s="336"/>
      <c r="CL19" s="336"/>
      <c r="CM19" s="336"/>
      <c r="CN19" s="336"/>
      <c r="CO19" s="336"/>
      <c r="CP19" s="336"/>
      <c r="CQ19" s="336"/>
      <c r="CR19" s="336"/>
      <c r="CS19" s="336"/>
      <c r="CT19" s="336"/>
      <c r="CU19" s="336"/>
      <c r="CV19" s="336"/>
      <c r="CW19" s="336"/>
      <c r="CX19" s="336"/>
      <c r="CY19" s="336"/>
      <c r="CZ19" s="336"/>
      <c r="DA19" s="336"/>
      <c r="DB19" s="336"/>
      <c r="DC19" s="336"/>
      <c r="DD19" s="336"/>
      <c r="DE19" s="336"/>
      <c r="DF19" s="336"/>
      <c r="DG19" s="336"/>
      <c r="DH19" s="336"/>
      <c r="DI19" s="336"/>
      <c r="DJ19" s="336"/>
      <c r="DK19" s="336"/>
      <c r="DL19" s="336"/>
      <c r="DM19" s="336"/>
      <c r="DN19" s="336"/>
      <c r="DO19" s="336"/>
      <c r="DP19" s="336"/>
      <c r="DQ19" s="336"/>
      <c r="DR19" s="336"/>
      <c r="DS19" s="336"/>
      <c r="DT19" s="336"/>
      <c r="DU19" s="336"/>
      <c r="DV19" s="336"/>
      <c r="DW19" s="336"/>
      <c r="DX19" s="336"/>
      <c r="DY19" s="336"/>
      <c r="DZ19" s="336"/>
      <c r="EA19" s="336"/>
      <c r="EB19" s="336"/>
      <c r="EC19" s="336"/>
      <c r="ED19" s="336"/>
      <c r="EE19" s="336"/>
      <c r="EF19" s="336"/>
      <c r="EG19" s="336"/>
      <c r="EH19" s="336"/>
      <c r="EI19" s="336"/>
      <c r="EJ19" s="336"/>
      <c r="EK19" s="336"/>
      <c r="EL19" s="336"/>
      <c r="EM19" s="336"/>
      <c r="EN19" s="336"/>
      <c r="EO19" s="336"/>
      <c r="EP19" s="336"/>
      <c r="EQ19" s="336"/>
      <c r="ER19" s="336"/>
      <c r="ES19" s="336"/>
      <c r="ET19" s="336"/>
      <c r="EU19" s="336"/>
      <c r="EV19" s="336"/>
      <c r="EW19" s="336"/>
      <c r="EX19" s="336"/>
      <c r="EY19" s="336"/>
      <c r="EZ19" s="336"/>
      <c r="FA19" s="336"/>
      <c r="FB19" s="336"/>
      <c r="FC19" s="336"/>
      <c r="FD19" s="336"/>
      <c r="FE19" s="336"/>
    </row>
    <row r="20" spans="1:161" ht="15.75">
      <c r="A20" s="294" t="s">
        <v>40</v>
      </c>
      <c r="B20" s="332">
        <f t="shared" ref="B20" si="50">B19-B17</f>
        <v>31934</v>
      </c>
      <c r="C20" s="332">
        <f t="shared" ref="C20" si="51">C19-C17</f>
        <v>17064</v>
      </c>
      <c r="D20" s="332">
        <f t="shared" ref="D20" si="52">D19-D17</f>
        <v>15684</v>
      </c>
      <c r="E20" s="332">
        <f t="shared" ref="E20" si="53">E19-E17</f>
        <v>3732</v>
      </c>
      <c r="F20" s="332">
        <f t="shared" ref="F20" si="54">F19-F17</f>
        <v>-8746</v>
      </c>
      <c r="G20" s="332">
        <f t="shared" ref="G20" si="55">G19-G17</f>
        <v>-8606</v>
      </c>
      <c r="H20" s="332">
        <f t="shared" ref="H20" si="56">H19-H17</f>
        <v>3061.3623499999812</v>
      </c>
      <c r="I20" s="332">
        <f t="shared" ref="I20" si="57">I19-I17</f>
        <v>12297</v>
      </c>
      <c r="J20" s="332">
        <f t="shared" ref="J20" si="58">J19-J17</f>
        <v>33955.021560000023</v>
      </c>
      <c r="K20" s="332">
        <f t="shared" ref="K20" si="59">K19-K17</f>
        <v>32749.765400000033</v>
      </c>
      <c r="L20" s="332">
        <f t="shared" ref="L20" si="60">L19-L17</f>
        <v>23249</v>
      </c>
      <c r="M20" s="332">
        <f t="shared" ref="M20" si="61">M19-M17</f>
        <v>15954.874970000019</v>
      </c>
      <c r="N20" s="332">
        <f t="shared" ref="N20" si="62">N19-N17</f>
        <v>-5533</v>
      </c>
      <c r="O20" s="332">
        <f t="shared" ref="O20" si="63">O19-O17</f>
        <v>-7801</v>
      </c>
      <c r="P20" s="332">
        <f t="shared" ref="P20" si="64">P19-P17</f>
        <v>-25434</v>
      </c>
      <c r="Q20" s="332">
        <f t="shared" ref="Q20" si="65">Q19-Q17</f>
        <v>-25701</v>
      </c>
      <c r="R20" s="332">
        <f t="shared" ref="R20" si="66">R19-R17</f>
        <v>-15473</v>
      </c>
      <c r="S20" s="332">
        <f t="shared" ref="S20" si="67">S19-S17</f>
        <v>11820</v>
      </c>
      <c r="T20" s="332">
        <f t="shared" ref="T20" si="68">T19-T17</f>
        <v>31382</v>
      </c>
      <c r="U20" s="332">
        <f t="shared" ref="U20" si="69">U19-U17</f>
        <v>42535</v>
      </c>
      <c r="V20" s="332">
        <f t="shared" ref="V20" si="70">V19-V17</f>
        <v>39594</v>
      </c>
      <c r="W20" s="332">
        <f t="shared" ref="W20" si="71">W19-W17</f>
        <v>55737</v>
      </c>
      <c r="X20" s="332">
        <f t="shared" ref="X20" si="72">X19-X17</f>
        <v>39040</v>
      </c>
      <c r="Y20" s="332">
        <f t="shared" ref="Y20" si="73">Y19-Y17</f>
        <v>22749</v>
      </c>
      <c r="Z20" s="332">
        <f t="shared" ref="Z20" si="74">Z19-Z17</f>
        <v>29897</v>
      </c>
      <c r="AA20" s="332">
        <f t="shared" ref="AA20" si="75">AA19-AA17</f>
        <v>28229</v>
      </c>
      <c r="AB20" s="332">
        <f t="shared" ref="AB20" si="76">AB19-AB17</f>
        <v>-2158</v>
      </c>
      <c r="AC20" s="332">
        <f t="shared" ref="AC20" si="77">AC19-AC17</f>
        <v>-11418</v>
      </c>
      <c r="AD20" s="332">
        <f t="shared" ref="AD20" si="78">AD19-AD17</f>
        <v>-9960</v>
      </c>
      <c r="AE20" s="332">
        <f t="shared" ref="AE20" si="79">AE19-AE17</f>
        <v>4931</v>
      </c>
      <c r="AF20" s="332">
        <f t="shared" ref="AF20" si="80">AF19-AF17</f>
        <v>9739</v>
      </c>
      <c r="AG20" s="332">
        <f t="shared" ref="AG20" si="81">AG19-AG17</f>
        <v>11205.884419999988</v>
      </c>
      <c r="AH20" s="332">
        <f t="shared" ref="AH20" si="82">AH19-AH17</f>
        <v>16858.357419999986</v>
      </c>
      <c r="AI20" s="332">
        <f t="shared" ref="AI20" si="83">AI19-AI17</f>
        <v>19251</v>
      </c>
      <c r="AJ20" s="332">
        <f t="shared" ref="AJ20:AK20" si="84">AJ19-AJ17</f>
        <v>16858.357419999986</v>
      </c>
      <c r="AK20" s="332">
        <f t="shared" si="84"/>
        <v>14899</v>
      </c>
      <c r="AL20" s="332">
        <f t="shared" ref="AL20" si="85">AL19-AL17</f>
        <v>12605.760420000006</v>
      </c>
      <c r="AM20" s="332">
        <f t="shared" ref="AM20" si="86">AM19-AM17</f>
        <v>9432.1573100000096</v>
      </c>
      <c r="AN20" s="332">
        <f t="shared" ref="AN20" si="87">AN19-AN17</f>
        <v>0</v>
      </c>
      <c r="AO20" s="332">
        <f t="shared" ref="AO20" si="88">AO19-AO17</f>
        <v>0</v>
      </c>
      <c r="AP20" s="332">
        <f t="shared" ref="AP20:AS20" si="89">AP19-AP17</f>
        <v>0</v>
      </c>
      <c r="AQ20" s="332">
        <f t="shared" si="89"/>
        <v>23909.860830000005</v>
      </c>
      <c r="AR20" s="332">
        <f t="shared" si="89"/>
        <v>18594.657309999995</v>
      </c>
      <c r="AS20" s="332">
        <f t="shared" si="89"/>
        <v>14899</v>
      </c>
      <c r="AT20" s="332"/>
      <c r="AU20" s="332"/>
      <c r="AV20" s="332">
        <f>AV19-AV17</f>
        <v>101850.80334033979</v>
      </c>
      <c r="AW20" s="331"/>
      <c r="AX20" s="332"/>
      <c r="AY20" s="332"/>
      <c r="AZ20" s="332"/>
      <c r="BA20" s="332"/>
      <c r="BB20" s="332"/>
      <c r="BC20" s="332"/>
      <c r="BD20" s="332"/>
      <c r="BE20" s="332"/>
      <c r="BF20" s="332"/>
      <c r="BG20" s="332"/>
      <c r="BH20" s="332"/>
      <c r="BI20" s="332"/>
      <c r="BJ20" s="332"/>
      <c r="BK20" s="332"/>
      <c r="BL20" s="332"/>
      <c r="BM20" s="332"/>
      <c r="BN20" s="332"/>
      <c r="BO20" s="332"/>
      <c r="BP20" s="332"/>
      <c r="BQ20" s="332"/>
      <c r="BR20" s="332"/>
      <c r="BS20" s="332"/>
      <c r="BT20" s="332"/>
      <c r="BU20" s="332"/>
      <c r="BV20" s="332"/>
      <c r="BW20" s="332"/>
      <c r="BX20" s="332"/>
      <c r="BY20" s="332"/>
      <c r="BZ20" s="332"/>
      <c r="CA20" s="332"/>
      <c r="CB20" s="332"/>
      <c r="CC20" s="332"/>
      <c r="CD20" s="332"/>
      <c r="CE20" s="332"/>
      <c r="CF20" s="332"/>
      <c r="CG20" s="332"/>
      <c r="CH20" s="332"/>
      <c r="CI20" s="332"/>
      <c r="CJ20" s="332"/>
      <c r="CK20" s="332"/>
      <c r="CL20" s="332"/>
      <c r="CM20" s="332"/>
      <c r="CN20" s="332"/>
      <c r="CO20" s="332"/>
      <c r="CP20" s="332"/>
      <c r="CQ20" s="332"/>
      <c r="CR20" s="332"/>
      <c r="CS20" s="332"/>
      <c r="CT20" s="332"/>
      <c r="CU20" s="332"/>
      <c r="CV20" s="332"/>
      <c r="CW20" s="332"/>
      <c r="CX20" s="332"/>
      <c r="CY20" s="332"/>
      <c r="CZ20" s="332"/>
      <c r="DA20" s="332"/>
      <c r="DB20" s="332"/>
      <c r="DC20" s="332"/>
      <c r="DD20" s="332"/>
      <c r="DE20" s="332"/>
      <c r="DF20" s="332"/>
      <c r="DG20" s="332"/>
      <c r="DH20" s="332"/>
      <c r="DI20" s="332"/>
      <c r="DJ20" s="332"/>
      <c r="DK20" s="332"/>
      <c r="DL20" s="332"/>
      <c r="DM20" s="332"/>
      <c r="DN20" s="332"/>
      <c r="DO20" s="332"/>
      <c r="DP20" s="332"/>
      <c r="DQ20" s="332"/>
      <c r="DR20" s="332"/>
      <c r="DS20" s="332"/>
      <c r="DT20" s="332"/>
      <c r="DU20" s="332"/>
      <c r="DV20" s="332"/>
      <c r="DW20" s="332"/>
      <c r="DX20" s="332"/>
      <c r="DY20" s="332"/>
      <c r="DZ20" s="332"/>
      <c r="EA20" s="332"/>
      <c r="EB20" s="332"/>
      <c r="EC20" s="332"/>
      <c r="ED20" s="332"/>
      <c r="EE20" s="332"/>
      <c r="EF20" s="332"/>
      <c r="EG20" s="332"/>
      <c r="EH20" s="332"/>
      <c r="EI20" s="332"/>
      <c r="EJ20" s="332"/>
      <c r="EK20" s="332"/>
      <c r="EL20" s="332"/>
      <c r="EM20" s="332"/>
      <c r="EN20" s="332"/>
      <c r="EO20" s="332"/>
      <c r="EP20" s="332"/>
      <c r="EQ20" s="332"/>
      <c r="ER20" s="332"/>
      <c r="ES20" s="332"/>
      <c r="ET20" s="332"/>
      <c r="EU20" s="332"/>
      <c r="EV20" s="332"/>
      <c r="EW20" s="332"/>
      <c r="EX20" s="332"/>
      <c r="EY20" s="332"/>
      <c r="EZ20" s="332"/>
      <c r="FA20" s="332"/>
      <c r="FB20" s="332"/>
      <c r="FC20" s="332"/>
      <c r="FD20" s="332"/>
      <c r="FE20" s="332"/>
    </row>
    <row r="21" spans="1:161" ht="15.75" thickBot="1">
      <c r="A21" s="11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211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</row>
    <row r="22" spans="1:161" ht="15">
      <c r="A22" s="15" t="s">
        <v>47</v>
      </c>
      <c r="B22" s="17">
        <f t="shared" ref="B22:Z22" si="90">B8+B13</f>
        <v>51237</v>
      </c>
      <c r="C22" s="17">
        <f t="shared" si="90"/>
        <v>65264</v>
      </c>
      <c r="D22" s="17">
        <f t="shared" si="90"/>
        <v>61786</v>
      </c>
      <c r="E22" s="17">
        <f t="shared" si="90"/>
        <v>78350</v>
      </c>
      <c r="F22" s="17">
        <f t="shared" si="90"/>
        <v>76056</v>
      </c>
      <c r="G22" s="17">
        <f t="shared" si="90"/>
        <v>67504</v>
      </c>
      <c r="H22" s="17">
        <f t="shared" si="90"/>
        <v>73459.75684293425</v>
      </c>
      <c r="I22" s="17">
        <f t="shared" si="90"/>
        <v>66916.752222986397</v>
      </c>
      <c r="J22" s="17">
        <f t="shared" si="90"/>
        <v>44256.648329599062</v>
      </c>
      <c r="K22" s="17">
        <f t="shared" si="90"/>
        <v>40448.109774418102</v>
      </c>
      <c r="L22" s="17">
        <f t="shared" si="90"/>
        <v>44214.863769371106</v>
      </c>
      <c r="M22" s="17">
        <f t="shared" si="90"/>
        <v>45991.394586285001</v>
      </c>
      <c r="N22" s="17">
        <f t="shared" si="90"/>
        <v>50917</v>
      </c>
      <c r="O22" s="17">
        <f t="shared" si="90"/>
        <v>40692</v>
      </c>
      <c r="P22" s="17">
        <f t="shared" si="90"/>
        <v>43371</v>
      </c>
      <c r="Q22" s="17">
        <f t="shared" si="90"/>
        <v>42765</v>
      </c>
      <c r="R22" s="17">
        <f t="shared" si="90"/>
        <v>24765</v>
      </c>
      <c r="S22" s="17">
        <f t="shared" si="90"/>
        <v>2777</v>
      </c>
      <c r="T22" s="17">
        <f t="shared" si="90"/>
        <v>38286</v>
      </c>
      <c r="U22" s="17">
        <f t="shared" si="90"/>
        <v>45768</v>
      </c>
      <c r="V22" s="17">
        <f t="shared" si="90"/>
        <v>64082</v>
      </c>
      <c r="W22" s="17">
        <f t="shared" si="90"/>
        <v>56385</v>
      </c>
      <c r="X22" s="17">
        <f t="shared" si="90"/>
        <v>63041</v>
      </c>
      <c r="Y22" s="17">
        <f t="shared" si="90"/>
        <v>81049</v>
      </c>
      <c r="Z22" s="17">
        <f t="shared" si="90"/>
        <v>71752</v>
      </c>
      <c r="AA22" s="17">
        <f t="shared" ref="AA22:AF22" si="91">AA8+AA13</f>
        <v>71752</v>
      </c>
      <c r="AB22" s="17">
        <f t="shared" si="91"/>
        <v>97057</v>
      </c>
      <c r="AC22" s="17">
        <f t="shared" si="91"/>
        <v>101587</v>
      </c>
      <c r="AD22" s="17">
        <f t="shared" si="91"/>
        <v>114005</v>
      </c>
      <c r="AE22" s="17">
        <f t="shared" si="91"/>
        <v>84462</v>
      </c>
      <c r="AF22" s="17">
        <f t="shared" si="91"/>
        <v>84126</v>
      </c>
      <c r="AG22" s="17">
        <f t="shared" ref="AG22:AK22" si="92">AG8+AG13</f>
        <v>78936</v>
      </c>
      <c r="AH22" s="17">
        <f t="shared" si="92"/>
        <v>88072</v>
      </c>
      <c r="AI22" s="17">
        <f t="shared" si="92"/>
        <v>88072</v>
      </c>
      <c r="AJ22" s="17">
        <f t="shared" si="92"/>
        <v>88072</v>
      </c>
      <c r="AK22" s="17">
        <f t="shared" si="92"/>
        <v>88073</v>
      </c>
      <c r="AL22" s="17">
        <f t="shared" ref="AL22:AM22" si="93">AL8+AL13</f>
        <v>88072</v>
      </c>
      <c r="AM22" s="17">
        <f t="shared" si="93"/>
        <v>94072</v>
      </c>
      <c r="AN22" s="17">
        <f t="shared" ref="AN22:AQ22" si="94">AN8+AN13</f>
        <v>0</v>
      </c>
      <c r="AO22" s="17">
        <f t="shared" si="94"/>
        <v>0</v>
      </c>
      <c r="AP22" s="17">
        <f t="shared" si="94"/>
        <v>0</v>
      </c>
      <c r="AQ22" s="17">
        <f t="shared" si="94"/>
        <v>85772</v>
      </c>
      <c r="AR22" s="17">
        <f t="shared" ref="AR22:AV22" si="95">AR8+AR13</f>
        <v>85772</v>
      </c>
      <c r="AS22" s="17">
        <f t="shared" si="95"/>
        <v>88073</v>
      </c>
      <c r="AT22" s="17">
        <f t="shared" si="95"/>
        <v>0</v>
      </c>
      <c r="AU22" s="17">
        <f t="shared" si="95"/>
        <v>0</v>
      </c>
      <c r="AV22" s="17">
        <f t="shared" si="95"/>
        <v>40846.566139660266</v>
      </c>
      <c r="AW22" s="796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</row>
    <row r="23" spans="1:161" ht="15">
      <c r="A23" s="19" t="s">
        <v>462</v>
      </c>
      <c r="B23" s="20">
        <f t="shared" ref="B23:Z23" si="96">B14+B15</f>
        <v>26649</v>
      </c>
      <c r="C23" s="20">
        <f t="shared" si="96"/>
        <v>21971</v>
      </c>
      <c r="D23" s="20">
        <f t="shared" si="96"/>
        <v>25182</v>
      </c>
      <c r="E23" s="20">
        <f t="shared" si="96"/>
        <v>24928</v>
      </c>
      <c r="F23" s="20">
        <f t="shared" si="96"/>
        <v>24232</v>
      </c>
      <c r="G23" s="20">
        <f t="shared" si="96"/>
        <v>24628</v>
      </c>
      <c r="H23" s="20">
        <f t="shared" si="96"/>
        <v>25059.24315706575</v>
      </c>
      <c r="I23" s="20">
        <f t="shared" si="96"/>
        <v>26822.247777013599</v>
      </c>
      <c r="J23" s="20">
        <f t="shared" si="96"/>
        <v>24534.351670400942</v>
      </c>
      <c r="K23" s="20">
        <f t="shared" si="96"/>
        <v>24554.890225581901</v>
      </c>
      <c r="L23" s="20">
        <f t="shared" si="96"/>
        <v>20144.136230628894</v>
      </c>
      <c r="M23" s="20">
        <f t="shared" si="96"/>
        <v>19307.605413714999</v>
      </c>
      <c r="N23" s="20">
        <f t="shared" si="96"/>
        <v>24980</v>
      </c>
      <c r="O23" s="20">
        <f t="shared" si="96"/>
        <v>25170</v>
      </c>
      <c r="P23" s="20">
        <f t="shared" si="96"/>
        <v>23962</v>
      </c>
      <c r="Q23" s="20">
        <f t="shared" si="96"/>
        <v>23964</v>
      </c>
      <c r="R23" s="20">
        <f t="shared" si="96"/>
        <v>20988</v>
      </c>
      <c r="S23" s="20">
        <f t="shared" si="96"/>
        <v>20492</v>
      </c>
      <c r="T23" s="20">
        <f t="shared" si="96"/>
        <v>17051</v>
      </c>
      <c r="U23" s="20">
        <f t="shared" si="96"/>
        <v>15841</v>
      </c>
      <c r="V23" s="20">
        <f t="shared" si="96"/>
        <v>22318</v>
      </c>
      <c r="W23" s="20">
        <f t="shared" si="96"/>
        <v>22777</v>
      </c>
      <c r="X23" s="20">
        <f t="shared" si="96"/>
        <v>19650</v>
      </c>
      <c r="Y23" s="20">
        <f t="shared" si="96"/>
        <v>14633</v>
      </c>
      <c r="Z23" s="20">
        <f t="shared" si="96"/>
        <v>22360</v>
      </c>
      <c r="AA23" s="20">
        <f t="shared" ref="AA23:AF23" si="97">AA14+AA15</f>
        <v>22360</v>
      </c>
      <c r="AB23" s="20">
        <f t="shared" si="97"/>
        <v>21338</v>
      </c>
      <c r="AC23" s="20">
        <f t="shared" si="97"/>
        <v>21313</v>
      </c>
      <c r="AD23" s="20">
        <f t="shared" si="97"/>
        <v>15411</v>
      </c>
      <c r="AE23" s="20">
        <f t="shared" si="97"/>
        <v>12249</v>
      </c>
      <c r="AF23" s="20">
        <f t="shared" si="97"/>
        <v>20813</v>
      </c>
      <c r="AG23" s="20">
        <f t="shared" ref="AG23:AK23" si="98">AG14+AG15</f>
        <v>20813</v>
      </c>
      <c r="AH23" s="20">
        <f t="shared" si="98"/>
        <v>20813</v>
      </c>
      <c r="AI23" s="20">
        <f t="shared" si="98"/>
        <v>20813</v>
      </c>
      <c r="AJ23" s="20">
        <f t="shared" si="98"/>
        <v>20813</v>
      </c>
      <c r="AK23" s="20">
        <f t="shared" si="98"/>
        <v>20828</v>
      </c>
      <c r="AL23" s="20">
        <f t="shared" ref="AL23:AM23" si="99">AL14+AL15</f>
        <v>20828</v>
      </c>
      <c r="AM23" s="20">
        <f t="shared" si="99"/>
        <v>20828</v>
      </c>
      <c r="AN23" s="20">
        <f t="shared" ref="AN23:AQ23" si="100">AN14+AN15</f>
        <v>0</v>
      </c>
      <c r="AO23" s="20">
        <f t="shared" si="100"/>
        <v>0</v>
      </c>
      <c r="AP23" s="20">
        <f t="shared" si="100"/>
        <v>0</v>
      </c>
      <c r="AQ23" s="20">
        <f t="shared" si="100"/>
        <v>20828</v>
      </c>
      <c r="AR23" s="20">
        <f t="shared" ref="AR23:AV23" si="101">AR14+AR15</f>
        <v>20828</v>
      </c>
      <c r="AS23" s="20">
        <f t="shared" si="101"/>
        <v>20828</v>
      </c>
      <c r="AT23" s="20">
        <f t="shared" si="101"/>
        <v>0</v>
      </c>
      <c r="AU23" s="20">
        <f t="shared" si="101"/>
        <v>0</v>
      </c>
      <c r="AV23" s="20">
        <f t="shared" si="101"/>
        <v>5000</v>
      </c>
      <c r="AW23" s="797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</row>
    <row r="24" spans="1:161" ht="15.75" thickBot="1">
      <c r="A24" s="21" t="s">
        <v>45</v>
      </c>
      <c r="B24" s="22">
        <f t="shared" ref="B24:O24" si="102">B22+B23</f>
        <v>77886</v>
      </c>
      <c r="C24" s="22">
        <f t="shared" si="102"/>
        <v>87235</v>
      </c>
      <c r="D24" s="22">
        <f t="shared" si="102"/>
        <v>86968</v>
      </c>
      <c r="E24" s="22">
        <f t="shared" si="102"/>
        <v>103278</v>
      </c>
      <c r="F24" s="22">
        <f t="shared" si="102"/>
        <v>100288</v>
      </c>
      <c r="G24" s="22">
        <f t="shared" si="102"/>
        <v>92132</v>
      </c>
      <c r="H24" s="22">
        <f t="shared" si="102"/>
        <v>98519</v>
      </c>
      <c r="I24" s="22">
        <f t="shared" si="102"/>
        <v>93739</v>
      </c>
      <c r="J24" s="22">
        <f t="shared" si="102"/>
        <v>68791</v>
      </c>
      <c r="K24" s="22">
        <f t="shared" si="102"/>
        <v>65003</v>
      </c>
      <c r="L24" s="22">
        <f t="shared" si="102"/>
        <v>64359</v>
      </c>
      <c r="M24" s="22">
        <f t="shared" si="102"/>
        <v>65299</v>
      </c>
      <c r="N24" s="22">
        <f t="shared" si="102"/>
        <v>75897</v>
      </c>
      <c r="O24" s="22">
        <f t="shared" si="102"/>
        <v>65862</v>
      </c>
      <c r="P24" s="22">
        <f>P22+P23</f>
        <v>67333</v>
      </c>
      <c r="Q24" s="22">
        <f t="shared" ref="Q24:Z24" si="103">Q22+Q23</f>
        <v>66729</v>
      </c>
      <c r="R24" s="22">
        <f t="shared" si="103"/>
        <v>45753</v>
      </c>
      <c r="S24" s="22">
        <f t="shared" si="103"/>
        <v>23269</v>
      </c>
      <c r="T24" s="22">
        <f t="shared" si="103"/>
        <v>55337</v>
      </c>
      <c r="U24" s="22">
        <f t="shared" si="103"/>
        <v>61609</v>
      </c>
      <c r="V24" s="22">
        <f t="shared" si="103"/>
        <v>86400</v>
      </c>
      <c r="W24" s="22">
        <f t="shared" si="103"/>
        <v>79162</v>
      </c>
      <c r="X24" s="22">
        <f t="shared" si="103"/>
        <v>82691</v>
      </c>
      <c r="Y24" s="22">
        <f t="shared" si="103"/>
        <v>95682</v>
      </c>
      <c r="Z24" s="22">
        <f t="shared" si="103"/>
        <v>94112</v>
      </c>
      <c r="AA24" s="22">
        <f t="shared" ref="AA24:AF24" si="104">AA22+AA23</f>
        <v>94112</v>
      </c>
      <c r="AB24" s="22">
        <f t="shared" si="104"/>
        <v>118395</v>
      </c>
      <c r="AC24" s="22">
        <f t="shared" si="104"/>
        <v>122900</v>
      </c>
      <c r="AD24" s="22">
        <f t="shared" si="104"/>
        <v>129416</v>
      </c>
      <c r="AE24" s="22">
        <f t="shared" si="104"/>
        <v>96711</v>
      </c>
      <c r="AF24" s="22">
        <f t="shared" si="104"/>
        <v>104939</v>
      </c>
      <c r="AG24" s="22">
        <f t="shared" ref="AG24:AK24" si="105">AG22+AG23</f>
        <v>99749</v>
      </c>
      <c r="AH24" s="22">
        <f t="shared" si="105"/>
        <v>108885</v>
      </c>
      <c r="AI24" s="22">
        <f t="shared" si="105"/>
        <v>108885</v>
      </c>
      <c r="AJ24" s="22">
        <f t="shared" si="105"/>
        <v>108885</v>
      </c>
      <c r="AK24" s="22">
        <f t="shared" si="105"/>
        <v>108901</v>
      </c>
      <c r="AL24" s="22">
        <f t="shared" ref="AL24:AM24" si="106">AL22+AL23</f>
        <v>108900</v>
      </c>
      <c r="AM24" s="22">
        <f t="shared" si="106"/>
        <v>114900</v>
      </c>
      <c r="AN24" s="22">
        <f t="shared" ref="AN24:AQ24" si="107">AN22+AN23</f>
        <v>0</v>
      </c>
      <c r="AO24" s="22">
        <f t="shared" si="107"/>
        <v>0</v>
      </c>
      <c r="AP24" s="22">
        <f t="shared" si="107"/>
        <v>0</v>
      </c>
      <c r="AQ24" s="22">
        <f t="shared" si="107"/>
        <v>106600</v>
      </c>
      <c r="AR24" s="22">
        <f t="shared" ref="AR24:AV24" si="108">AR22+AR23</f>
        <v>106600</v>
      </c>
      <c r="AS24" s="22">
        <f t="shared" si="108"/>
        <v>108901</v>
      </c>
      <c r="AT24" s="22">
        <f t="shared" si="108"/>
        <v>0</v>
      </c>
      <c r="AU24" s="22">
        <f t="shared" si="108"/>
        <v>0</v>
      </c>
      <c r="AV24" s="22">
        <f t="shared" si="108"/>
        <v>45846.566139660266</v>
      </c>
      <c r="AW24" s="798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</row>
    <row r="25" spans="1:161" ht="15" thickBot="1"/>
    <row r="26" spans="1:161" s="403" customFormat="1" ht="15">
      <c r="A26" s="32" t="s">
        <v>51</v>
      </c>
      <c r="AA26" s="191"/>
      <c r="AB26" s="191"/>
      <c r="AC26" s="191"/>
      <c r="AD26" s="191"/>
      <c r="AE26" s="191"/>
      <c r="AF26" s="191">
        <f>'CTAS CONGELADAS MAY 19'!$AE$32</f>
        <v>562</v>
      </c>
      <c r="AG26" s="191">
        <f>'CTAS CONGELADAS MAY 19'!$AE$32</f>
        <v>562</v>
      </c>
      <c r="AH26" s="191">
        <f>'CTAS CONGELADAS MAY 19'!$AE$32</f>
        <v>562</v>
      </c>
      <c r="AI26" s="191">
        <f>'CTAS CONGELADAS MAY 19'!$AE$32</f>
        <v>562</v>
      </c>
      <c r="AJ26" s="191">
        <f>'CTAS CONGELADAS MAY 19'!$AE$32</f>
        <v>562</v>
      </c>
      <c r="AK26" s="191">
        <f>'CTAS CONGELADAS JUN 19'!$AE$32</f>
        <v>2012</v>
      </c>
      <c r="AL26" s="191">
        <f>'CTAS CONGELADAS JUN 19'!$AE$32</f>
        <v>2012</v>
      </c>
      <c r="AM26" s="191">
        <f>'CTAS CONGELADAS JUN 19'!$AE$32</f>
        <v>2012</v>
      </c>
      <c r="AN26" s="191">
        <f>'CTAS CONGELADAS JUN 19'!$AE$32</f>
        <v>2012</v>
      </c>
      <c r="AO26" s="191">
        <f>'CTAS CONGELADAS JUN 19'!$AE$32</f>
        <v>2012</v>
      </c>
      <c r="AP26" s="191">
        <f>'CTAS CONGELADAS JUN 19'!$AE$32</f>
        <v>2012</v>
      </c>
      <c r="AQ26" s="191">
        <f>'CTAS CONGELADAS MAY 19'!$AE$32</f>
        <v>562</v>
      </c>
      <c r="AR26" s="191">
        <f>'CTAS CONGELADAS MAY 19'!$AE$32</f>
        <v>562</v>
      </c>
      <c r="AS26" s="191">
        <f>'CTAS CONGELADAS JUN 19'!$AE$32</f>
        <v>2012</v>
      </c>
      <c r="AT26" s="191"/>
      <c r="AU26" s="191"/>
      <c r="AV26" s="191"/>
      <c r="AW26" s="6"/>
    </row>
    <row r="27" spans="1:161" s="403" customFormat="1" ht="15.75" thickBot="1">
      <c r="A27" s="35" t="s">
        <v>52</v>
      </c>
      <c r="AA27" s="192"/>
      <c r="AB27" s="192"/>
      <c r="AC27" s="192"/>
      <c r="AD27" s="192"/>
      <c r="AE27" s="192"/>
      <c r="AF27" s="192">
        <f>'CTAS CONGELADAS MAY 19'!$AH$32</f>
        <v>5910</v>
      </c>
      <c r="AG27" s="192">
        <f>'CTAS CONGELADAS MAY 19'!$AH$32</f>
        <v>5910</v>
      </c>
      <c r="AH27" s="192">
        <f>'CTAS CONGELADAS MAY 19'!$AH$32</f>
        <v>5910</v>
      </c>
      <c r="AI27" s="192">
        <f>'CTAS CONGELADAS MAY 19'!$AH$32</f>
        <v>5910</v>
      </c>
      <c r="AJ27" s="192">
        <f>'CTAS CONGELADAS MAY 19'!$AH$32</f>
        <v>5910</v>
      </c>
      <c r="AK27" s="192">
        <f>'CTAS CONGELADAS JUN 19'!$AH$32</f>
        <v>5922</v>
      </c>
      <c r="AL27" s="192">
        <f>'CTAS CONGELADAS JUN 19'!$AH$32</f>
        <v>5922</v>
      </c>
      <c r="AM27" s="192">
        <f>'CTAS CONGELADAS JUN 19'!$AH$32</f>
        <v>5922</v>
      </c>
      <c r="AN27" s="192">
        <f>'CTAS CONGELADAS JUN 19'!$AH$32</f>
        <v>5922</v>
      </c>
      <c r="AO27" s="192">
        <f>'CTAS CONGELADAS JUN 19'!$AH$32</f>
        <v>5922</v>
      </c>
      <c r="AP27" s="192">
        <f>'CTAS CONGELADAS JUN 19'!$AH$32</f>
        <v>5922</v>
      </c>
      <c r="AQ27" s="192">
        <f>'CTAS CONGELADAS MAY 19'!$AH$32</f>
        <v>5910</v>
      </c>
      <c r="AR27" s="192">
        <f>'CTAS CONGELADAS MAY 19'!$AH$32</f>
        <v>5910</v>
      </c>
      <c r="AS27" s="192">
        <f>'CTAS CONGELADAS JUN 19'!$AH$32</f>
        <v>5922</v>
      </c>
      <c r="AT27" s="192"/>
      <c r="AU27" s="192"/>
      <c r="AV27" s="192"/>
      <c r="AW27" s="6"/>
    </row>
    <row r="28" spans="1:161" s="403" customFormat="1" ht="15" thickBot="1">
      <c r="AW28" s="6"/>
    </row>
    <row r="29" spans="1:161" s="403" customFormat="1" ht="15">
      <c r="A29" s="32" t="s">
        <v>558</v>
      </c>
      <c r="AA29" s="191"/>
      <c r="AB29" s="191"/>
      <c r="AC29" s="191"/>
      <c r="AD29" s="191"/>
      <c r="AE29" s="191"/>
      <c r="AF29" s="191">
        <f>'CTAS CONGELADAS MAY 19'!$P$99</f>
        <v>1864</v>
      </c>
      <c r="AG29" s="191"/>
      <c r="AH29" s="191"/>
      <c r="AI29" s="191"/>
      <c r="AJ29" s="191"/>
      <c r="AK29" s="191">
        <f>'CTAS CONGELADAS JUN 19'!$P$100</f>
        <v>0</v>
      </c>
      <c r="AL29" s="191"/>
      <c r="AM29" s="191"/>
      <c r="AN29" s="191"/>
      <c r="AO29" s="191"/>
      <c r="AP29" s="191"/>
      <c r="AQ29" s="191"/>
      <c r="AR29" s="191"/>
      <c r="AS29" s="191">
        <f>'CTAS CONGELADAS JUN 19'!$P$100</f>
        <v>0</v>
      </c>
      <c r="AT29" s="191"/>
      <c r="AU29" s="191"/>
      <c r="AV29" s="191"/>
      <c r="AW29" s="6"/>
    </row>
    <row r="30" spans="1:161" s="403" customFormat="1" ht="15.75" thickBot="1">
      <c r="A30" s="35" t="s">
        <v>559</v>
      </c>
      <c r="AA30" s="192"/>
      <c r="AB30" s="192"/>
      <c r="AC30" s="192"/>
      <c r="AD30" s="192"/>
      <c r="AE30" s="192"/>
      <c r="AF30" s="192">
        <f>SUM('Consolidado May 2019'!$S$86:$S$87)</f>
        <v>2290</v>
      </c>
      <c r="AG30" s="192"/>
      <c r="AH30" s="192"/>
      <c r="AI30" s="192"/>
      <c r="AJ30" s="192"/>
      <c r="AK30" s="192">
        <f>SUM('Consolidado Jun 2019'!$S$86:$S$87)</f>
        <v>-387</v>
      </c>
      <c r="AL30" s="192"/>
      <c r="AM30" s="192"/>
      <c r="AN30" s="192"/>
      <c r="AO30" s="192"/>
      <c r="AP30" s="192"/>
      <c r="AQ30" s="192"/>
      <c r="AR30" s="192"/>
      <c r="AS30" s="192">
        <f>SUM('Consolidado Jun 2019'!$S$86:$S$87)</f>
        <v>-387</v>
      </c>
      <c r="AT30" s="192"/>
      <c r="AU30" s="192"/>
      <c r="AV30" s="192"/>
      <c r="AW30" s="6"/>
    </row>
    <row r="32" spans="1:161" s="403" customFormat="1" ht="15.75" hidden="1" outlineLevel="1">
      <c r="A32" s="349" t="s">
        <v>46</v>
      </c>
      <c r="B32" s="763"/>
      <c r="C32" s="763"/>
      <c r="D32" s="763"/>
      <c r="E32" s="763"/>
      <c r="F32" s="763"/>
      <c r="G32" s="763"/>
      <c r="H32" s="763"/>
      <c r="I32" s="763"/>
      <c r="J32" s="763"/>
      <c r="K32" s="763"/>
      <c r="L32" s="763"/>
      <c r="M32" s="763"/>
      <c r="N32" s="763"/>
      <c r="O32" s="763"/>
      <c r="P32" s="763"/>
      <c r="Q32" s="763"/>
      <c r="R32" s="763"/>
      <c r="S32" s="763"/>
      <c r="T32" s="763"/>
      <c r="U32" s="763"/>
      <c r="V32" s="763"/>
      <c r="W32" s="763"/>
      <c r="X32" s="763"/>
      <c r="Y32" s="763"/>
      <c r="Z32" s="763"/>
      <c r="AA32" s="763"/>
      <c r="AB32" s="763"/>
      <c r="AC32" s="763"/>
      <c r="AD32" s="763"/>
      <c r="AE32" s="763"/>
      <c r="AF32" s="763"/>
      <c r="AG32" s="818"/>
      <c r="AH32" s="818"/>
      <c r="AI32" s="777" t="s">
        <v>540</v>
      </c>
      <c r="AJ32" s="777" t="s">
        <v>540</v>
      </c>
      <c r="AK32" s="777"/>
      <c r="AL32" s="777"/>
      <c r="AM32" s="777"/>
      <c r="AN32" s="777"/>
      <c r="AO32" s="777"/>
      <c r="AP32" s="777"/>
      <c r="AQ32" s="784" t="s">
        <v>540</v>
      </c>
      <c r="AR32" s="787" t="s">
        <v>540</v>
      </c>
      <c r="AS32" s="787" t="s">
        <v>540</v>
      </c>
      <c r="AT32" s="787" t="s">
        <v>540</v>
      </c>
      <c r="AU32" s="787" t="s">
        <v>540</v>
      </c>
      <c r="AV32" s="788" t="s">
        <v>461</v>
      </c>
      <c r="AW32" s="6"/>
      <c r="AX32" s="763"/>
      <c r="AY32" s="763"/>
      <c r="AZ32" s="763"/>
      <c r="BA32" s="763"/>
      <c r="BB32" s="763"/>
      <c r="BC32" s="763"/>
      <c r="BD32" s="763"/>
      <c r="BE32" s="763"/>
      <c r="BF32" s="763"/>
      <c r="BG32" s="763"/>
      <c r="BH32" s="763"/>
      <c r="BI32" s="763"/>
      <c r="BJ32" s="763"/>
      <c r="BK32" s="763"/>
      <c r="BL32" s="763"/>
      <c r="BM32" s="763"/>
      <c r="BN32" s="763"/>
      <c r="BO32" s="763"/>
      <c r="BP32" s="763"/>
      <c r="BQ32" s="763"/>
      <c r="BR32" s="763"/>
      <c r="BS32" s="763"/>
      <c r="BT32" s="763"/>
      <c r="BU32" s="763"/>
      <c r="BV32" s="763"/>
      <c r="BW32" s="763"/>
      <c r="BX32" s="763"/>
      <c r="BY32" s="763"/>
      <c r="BZ32" s="763"/>
      <c r="CA32" s="763"/>
      <c r="CB32" s="763"/>
      <c r="CC32" s="763"/>
      <c r="CD32" s="763"/>
      <c r="CE32" s="763"/>
      <c r="CF32" s="763"/>
      <c r="CG32" s="763"/>
      <c r="CH32" s="763"/>
      <c r="CI32" s="763"/>
      <c r="CJ32" s="763"/>
      <c r="CK32" s="763"/>
      <c r="CL32" s="763"/>
      <c r="CM32" s="763"/>
      <c r="CN32" s="763"/>
      <c r="CO32" s="763"/>
      <c r="CP32" s="763"/>
      <c r="CQ32" s="763"/>
      <c r="CR32" s="763"/>
      <c r="CS32" s="763"/>
      <c r="CT32" s="763"/>
      <c r="CU32" s="763"/>
      <c r="CV32" s="763"/>
      <c r="CW32" s="763"/>
      <c r="CX32" s="763"/>
      <c r="CY32" s="763"/>
      <c r="CZ32" s="763"/>
      <c r="DA32" s="763"/>
      <c r="DB32" s="763"/>
      <c r="DC32" s="763"/>
      <c r="DD32" s="763"/>
      <c r="DE32" s="763"/>
      <c r="DF32" s="763"/>
      <c r="DG32" s="763"/>
      <c r="DH32" s="763"/>
      <c r="DI32" s="763"/>
      <c r="DJ32" s="763"/>
      <c r="DK32" s="763"/>
      <c r="DL32" s="763"/>
      <c r="DM32" s="763"/>
      <c r="DN32" s="763"/>
      <c r="DO32" s="763"/>
      <c r="DP32" s="763"/>
      <c r="DQ32" s="763"/>
      <c r="DR32" s="763"/>
      <c r="DS32" s="763"/>
      <c r="DT32" s="763"/>
      <c r="DU32" s="763"/>
      <c r="DV32" s="763"/>
      <c r="DW32" s="763"/>
      <c r="DX32" s="763"/>
      <c r="DY32" s="763"/>
      <c r="DZ32" s="763"/>
      <c r="EA32" s="763"/>
      <c r="EB32" s="763"/>
      <c r="EC32" s="763"/>
      <c r="ED32" s="763"/>
      <c r="EE32" s="763"/>
      <c r="EF32" s="763"/>
      <c r="EG32" s="763"/>
      <c r="EH32" s="763"/>
      <c r="EI32" s="763"/>
      <c r="EJ32" s="763"/>
      <c r="EK32" s="763"/>
      <c r="EL32" s="763"/>
      <c r="EM32" s="763"/>
      <c r="EN32" s="763"/>
      <c r="EO32" s="763"/>
      <c r="EP32" s="763"/>
      <c r="EQ32" s="763"/>
      <c r="ER32" s="763"/>
      <c r="ES32" s="763"/>
      <c r="ET32" s="763"/>
      <c r="EU32" s="763"/>
      <c r="EV32" s="763"/>
      <c r="EW32" s="763"/>
      <c r="EX32" s="763"/>
      <c r="EY32" s="763"/>
      <c r="EZ32" s="763"/>
      <c r="FA32" s="763"/>
      <c r="FB32" s="763"/>
      <c r="FC32" s="763"/>
      <c r="FD32" s="763"/>
      <c r="FE32" s="763"/>
    </row>
    <row r="33" spans="1:161" s="403" customFormat="1" ht="15.75" hidden="1" outlineLevel="1">
      <c r="A33" s="358" t="s">
        <v>573</v>
      </c>
      <c r="B33" s="359">
        <v>42705</v>
      </c>
      <c r="C33" s="359">
        <v>42736</v>
      </c>
      <c r="D33" s="359">
        <v>42767</v>
      </c>
      <c r="E33" s="359">
        <v>42795</v>
      </c>
      <c r="F33" s="359">
        <v>42826</v>
      </c>
      <c r="G33" s="359">
        <v>42856</v>
      </c>
      <c r="H33" s="359">
        <v>42887</v>
      </c>
      <c r="I33" s="359">
        <v>42917</v>
      </c>
      <c r="J33" s="359">
        <v>42948</v>
      </c>
      <c r="K33" s="359">
        <v>42979</v>
      </c>
      <c r="L33" s="359">
        <v>43009</v>
      </c>
      <c r="M33" s="359">
        <v>43040</v>
      </c>
      <c r="N33" s="359">
        <v>43070</v>
      </c>
      <c r="O33" s="359">
        <v>43101</v>
      </c>
      <c r="P33" s="359">
        <v>43159</v>
      </c>
      <c r="Q33" s="359">
        <v>43190</v>
      </c>
      <c r="R33" s="359">
        <v>43220</v>
      </c>
      <c r="S33" s="359">
        <v>43250</v>
      </c>
      <c r="T33" s="359">
        <v>43281</v>
      </c>
      <c r="U33" s="359">
        <v>43311</v>
      </c>
      <c r="V33" s="359">
        <v>43342</v>
      </c>
      <c r="W33" s="359">
        <v>43373</v>
      </c>
      <c r="X33" s="359">
        <v>43404</v>
      </c>
      <c r="Y33" s="359">
        <v>43434</v>
      </c>
      <c r="Z33" s="359">
        <v>43464</v>
      </c>
      <c r="AA33" s="359">
        <v>43465</v>
      </c>
      <c r="AB33" s="359">
        <v>43495</v>
      </c>
      <c r="AC33" s="359">
        <v>43524</v>
      </c>
      <c r="AD33" s="359">
        <v>43555</v>
      </c>
      <c r="AE33" s="359">
        <v>43585</v>
      </c>
      <c r="AF33" s="359">
        <f>AF2</f>
        <v>43616</v>
      </c>
      <c r="AG33" s="778">
        <v>43637</v>
      </c>
      <c r="AH33" s="778">
        <v>43644</v>
      </c>
      <c r="AI33" s="359">
        <v>43646</v>
      </c>
      <c r="AJ33" s="359">
        <v>43646</v>
      </c>
      <c r="AK33" s="359">
        <v>43646</v>
      </c>
      <c r="AL33" s="778">
        <f>AH33+7</f>
        <v>43651</v>
      </c>
      <c r="AM33" s="778">
        <f>AL33+7</f>
        <v>43658</v>
      </c>
      <c r="AN33" s="778">
        <f t="shared" ref="AN33:AP33" si="109">AM33+7</f>
        <v>43665</v>
      </c>
      <c r="AO33" s="778">
        <f t="shared" si="109"/>
        <v>43672</v>
      </c>
      <c r="AP33" s="778">
        <f t="shared" si="109"/>
        <v>43679</v>
      </c>
      <c r="AQ33" s="359">
        <f>AQ2</f>
        <v>43677</v>
      </c>
      <c r="AR33" s="359">
        <v>43677</v>
      </c>
      <c r="AS33" s="359">
        <v>43708</v>
      </c>
      <c r="AT33" s="359">
        <v>43738</v>
      </c>
      <c r="AU33" s="359">
        <v>43769</v>
      </c>
      <c r="AV33" s="785">
        <v>43800</v>
      </c>
      <c r="AW33" s="793"/>
      <c r="AX33" s="359"/>
      <c r="AY33" s="359"/>
      <c r="AZ33" s="359"/>
      <c r="BA33" s="359"/>
      <c r="BB33" s="359"/>
      <c r="BC33" s="359"/>
      <c r="BD33" s="359"/>
      <c r="BE33" s="359"/>
      <c r="BF33" s="359"/>
      <c r="BG33" s="359"/>
      <c r="BH33" s="359"/>
      <c r="BI33" s="359"/>
      <c r="BJ33" s="359"/>
      <c r="BK33" s="359"/>
      <c r="BL33" s="359"/>
      <c r="BM33" s="359"/>
      <c r="BN33" s="359"/>
      <c r="BO33" s="359"/>
      <c r="BP33" s="359"/>
      <c r="BQ33" s="359"/>
      <c r="BR33" s="359"/>
      <c r="BS33" s="359"/>
      <c r="BT33" s="359"/>
      <c r="BU33" s="359"/>
      <c r="BV33" s="359"/>
      <c r="BW33" s="359"/>
      <c r="BX33" s="359"/>
      <c r="BY33" s="359"/>
      <c r="BZ33" s="359"/>
      <c r="CA33" s="359"/>
      <c r="CB33" s="359"/>
      <c r="CC33" s="359"/>
      <c r="CD33" s="359"/>
      <c r="CE33" s="359"/>
      <c r="CF33" s="359"/>
      <c r="CG33" s="359"/>
      <c r="CH33" s="359"/>
      <c r="CI33" s="359"/>
      <c r="CJ33" s="359"/>
      <c r="CK33" s="359"/>
      <c r="CL33" s="359"/>
      <c r="CM33" s="359"/>
      <c r="CN33" s="359"/>
      <c r="CO33" s="359"/>
      <c r="CP33" s="359"/>
      <c r="CQ33" s="359"/>
      <c r="CR33" s="359"/>
      <c r="CS33" s="359"/>
      <c r="CT33" s="359"/>
      <c r="CU33" s="359"/>
      <c r="CV33" s="359"/>
      <c r="CW33" s="359"/>
      <c r="CX33" s="359"/>
      <c r="CY33" s="359"/>
      <c r="CZ33" s="359"/>
      <c r="DA33" s="359"/>
      <c r="DB33" s="359"/>
      <c r="DC33" s="359"/>
      <c r="DD33" s="359"/>
      <c r="DE33" s="359"/>
      <c r="DF33" s="359"/>
      <c r="DG33" s="359"/>
      <c r="DH33" s="359"/>
      <c r="DI33" s="359"/>
      <c r="DJ33" s="359"/>
      <c r="DK33" s="359"/>
      <c r="DL33" s="359"/>
      <c r="DM33" s="359"/>
      <c r="DN33" s="359"/>
      <c r="DO33" s="359"/>
      <c r="DP33" s="359"/>
      <c r="DQ33" s="359"/>
      <c r="DR33" s="359"/>
      <c r="DS33" s="359"/>
      <c r="DT33" s="359"/>
      <c r="DU33" s="359"/>
      <c r="DV33" s="359"/>
      <c r="DW33" s="359"/>
      <c r="DX33" s="359"/>
      <c r="DY33" s="359"/>
      <c r="DZ33" s="359"/>
      <c r="EA33" s="359"/>
      <c r="EB33" s="359"/>
      <c r="EC33" s="359"/>
      <c r="ED33" s="359"/>
      <c r="EE33" s="359"/>
      <c r="EF33" s="359"/>
      <c r="EG33" s="359"/>
      <c r="EH33" s="359"/>
      <c r="EI33" s="359"/>
      <c r="EJ33" s="359"/>
      <c r="EK33" s="359"/>
      <c r="EL33" s="359"/>
      <c r="EM33" s="359"/>
      <c r="EN33" s="359"/>
      <c r="EO33" s="359"/>
      <c r="EP33" s="359"/>
      <c r="EQ33" s="359"/>
      <c r="ER33" s="359"/>
      <c r="ES33" s="359"/>
      <c r="ET33" s="359"/>
      <c r="EU33" s="359"/>
      <c r="EV33" s="359"/>
      <c r="EW33" s="359"/>
      <c r="EX33" s="359"/>
      <c r="EY33" s="359"/>
      <c r="EZ33" s="359"/>
      <c r="FA33" s="359"/>
      <c r="FB33" s="359"/>
      <c r="FC33" s="359"/>
      <c r="FD33" s="359"/>
      <c r="FE33" s="359"/>
    </row>
    <row r="34" spans="1:161" ht="15.75" hidden="1" outlineLevel="1">
      <c r="A34" s="300" t="s">
        <v>553</v>
      </c>
      <c r="B34" s="766">
        <f>B37+B38+B39</f>
        <v>50725</v>
      </c>
      <c r="C34" s="642">
        <f t="shared" ref="C34:N34" si="110">C37+C38+C39</f>
        <v>70924</v>
      </c>
      <c r="D34" s="642">
        <f t="shared" si="110"/>
        <v>64763</v>
      </c>
      <c r="E34" s="642">
        <f t="shared" si="110"/>
        <v>69143</v>
      </c>
      <c r="F34" s="642">
        <f t="shared" si="110"/>
        <v>75249</v>
      </c>
      <c r="G34" s="642">
        <f t="shared" si="110"/>
        <v>69483</v>
      </c>
      <c r="H34" s="642">
        <f t="shared" si="110"/>
        <v>56261</v>
      </c>
      <c r="I34" s="642">
        <f t="shared" si="110"/>
        <v>61676</v>
      </c>
      <c r="J34" s="642">
        <f t="shared" si="110"/>
        <v>47470.978439999984</v>
      </c>
      <c r="K34" s="642">
        <f t="shared" si="110"/>
        <v>32476.233599999967</v>
      </c>
      <c r="L34" s="642">
        <f t="shared" si="110"/>
        <v>45166.998999999996</v>
      </c>
      <c r="M34" s="642">
        <f t="shared" si="110"/>
        <v>48404.124029999977</v>
      </c>
      <c r="N34" s="642">
        <f t="shared" si="110"/>
        <v>63000</v>
      </c>
      <c r="O34" s="642">
        <f t="shared" ref="O34:AF34" si="111">O37+O38+O39</f>
        <v>63165.999999999993</v>
      </c>
      <c r="P34" s="642">
        <f t="shared" si="111"/>
        <v>82497</v>
      </c>
      <c r="Q34" s="642">
        <f t="shared" si="111"/>
        <v>81657</v>
      </c>
      <c r="R34" s="642">
        <f t="shared" si="111"/>
        <v>70821</v>
      </c>
      <c r="S34" s="642">
        <f t="shared" si="111"/>
        <v>41544</v>
      </c>
      <c r="T34" s="642">
        <f t="shared" ref="T34:U34" si="112">T37+T38+T39</f>
        <v>47132</v>
      </c>
      <c r="U34" s="642">
        <f t="shared" si="112"/>
        <v>52924</v>
      </c>
      <c r="V34" s="642">
        <f t="shared" si="111"/>
        <v>55448</v>
      </c>
      <c r="W34" s="642">
        <f t="shared" si="111"/>
        <v>38118</v>
      </c>
      <c r="X34" s="642">
        <f t="shared" ref="X34" si="113">X37+X38+X39</f>
        <v>47352</v>
      </c>
      <c r="Y34" s="642">
        <f t="shared" si="111"/>
        <v>68484</v>
      </c>
      <c r="Z34" s="642">
        <f t="shared" ref="Z34:AA34" si="114">Z37+Z38+Z39</f>
        <v>51407</v>
      </c>
      <c r="AA34" s="642">
        <f t="shared" si="114"/>
        <v>53075</v>
      </c>
      <c r="AB34" s="642">
        <f t="shared" si="111"/>
        <v>73946</v>
      </c>
      <c r="AC34" s="642">
        <f t="shared" si="111"/>
        <v>83445</v>
      </c>
      <c r="AD34" s="642">
        <f t="shared" ref="AD34:AE34" si="115">AD37+AD38+AD39</f>
        <v>85202</v>
      </c>
      <c r="AE34" s="642">
        <f t="shared" si="115"/>
        <v>71218</v>
      </c>
      <c r="AF34" s="642">
        <f t="shared" si="111"/>
        <v>43909</v>
      </c>
      <c r="AG34" s="642">
        <f t="shared" ref="AG34:AH34" si="116">AG37+AG38+AG39</f>
        <v>45659.387999999999</v>
      </c>
      <c r="AH34" s="642">
        <f t="shared" si="116"/>
        <v>39370.915000000001</v>
      </c>
      <c r="AI34" s="642">
        <f t="shared" ref="AI34:AM34" si="117">AI37+AI38+AI39</f>
        <v>36978</v>
      </c>
      <c r="AJ34" s="642">
        <f t="shared" si="117"/>
        <v>39370.915000000001</v>
      </c>
      <c r="AK34" s="642">
        <f t="shared" si="117"/>
        <v>38638</v>
      </c>
      <c r="AL34" s="642">
        <f t="shared" si="117"/>
        <v>40931.512000000002</v>
      </c>
      <c r="AM34" s="642">
        <f t="shared" si="117"/>
        <v>36843.756999999998</v>
      </c>
      <c r="AN34" s="642">
        <f t="shared" ref="AN34:AQ34" si="118">AN37+AN38+AN39</f>
        <v>0</v>
      </c>
      <c r="AO34" s="642">
        <f t="shared" si="118"/>
        <v>0</v>
      </c>
      <c r="AP34" s="642">
        <f t="shared" si="118"/>
        <v>0</v>
      </c>
      <c r="AQ34" s="642">
        <f t="shared" si="118"/>
        <v>27365.806230000031</v>
      </c>
      <c r="AR34" s="642">
        <f t="shared" ref="AR34:AV34" si="119">AR37+AR38+AR39</f>
        <v>32681.256999999998</v>
      </c>
      <c r="AS34" s="642">
        <f t="shared" si="119"/>
        <v>37138</v>
      </c>
      <c r="AT34" s="642">
        <f t="shared" si="119"/>
        <v>0</v>
      </c>
      <c r="AU34" s="642">
        <f t="shared" si="119"/>
        <v>0</v>
      </c>
      <c r="AV34" s="642">
        <f t="shared" si="119"/>
        <v>25000</v>
      </c>
      <c r="AW34" s="642"/>
      <c r="AX34" s="642"/>
      <c r="AY34" s="642"/>
      <c r="AZ34" s="642"/>
      <c r="BA34" s="642"/>
      <c r="BB34" s="642"/>
      <c r="BC34" s="642"/>
      <c r="BD34" s="642"/>
      <c r="BE34" s="642"/>
      <c r="BF34" s="642"/>
      <c r="BG34" s="642"/>
      <c r="BH34" s="642"/>
      <c r="BI34" s="642"/>
      <c r="BJ34" s="642"/>
      <c r="BK34" s="642"/>
      <c r="BL34" s="642"/>
      <c r="BM34" s="642"/>
      <c r="BN34" s="642"/>
      <c r="BO34" s="642"/>
      <c r="BP34" s="642"/>
      <c r="BQ34" s="642"/>
      <c r="BR34" s="642"/>
      <c r="BS34" s="642"/>
      <c r="BT34" s="642"/>
      <c r="BU34" s="642"/>
      <c r="BV34" s="642"/>
      <c r="BW34" s="642"/>
      <c r="BX34" s="642"/>
      <c r="BY34" s="642"/>
      <c r="BZ34" s="642"/>
      <c r="CA34" s="642"/>
      <c r="CB34" s="642"/>
      <c r="CC34" s="642"/>
      <c r="CD34" s="642"/>
      <c r="CE34" s="642"/>
      <c r="CF34" s="642"/>
      <c r="CG34" s="642"/>
      <c r="CH34" s="642"/>
      <c r="CI34" s="642"/>
      <c r="CJ34" s="642"/>
      <c r="CK34" s="642"/>
      <c r="CL34" s="642"/>
      <c r="CM34" s="642"/>
      <c r="CN34" s="642"/>
      <c r="CO34" s="642"/>
      <c r="CP34" s="642"/>
      <c r="CQ34" s="642"/>
      <c r="CR34" s="642"/>
      <c r="CS34" s="642"/>
      <c r="CT34" s="642"/>
      <c r="CU34" s="642"/>
      <c r="CV34" s="642"/>
      <c r="CW34" s="642"/>
      <c r="CX34" s="642"/>
      <c r="CY34" s="642"/>
      <c r="CZ34" s="642"/>
      <c r="DA34" s="642"/>
      <c r="DB34" s="642"/>
      <c r="DC34" s="642"/>
      <c r="DD34" s="642"/>
      <c r="DE34" s="642"/>
      <c r="DF34" s="642"/>
      <c r="DG34" s="642"/>
      <c r="DH34" s="642"/>
      <c r="DI34" s="642"/>
      <c r="DJ34" s="642"/>
      <c r="DK34" s="642"/>
      <c r="DL34" s="642"/>
      <c r="DM34" s="642"/>
      <c r="DN34" s="642"/>
      <c r="DO34" s="642"/>
      <c r="DP34" s="642"/>
      <c r="DQ34" s="642"/>
      <c r="DR34" s="642"/>
      <c r="DS34" s="642"/>
      <c r="DT34" s="642"/>
      <c r="DU34" s="642"/>
      <c r="DV34" s="642"/>
      <c r="DW34" s="642"/>
      <c r="DX34" s="642"/>
      <c r="DY34" s="642"/>
      <c r="DZ34" s="642"/>
      <c r="EA34" s="642"/>
      <c r="EB34" s="642"/>
      <c r="EC34" s="642"/>
      <c r="ED34" s="642"/>
      <c r="EE34" s="642"/>
      <c r="EF34" s="642"/>
      <c r="EG34" s="642"/>
      <c r="EH34" s="642"/>
      <c r="EI34" s="642"/>
      <c r="EJ34" s="642"/>
      <c r="EK34" s="642"/>
      <c r="EL34" s="642"/>
      <c r="EM34" s="642"/>
      <c r="EN34" s="642"/>
      <c r="EO34" s="642"/>
      <c r="EP34" s="642"/>
      <c r="EQ34" s="642"/>
      <c r="ER34" s="642"/>
      <c r="ES34" s="642"/>
      <c r="ET34" s="642"/>
      <c r="EU34" s="642"/>
      <c r="EV34" s="642"/>
      <c r="EW34" s="642"/>
      <c r="EX34" s="642"/>
      <c r="EY34" s="642"/>
      <c r="EZ34" s="642"/>
      <c r="FA34" s="642"/>
      <c r="FB34" s="642"/>
      <c r="FC34" s="642"/>
      <c r="FD34" s="642"/>
      <c r="FE34" s="642"/>
    </row>
    <row r="35" spans="1:161" hidden="1" outlineLevel="1">
      <c r="A35" s="657" t="s">
        <v>55</v>
      </c>
      <c r="B35" s="767">
        <f>B37+B39</f>
        <v>50519</v>
      </c>
      <c r="C35" s="658">
        <f t="shared" ref="C35:N35" si="120">C37+C39</f>
        <v>65807</v>
      </c>
      <c r="D35" s="658">
        <f t="shared" si="120"/>
        <v>62795</v>
      </c>
      <c r="E35" s="658">
        <f t="shared" si="120"/>
        <v>66073</v>
      </c>
      <c r="F35" s="658">
        <f t="shared" si="120"/>
        <v>71558</v>
      </c>
      <c r="G35" s="658">
        <f t="shared" si="120"/>
        <v>66840</v>
      </c>
      <c r="H35" s="658">
        <f t="shared" si="120"/>
        <v>54914.182589999997</v>
      </c>
      <c r="I35" s="658">
        <f t="shared" si="120"/>
        <v>59798.31</v>
      </c>
      <c r="J35" s="658">
        <f t="shared" si="120"/>
        <v>45533.294199999982</v>
      </c>
      <c r="K35" s="658">
        <f t="shared" si="120"/>
        <v>30721.574209999966</v>
      </c>
      <c r="L35" s="658">
        <f t="shared" si="120"/>
        <v>39945.691439999995</v>
      </c>
      <c r="M35" s="658">
        <f t="shared" si="120"/>
        <v>39439.752189999977</v>
      </c>
      <c r="N35" s="658">
        <f t="shared" si="120"/>
        <v>61727</v>
      </c>
      <c r="O35" s="658">
        <f t="shared" ref="O35:AF35" si="121">O37+O39</f>
        <v>62347.52126999999</v>
      </c>
      <c r="P35" s="658">
        <f t="shared" si="121"/>
        <v>80217.038339999999</v>
      </c>
      <c r="Q35" s="658">
        <f t="shared" si="121"/>
        <v>79200</v>
      </c>
      <c r="R35" s="658">
        <f t="shared" si="121"/>
        <v>65091</v>
      </c>
      <c r="S35" s="658">
        <f t="shared" si="121"/>
        <v>35609</v>
      </c>
      <c r="T35" s="658">
        <f t="shared" ref="T35:U35" si="122">T37+T39</f>
        <v>36719</v>
      </c>
      <c r="U35" s="658">
        <f t="shared" si="122"/>
        <v>42184</v>
      </c>
      <c r="V35" s="658">
        <f t="shared" si="121"/>
        <v>50829</v>
      </c>
      <c r="W35" s="658">
        <f t="shared" si="121"/>
        <v>33615</v>
      </c>
      <c r="X35" s="658">
        <f t="shared" ref="X35" si="123">X37+X39</f>
        <v>39298</v>
      </c>
      <c r="Y35" s="658">
        <f t="shared" si="121"/>
        <v>55402</v>
      </c>
      <c r="Z35" s="658">
        <f t="shared" ref="Z35:AA35" si="124">Z37+Z39</f>
        <v>45478</v>
      </c>
      <c r="AA35" s="658">
        <f t="shared" si="124"/>
        <v>47146</v>
      </c>
      <c r="AB35" s="658">
        <f t="shared" si="121"/>
        <v>65948</v>
      </c>
      <c r="AC35" s="658">
        <f t="shared" si="121"/>
        <v>76493</v>
      </c>
      <c r="AD35" s="658">
        <f t="shared" ref="AD35:AE35" si="125">AD37+AD39</f>
        <v>73403</v>
      </c>
      <c r="AE35" s="658">
        <f t="shared" si="125"/>
        <v>56215</v>
      </c>
      <c r="AF35" s="658">
        <f t="shared" si="121"/>
        <v>37651</v>
      </c>
      <c r="AG35" s="658">
        <f t="shared" ref="AG35:AH35" si="126">AG37+AG39</f>
        <v>39298.430999999997</v>
      </c>
      <c r="AH35" s="658">
        <f t="shared" si="126"/>
        <v>32804.099000000002</v>
      </c>
      <c r="AI35" s="658">
        <f t="shared" ref="AI35:AM35" si="127">AI37+AI39</f>
        <v>30411.184000000001</v>
      </c>
      <c r="AJ35" s="658">
        <f t="shared" si="127"/>
        <v>32804.099000000002</v>
      </c>
      <c r="AK35" s="658">
        <f t="shared" si="127"/>
        <v>31926</v>
      </c>
      <c r="AL35" s="658">
        <f t="shared" si="127"/>
        <v>34711.677000000003</v>
      </c>
      <c r="AM35" s="658">
        <f t="shared" si="127"/>
        <v>30314.031999999999</v>
      </c>
      <c r="AN35" s="658">
        <f t="shared" ref="AN35:AQ35" si="128">AN37+AN39</f>
        <v>0</v>
      </c>
      <c r="AO35" s="658">
        <f t="shared" si="128"/>
        <v>0</v>
      </c>
      <c r="AP35" s="658">
        <f t="shared" si="128"/>
        <v>0</v>
      </c>
      <c r="AQ35" s="658">
        <f t="shared" si="128"/>
        <v>20610.429230000031</v>
      </c>
      <c r="AR35" s="658">
        <f t="shared" ref="AR35:AV35" si="129">AR37+AR39</f>
        <v>25925.879999999997</v>
      </c>
      <c r="AS35" s="658">
        <f t="shared" si="129"/>
        <v>30426</v>
      </c>
      <c r="AT35" s="658">
        <f t="shared" si="129"/>
        <v>0</v>
      </c>
      <c r="AU35" s="658">
        <f t="shared" si="129"/>
        <v>0</v>
      </c>
      <c r="AV35" s="658">
        <f t="shared" si="129"/>
        <v>20000</v>
      </c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8"/>
      <c r="BL35" s="658"/>
      <c r="BM35" s="658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  <c r="BX35" s="658"/>
      <c r="BY35" s="658"/>
      <c r="BZ35" s="658"/>
      <c r="CA35" s="658"/>
      <c r="CB35" s="658"/>
      <c r="CC35" s="658"/>
      <c r="CD35" s="658"/>
      <c r="CE35" s="658"/>
      <c r="CF35" s="658"/>
      <c r="CG35" s="658"/>
      <c r="CH35" s="658"/>
      <c r="CI35" s="658"/>
      <c r="CJ35" s="658"/>
      <c r="CK35" s="658"/>
      <c r="CL35" s="658"/>
      <c r="CM35" s="658"/>
      <c r="CN35" s="658"/>
      <c r="CO35" s="658"/>
      <c r="CP35" s="658"/>
      <c r="CQ35" s="658"/>
      <c r="CR35" s="658"/>
      <c r="CS35" s="658"/>
      <c r="CT35" s="658"/>
      <c r="CU35" s="658"/>
      <c r="CV35" s="658"/>
      <c r="CW35" s="658"/>
      <c r="CX35" s="658"/>
      <c r="CY35" s="658"/>
      <c r="CZ35" s="658"/>
      <c r="DA35" s="658"/>
      <c r="DB35" s="658"/>
      <c r="DC35" s="658"/>
      <c r="DD35" s="658"/>
      <c r="DE35" s="658"/>
      <c r="DF35" s="658"/>
      <c r="DG35" s="658"/>
      <c r="DH35" s="658"/>
      <c r="DI35" s="658"/>
      <c r="DJ35" s="658"/>
      <c r="DK35" s="658"/>
      <c r="DL35" s="658"/>
      <c r="DM35" s="658"/>
      <c r="DN35" s="658"/>
      <c r="DO35" s="658"/>
      <c r="DP35" s="658"/>
      <c r="DQ35" s="658"/>
      <c r="DR35" s="658"/>
      <c r="DS35" s="658"/>
      <c r="DT35" s="658"/>
      <c r="DU35" s="658"/>
      <c r="DV35" s="658"/>
      <c r="DW35" s="658"/>
      <c r="DX35" s="658"/>
      <c r="DY35" s="658"/>
      <c r="DZ35" s="658"/>
      <c r="EA35" s="658"/>
      <c r="EB35" s="658"/>
      <c r="EC35" s="658"/>
      <c r="ED35" s="658"/>
      <c r="EE35" s="658"/>
      <c r="EF35" s="658"/>
      <c r="EG35" s="658"/>
      <c r="EH35" s="658"/>
      <c r="EI35" s="658"/>
      <c r="EJ35" s="658"/>
      <c r="EK35" s="658"/>
      <c r="EL35" s="658"/>
      <c r="EM35" s="658"/>
      <c r="EN35" s="658"/>
      <c r="EO35" s="658"/>
      <c r="EP35" s="658"/>
      <c r="EQ35" s="658"/>
      <c r="ER35" s="658"/>
      <c r="ES35" s="658"/>
      <c r="ET35" s="658"/>
      <c r="EU35" s="658"/>
      <c r="EV35" s="658"/>
      <c r="EW35" s="658"/>
      <c r="EX35" s="658"/>
      <c r="EY35" s="658"/>
      <c r="EZ35" s="658"/>
      <c r="FA35" s="658"/>
      <c r="FB35" s="658"/>
      <c r="FC35" s="658"/>
      <c r="FD35" s="658"/>
      <c r="FE35" s="658"/>
    </row>
    <row r="36" spans="1:161" hidden="1" outlineLevel="1">
      <c r="A36" s="659" t="s">
        <v>56</v>
      </c>
      <c r="B36" s="768">
        <f>B38</f>
        <v>206</v>
      </c>
      <c r="C36" s="660">
        <f t="shared" ref="C36:N36" si="130">C38</f>
        <v>5117</v>
      </c>
      <c r="D36" s="660">
        <f t="shared" si="130"/>
        <v>1968</v>
      </c>
      <c r="E36" s="660">
        <f t="shared" si="130"/>
        <v>3070</v>
      </c>
      <c r="F36" s="660">
        <f t="shared" si="130"/>
        <v>3691</v>
      </c>
      <c r="G36" s="660">
        <f t="shared" si="130"/>
        <v>2643</v>
      </c>
      <c r="H36" s="660">
        <f t="shared" si="130"/>
        <v>1346.8174099999999</v>
      </c>
      <c r="I36" s="660">
        <f t="shared" si="130"/>
        <v>1877.69</v>
      </c>
      <c r="J36" s="660">
        <f t="shared" si="130"/>
        <v>1937.6842400000019</v>
      </c>
      <c r="K36" s="660">
        <f t="shared" si="130"/>
        <v>1754.6593900000018</v>
      </c>
      <c r="L36" s="660">
        <f t="shared" si="130"/>
        <v>5221.3075600000002</v>
      </c>
      <c r="M36" s="660">
        <f t="shared" si="130"/>
        <v>8964.3718400000034</v>
      </c>
      <c r="N36" s="660">
        <f t="shared" si="130"/>
        <v>1273</v>
      </c>
      <c r="O36" s="660">
        <f t="shared" ref="O36:AF36" si="131">O38</f>
        <v>818.47873000000209</v>
      </c>
      <c r="P36" s="660">
        <f t="shared" si="131"/>
        <v>2279.9616600000022</v>
      </c>
      <c r="Q36" s="660">
        <f t="shared" si="131"/>
        <v>2457</v>
      </c>
      <c r="R36" s="660">
        <f t="shared" si="131"/>
        <v>5730</v>
      </c>
      <c r="S36" s="660">
        <f t="shared" si="131"/>
        <v>5935</v>
      </c>
      <c r="T36" s="660">
        <f t="shared" ref="T36:U36" si="132">T38</f>
        <v>10413</v>
      </c>
      <c r="U36" s="660">
        <f t="shared" si="132"/>
        <v>10740</v>
      </c>
      <c r="V36" s="660">
        <f t="shared" si="131"/>
        <v>4619</v>
      </c>
      <c r="W36" s="660">
        <f t="shared" si="131"/>
        <v>4503</v>
      </c>
      <c r="X36" s="660">
        <f t="shared" ref="X36" si="133">X38</f>
        <v>8054</v>
      </c>
      <c r="Y36" s="660">
        <f t="shared" si="131"/>
        <v>13082</v>
      </c>
      <c r="Z36" s="660">
        <f t="shared" ref="Z36:AA36" si="134">Z38</f>
        <v>5929</v>
      </c>
      <c r="AA36" s="660">
        <f t="shared" si="134"/>
        <v>5929</v>
      </c>
      <c r="AB36" s="660">
        <f t="shared" si="131"/>
        <v>7998</v>
      </c>
      <c r="AC36" s="660">
        <f t="shared" si="131"/>
        <v>6952</v>
      </c>
      <c r="AD36" s="660">
        <f t="shared" ref="AD36:AE36" si="135">AD38</f>
        <v>11799</v>
      </c>
      <c r="AE36" s="660">
        <f t="shared" si="135"/>
        <v>15003</v>
      </c>
      <c r="AF36" s="660">
        <f t="shared" si="131"/>
        <v>6258</v>
      </c>
      <c r="AG36" s="660">
        <f t="shared" ref="AG36:AH36" si="136">AG38</f>
        <v>6360.9570000000003</v>
      </c>
      <c r="AH36" s="660">
        <f t="shared" si="136"/>
        <v>6566.8159999999998</v>
      </c>
      <c r="AI36" s="660">
        <f t="shared" ref="AI36:AM36" si="137">AI38</f>
        <v>6566.8159999999998</v>
      </c>
      <c r="AJ36" s="660">
        <f t="shared" si="137"/>
        <v>6566.8159999999998</v>
      </c>
      <c r="AK36" s="660">
        <f t="shared" si="137"/>
        <v>6712</v>
      </c>
      <c r="AL36" s="660">
        <f t="shared" si="137"/>
        <v>6219.835</v>
      </c>
      <c r="AM36" s="660">
        <f t="shared" si="137"/>
        <v>6529.7250000000004</v>
      </c>
      <c r="AN36" s="660">
        <f t="shared" ref="AN36:AQ36" si="138">AN38</f>
        <v>0</v>
      </c>
      <c r="AO36" s="660">
        <f t="shared" si="138"/>
        <v>0</v>
      </c>
      <c r="AP36" s="660">
        <f t="shared" si="138"/>
        <v>0</v>
      </c>
      <c r="AQ36" s="660">
        <f t="shared" si="138"/>
        <v>6755.3770000000004</v>
      </c>
      <c r="AR36" s="660">
        <f t="shared" ref="AR36:AV36" si="139">AR38</f>
        <v>6755.3770000000004</v>
      </c>
      <c r="AS36" s="660">
        <f t="shared" si="139"/>
        <v>6712</v>
      </c>
      <c r="AT36" s="660">
        <f t="shared" si="139"/>
        <v>0</v>
      </c>
      <c r="AU36" s="660">
        <f t="shared" si="139"/>
        <v>0</v>
      </c>
      <c r="AV36" s="660">
        <f t="shared" si="139"/>
        <v>5000</v>
      </c>
      <c r="AW36" s="660"/>
      <c r="AX36" s="660"/>
      <c r="AY36" s="660"/>
      <c r="AZ36" s="660"/>
      <c r="BA36" s="660"/>
      <c r="BB36" s="660"/>
      <c r="BC36" s="660"/>
      <c r="BD36" s="660"/>
      <c r="BE36" s="660"/>
      <c r="BF36" s="660"/>
      <c r="BG36" s="660"/>
      <c r="BH36" s="660"/>
      <c r="BI36" s="660"/>
      <c r="BJ36" s="660"/>
      <c r="BK36" s="660"/>
      <c r="BL36" s="660"/>
      <c r="BM36" s="660"/>
      <c r="BN36" s="660"/>
      <c r="BO36" s="660"/>
      <c r="BP36" s="660"/>
      <c r="BQ36" s="660"/>
      <c r="BR36" s="660"/>
      <c r="BS36" s="660"/>
      <c r="BT36" s="660"/>
      <c r="BU36" s="660"/>
      <c r="BV36" s="660"/>
      <c r="BW36" s="660"/>
      <c r="BX36" s="660"/>
      <c r="BY36" s="660"/>
      <c r="BZ36" s="660"/>
      <c r="CA36" s="660"/>
      <c r="CB36" s="660"/>
      <c r="CC36" s="660"/>
      <c r="CD36" s="660"/>
      <c r="CE36" s="660"/>
      <c r="CF36" s="660"/>
      <c r="CG36" s="660"/>
      <c r="CH36" s="660"/>
      <c r="CI36" s="660"/>
      <c r="CJ36" s="660"/>
      <c r="CK36" s="660"/>
      <c r="CL36" s="660"/>
      <c r="CM36" s="660"/>
      <c r="CN36" s="660"/>
      <c r="CO36" s="660"/>
      <c r="CP36" s="660"/>
      <c r="CQ36" s="660"/>
      <c r="CR36" s="660"/>
      <c r="CS36" s="660"/>
      <c r="CT36" s="660"/>
      <c r="CU36" s="660"/>
      <c r="CV36" s="660"/>
      <c r="CW36" s="660"/>
      <c r="CX36" s="660"/>
      <c r="CY36" s="660"/>
      <c r="CZ36" s="660"/>
      <c r="DA36" s="660"/>
      <c r="DB36" s="660"/>
      <c r="DC36" s="660"/>
      <c r="DD36" s="660"/>
      <c r="DE36" s="660"/>
      <c r="DF36" s="660"/>
      <c r="DG36" s="660"/>
      <c r="DH36" s="660"/>
      <c r="DI36" s="660"/>
      <c r="DJ36" s="660"/>
      <c r="DK36" s="660"/>
      <c r="DL36" s="660"/>
      <c r="DM36" s="660"/>
      <c r="DN36" s="660"/>
      <c r="DO36" s="660"/>
      <c r="DP36" s="660"/>
      <c r="DQ36" s="660"/>
      <c r="DR36" s="660"/>
      <c r="DS36" s="660"/>
      <c r="DT36" s="660"/>
      <c r="DU36" s="660"/>
      <c r="DV36" s="660"/>
      <c r="DW36" s="660"/>
      <c r="DX36" s="660"/>
      <c r="DY36" s="660"/>
      <c r="DZ36" s="660"/>
      <c r="EA36" s="660"/>
      <c r="EB36" s="660"/>
      <c r="EC36" s="660"/>
      <c r="ED36" s="660"/>
      <c r="EE36" s="660"/>
      <c r="EF36" s="660"/>
      <c r="EG36" s="660"/>
      <c r="EH36" s="660"/>
      <c r="EI36" s="660"/>
      <c r="EJ36" s="660"/>
      <c r="EK36" s="660"/>
      <c r="EL36" s="660"/>
      <c r="EM36" s="660"/>
      <c r="EN36" s="660"/>
      <c r="EO36" s="660"/>
      <c r="EP36" s="660"/>
      <c r="EQ36" s="660"/>
      <c r="ER36" s="660"/>
      <c r="ES36" s="660"/>
      <c r="ET36" s="660"/>
      <c r="EU36" s="660"/>
      <c r="EV36" s="660"/>
      <c r="EW36" s="660"/>
      <c r="EX36" s="660"/>
      <c r="EY36" s="660"/>
      <c r="EZ36" s="660"/>
      <c r="FA36" s="660"/>
      <c r="FB36" s="660"/>
      <c r="FC36" s="660"/>
      <c r="FD36" s="660"/>
      <c r="FE36" s="660"/>
    </row>
    <row r="37" spans="1:161" ht="15" hidden="1" outlineLevel="1">
      <c r="A37" s="9" t="s">
        <v>1</v>
      </c>
      <c r="B37" s="769">
        <v>26393</v>
      </c>
      <c r="C37" s="333">
        <f t="shared" ref="C37:Y37" si="140">C6</f>
        <v>26681</v>
      </c>
      <c r="D37" s="333">
        <f t="shared" si="140"/>
        <v>27878</v>
      </c>
      <c r="E37" s="333">
        <f t="shared" si="140"/>
        <v>18982</v>
      </c>
      <c r="F37" s="333">
        <f t="shared" si="140"/>
        <v>31459</v>
      </c>
      <c r="G37" s="333">
        <f t="shared" si="140"/>
        <v>37649</v>
      </c>
      <c r="H37" s="333">
        <f t="shared" si="140"/>
        <v>22519.182589999997</v>
      </c>
      <c r="I37" s="333">
        <f t="shared" si="140"/>
        <v>31905.309999999998</v>
      </c>
      <c r="J37" s="333">
        <f t="shared" si="140"/>
        <v>30909.294199999982</v>
      </c>
      <c r="K37" s="333">
        <f t="shared" si="140"/>
        <v>18975.575209999966</v>
      </c>
      <c r="L37" s="333">
        <f t="shared" si="140"/>
        <v>18322.692439999999</v>
      </c>
      <c r="M37" s="333">
        <f t="shared" si="140"/>
        <v>15365.753189999978</v>
      </c>
      <c r="N37" s="333">
        <f t="shared" si="140"/>
        <v>20840</v>
      </c>
      <c r="O37" s="333">
        <f t="shared" si="140"/>
        <v>22056.52126999999</v>
      </c>
      <c r="P37" s="333">
        <f t="shared" si="140"/>
        <v>36846.038339999999</v>
      </c>
      <c r="Q37" s="333">
        <f t="shared" si="140"/>
        <v>36435</v>
      </c>
      <c r="R37" s="333">
        <f t="shared" si="140"/>
        <v>41331</v>
      </c>
      <c r="S37" s="333">
        <f t="shared" si="140"/>
        <v>33844</v>
      </c>
      <c r="T37" s="333">
        <f t="shared" si="140"/>
        <v>29452</v>
      </c>
      <c r="U37" s="333">
        <f t="shared" si="140"/>
        <v>26416</v>
      </c>
      <c r="V37" s="333">
        <f t="shared" si="140"/>
        <v>18764</v>
      </c>
      <c r="W37" s="333">
        <f t="shared" si="140"/>
        <v>9252</v>
      </c>
      <c r="X37" s="333">
        <f t="shared" si="140"/>
        <v>18279</v>
      </c>
      <c r="Y37" s="333">
        <f t="shared" si="140"/>
        <v>14365</v>
      </c>
      <c r="Z37" s="333">
        <f t="shared" ref="Z37:AA37" si="141">Z6</f>
        <v>13744</v>
      </c>
      <c r="AA37" s="333">
        <f t="shared" si="141"/>
        <v>15412</v>
      </c>
      <c r="AB37" s="333">
        <f t="shared" ref="AB37:AC37" si="142">AB6</f>
        <v>18911</v>
      </c>
      <c r="AC37" s="333">
        <f t="shared" si="142"/>
        <v>24928</v>
      </c>
      <c r="AD37" s="333">
        <f t="shared" ref="AD37:AH38" si="143">AD6</f>
        <v>11234</v>
      </c>
      <c r="AE37" s="333">
        <f t="shared" si="143"/>
        <v>22449</v>
      </c>
      <c r="AF37" s="333">
        <f t="shared" si="143"/>
        <v>15389</v>
      </c>
      <c r="AG37" s="333">
        <f t="shared" si="143"/>
        <v>19026.431</v>
      </c>
      <c r="AH37" s="333">
        <f t="shared" si="143"/>
        <v>14532.099</v>
      </c>
      <c r="AI37" s="333">
        <f t="shared" ref="AI37:AM37" si="144">AI6</f>
        <v>12139.184000000001</v>
      </c>
      <c r="AJ37" s="333">
        <f t="shared" si="144"/>
        <v>14532.099</v>
      </c>
      <c r="AK37" s="333">
        <f t="shared" si="144"/>
        <v>13653</v>
      </c>
      <c r="AL37" s="333">
        <f t="shared" si="144"/>
        <v>16439.677000000003</v>
      </c>
      <c r="AM37" s="333">
        <f t="shared" si="144"/>
        <v>12542.031999999999</v>
      </c>
      <c r="AN37" s="333">
        <f t="shared" ref="AN37:AQ37" si="145">AN6</f>
        <v>0</v>
      </c>
      <c r="AO37" s="333">
        <f t="shared" si="145"/>
        <v>0</v>
      </c>
      <c r="AP37" s="333">
        <f t="shared" si="145"/>
        <v>0</v>
      </c>
      <c r="AQ37" s="333">
        <f t="shared" si="145"/>
        <v>6138.4292300000307</v>
      </c>
      <c r="AR37" s="333">
        <f t="shared" ref="AR37:AU37" si="146">AR6</f>
        <v>11453.88</v>
      </c>
      <c r="AS37" s="333">
        <f t="shared" si="146"/>
        <v>13653</v>
      </c>
      <c r="AT37" s="333">
        <f t="shared" si="146"/>
        <v>0</v>
      </c>
      <c r="AU37" s="333">
        <f t="shared" si="146"/>
        <v>0</v>
      </c>
      <c r="AV37" s="333">
        <f>AV6</f>
        <v>20000</v>
      </c>
      <c r="AW37" s="333"/>
      <c r="AX37" s="333"/>
      <c r="AY37" s="333"/>
      <c r="AZ37" s="333"/>
      <c r="BA37" s="333"/>
      <c r="BB37" s="333"/>
      <c r="BC37" s="333"/>
      <c r="BD37" s="333"/>
      <c r="BE37" s="333"/>
      <c r="BF37" s="333"/>
      <c r="BG37" s="333"/>
      <c r="BH37" s="333"/>
      <c r="BI37" s="333"/>
      <c r="BJ37" s="333"/>
      <c r="BK37" s="333"/>
      <c r="BL37" s="333"/>
      <c r="BM37" s="333"/>
      <c r="BN37" s="333"/>
      <c r="BO37" s="333"/>
      <c r="BP37" s="333"/>
      <c r="BQ37" s="333"/>
      <c r="BR37" s="333"/>
      <c r="BS37" s="333"/>
      <c r="BT37" s="333"/>
      <c r="BU37" s="333"/>
      <c r="BV37" s="333"/>
      <c r="BW37" s="333"/>
      <c r="BX37" s="333"/>
      <c r="BY37" s="333"/>
      <c r="BZ37" s="333"/>
      <c r="CA37" s="333"/>
      <c r="CB37" s="333"/>
      <c r="CC37" s="333"/>
      <c r="CD37" s="333"/>
      <c r="CE37" s="333"/>
      <c r="CF37" s="333"/>
      <c r="CG37" s="333"/>
      <c r="CH37" s="333"/>
      <c r="CI37" s="333"/>
      <c r="CJ37" s="333"/>
      <c r="CK37" s="333"/>
      <c r="CL37" s="333"/>
      <c r="CM37" s="333"/>
      <c r="CN37" s="333"/>
      <c r="CO37" s="333"/>
      <c r="CP37" s="333"/>
      <c r="CQ37" s="333"/>
      <c r="CR37" s="333"/>
      <c r="CS37" s="333"/>
      <c r="CT37" s="333"/>
      <c r="CU37" s="333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  <c r="DO37" s="333"/>
      <c r="DP37" s="333"/>
      <c r="DQ37" s="333"/>
      <c r="DR37" s="333"/>
      <c r="DS37" s="333"/>
      <c r="DT37" s="333"/>
      <c r="DU37" s="333"/>
      <c r="DV37" s="333"/>
      <c r="DW37" s="333"/>
      <c r="DX37" s="333"/>
      <c r="DY37" s="333"/>
      <c r="DZ37" s="333"/>
      <c r="EA37" s="333"/>
      <c r="EB37" s="333"/>
      <c r="EC37" s="333"/>
      <c r="ED37" s="333"/>
      <c r="EE37" s="333"/>
      <c r="EF37" s="333"/>
      <c r="EG37" s="333"/>
      <c r="EH37" s="333"/>
      <c r="EI37" s="333"/>
      <c r="EJ37" s="333"/>
      <c r="EK37" s="333"/>
      <c r="EL37" s="333"/>
      <c r="EM37" s="333"/>
      <c r="EN37" s="333"/>
      <c r="EO37" s="333"/>
      <c r="EP37" s="333"/>
      <c r="EQ37" s="333"/>
      <c r="ER37" s="333"/>
      <c r="ES37" s="333"/>
      <c r="ET37" s="333"/>
      <c r="EU37" s="333"/>
      <c r="EV37" s="333"/>
      <c r="EW37" s="333"/>
      <c r="EX37" s="333"/>
      <c r="EY37" s="333"/>
      <c r="EZ37" s="333"/>
      <c r="FA37" s="333"/>
      <c r="FB37" s="333"/>
      <c r="FC37" s="333"/>
      <c r="FD37" s="333"/>
      <c r="FE37" s="333"/>
    </row>
    <row r="38" spans="1:161" ht="15" hidden="1" outlineLevel="1">
      <c r="A38" s="9" t="s">
        <v>2</v>
      </c>
      <c r="B38" s="769">
        <v>206</v>
      </c>
      <c r="C38" s="333">
        <f t="shared" ref="C38:Y38" si="147">C7</f>
        <v>5117</v>
      </c>
      <c r="D38" s="333">
        <f t="shared" si="147"/>
        <v>1968</v>
      </c>
      <c r="E38" s="333">
        <f t="shared" si="147"/>
        <v>3070</v>
      </c>
      <c r="F38" s="333">
        <f t="shared" si="147"/>
        <v>3691</v>
      </c>
      <c r="G38" s="333">
        <f t="shared" si="147"/>
        <v>2643</v>
      </c>
      <c r="H38" s="333">
        <f t="shared" si="147"/>
        <v>1346.8174099999999</v>
      </c>
      <c r="I38" s="333">
        <f t="shared" si="147"/>
        <v>1877.69</v>
      </c>
      <c r="J38" s="333">
        <f t="shared" si="147"/>
        <v>1937.6842400000019</v>
      </c>
      <c r="K38" s="333">
        <f t="shared" si="147"/>
        <v>1754.6593900000018</v>
      </c>
      <c r="L38" s="333">
        <f t="shared" si="147"/>
        <v>5221.3075600000002</v>
      </c>
      <c r="M38" s="333">
        <f t="shared" si="147"/>
        <v>8964.3718400000034</v>
      </c>
      <c r="N38" s="333">
        <f t="shared" si="147"/>
        <v>1273</v>
      </c>
      <c r="O38" s="333">
        <f t="shared" si="147"/>
        <v>818.47873000000209</v>
      </c>
      <c r="P38" s="333">
        <f t="shared" si="147"/>
        <v>2279.9616600000022</v>
      </c>
      <c r="Q38" s="333">
        <f t="shared" si="147"/>
        <v>2457</v>
      </c>
      <c r="R38" s="333">
        <f t="shared" si="147"/>
        <v>5730</v>
      </c>
      <c r="S38" s="333">
        <f t="shared" si="147"/>
        <v>5935</v>
      </c>
      <c r="T38" s="333">
        <f t="shared" si="147"/>
        <v>10413</v>
      </c>
      <c r="U38" s="333">
        <f t="shared" si="147"/>
        <v>10740</v>
      </c>
      <c r="V38" s="333">
        <f t="shared" si="147"/>
        <v>4619</v>
      </c>
      <c r="W38" s="333">
        <f t="shared" si="147"/>
        <v>4503</v>
      </c>
      <c r="X38" s="333">
        <f t="shared" si="147"/>
        <v>8054</v>
      </c>
      <c r="Y38" s="333">
        <f t="shared" si="147"/>
        <v>13082</v>
      </c>
      <c r="Z38" s="333">
        <f t="shared" ref="Z38:AA38" si="148">Z7</f>
        <v>5929</v>
      </c>
      <c r="AA38" s="333">
        <f t="shared" si="148"/>
        <v>5929</v>
      </c>
      <c r="AB38" s="333">
        <f t="shared" ref="AB38:AC38" si="149">AB7</f>
        <v>7998</v>
      </c>
      <c r="AC38" s="333">
        <f t="shared" si="149"/>
        <v>6952</v>
      </c>
      <c r="AD38" s="333">
        <f t="shared" si="143"/>
        <v>11799</v>
      </c>
      <c r="AE38" s="333">
        <f t="shared" si="143"/>
        <v>15003</v>
      </c>
      <c r="AF38" s="333">
        <f t="shared" si="143"/>
        <v>6258</v>
      </c>
      <c r="AG38" s="333">
        <f t="shared" si="143"/>
        <v>6360.9570000000003</v>
      </c>
      <c r="AH38" s="333">
        <f t="shared" si="143"/>
        <v>6566.8159999999998</v>
      </c>
      <c r="AI38" s="333">
        <f t="shared" ref="AI38:AM38" si="150">AI7</f>
        <v>6566.8159999999998</v>
      </c>
      <c r="AJ38" s="333">
        <f t="shared" si="150"/>
        <v>6566.8159999999998</v>
      </c>
      <c r="AK38" s="333">
        <f t="shared" si="150"/>
        <v>6712</v>
      </c>
      <c r="AL38" s="333">
        <f t="shared" si="150"/>
        <v>6219.835</v>
      </c>
      <c r="AM38" s="333">
        <f t="shared" si="150"/>
        <v>6529.7250000000004</v>
      </c>
      <c r="AN38" s="333">
        <f t="shared" ref="AN38:AQ38" si="151">AN7</f>
        <v>0</v>
      </c>
      <c r="AO38" s="333">
        <f t="shared" si="151"/>
        <v>0</v>
      </c>
      <c r="AP38" s="333">
        <f t="shared" si="151"/>
        <v>0</v>
      </c>
      <c r="AQ38" s="333">
        <f t="shared" si="151"/>
        <v>6755.3770000000004</v>
      </c>
      <c r="AR38" s="333">
        <f t="shared" ref="AR38:AV38" si="152">AR7</f>
        <v>6755.3770000000004</v>
      </c>
      <c r="AS38" s="333">
        <f t="shared" si="152"/>
        <v>6712</v>
      </c>
      <c r="AT38" s="333">
        <f t="shared" si="152"/>
        <v>0</v>
      </c>
      <c r="AU38" s="333">
        <f t="shared" si="152"/>
        <v>0</v>
      </c>
      <c r="AV38" s="333">
        <f t="shared" si="152"/>
        <v>5000</v>
      </c>
      <c r="AW38" s="333"/>
      <c r="AX38" s="333"/>
      <c r="AY38" s="333"/>
      <c r="AZ38" s="333"/>
      <c r="BA38" s="333"/>
      <c r="BB38" s="333"/>
      <c r="BC38" s="333"/>
      <c r="BD38" s="333"/>
      <c r="BE38" s="333"/>
      <c r="BF38" s="333"/>
      <c r="BG38" s="333"/>
      <c r="BH38" s="333"/>
      <c r="BI38" s="333"/>
      <c r="BJ38" s="333"/>
      <c r="BK38" s="333"/>
      <c r="BL38" s="333"/>
      <c r="BM38" s="333"/>
      <c r="BN38" s="333"/>
      <c r="BO38" s="333"/>
      <c r="BP38" s="333"/>
      <c r="BQ38" s="333"/>
      <c r="BR38" s="333"/>
      <c r="BS38" s="333"/>
      <c r="BT38" s="333"/>
      <c r="BU38" s="333"/>
      <c r="BV38" s="333"/>
      <c r="BW38" s="333"/>
      <c r="BX38" s="333"/>
      <c r="BY38" s="333"/>
      <c r="BZ38" s="333"/>
      <c r="CA38" s="333"/>
      <c r="CB38" s="333"/>
      <c r="CC38" s="333"/>
      <c r="CD38" s="333"/>
      <c r="CE38" s="333"/>
      <c r="CF38" s="333"/>
      <c r="CG38" s="333"/>
      <c r="CH38" s="333"/>
      <c r="CI38" s="333"/>
      <c r="CJ38" s="333"/>
      <c r="CK38" s="333"/>
      <c r="CL38" s="333"/>
      <c r="CM38" s="333"/>
      <c r="CN38" s="333"/>
      <c r="CO38" s="333"/>
      <c r="CP38" s="333"/>
      <c r="CQ38" s="333"/>
      <c r="CR38" s="333"/>
      <c r="CS38" s="333"/>
      <c r="CT38" s="333"/>
      <c r="CU38" s="333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  <c r="DO38" s="333"/>
      <c r="DP38" s="333"/>
      <c r="DQ38" s="333"/>
      <c r="DR38" s="333"/>
      <c r="DS38" s="333"/>
      <c r="DT38" s="333"/>
      <c r="DU38" s="333"/>
      <c r="DV38" s="333"/>
      <c r="DW38" s="333"/>
      <c r="DX38" s="333"/>
      <c r="DY38" s="333"/>
      <c r="DZ38" s="333"/>
      <c r="EA38" s="333"/>
      <c r="EB38" s="333"/>
      <c r="EC38" s="333"/>
      <c r="ED38" s="333"/>
      <c r="EE38" s="333"/>
      <c r="EF38" s="333"/>
      <c r="EG38" s="333"/>
      <c r="EH38" s="333"/>
      <c r="EI38" s="333"/>
      <c r="EJ38" s="333"/>
      <c r="EK38" s="333"/>
      <c r="EL38" s="333"/>
      <c r="EM38" s="333"/>
      <c r="EN38" s="333"/>
      <c r="EO38" s="333"/>
      <c r="EP38" s="333"/>
      <c r="EQ38" s="333"/>
      <c r="ER38" s="333"/>
      <c r="ES38" s="333"/>
      <c r="ET38" s="333"/>
      <c r="EU38" s="333"/>
      <c r="EV38" s="333"/>
      <c r="EW38" s="333"/>
      <c r="EX38" s="333"/>
      <c r="EY38" s="333"/>
      <c r="EZ38" s="333"/>
      <c r="FA38" s="333"/>
      <c r="FB38" s="333"/>
      <c r="FC38" s="333"/>
      <c r="FD38" s="333"/>
      <c r="FE38" s="333"/>
    </row>
    <row r="39" spans="1:161" ht="15" hidden="1" outlineLevel="1">
      <c r="A39" s="651" t="s">
        <v>39</v>
      </c>
      <c r="B39" s="766">
        <v>24126</v>
      </c>
      <c r="C39" s="642">
        <f>C8-Interm!C4-Interm!C5</f>
        <v>39126</v>
      </c>
      <c r="D39" s="642">
        <f>D8-Interm!D4-Interm!D5</f>
        <v>34917</v>
      </c>
      <c r="E39" s="642">
        <f>E8-Interm!E4-Interm!E5</f>
        <v>47091</v>
      </c>
      <c r="F39" s="642">
        <f>F8-Interm!F4-Interm!F5</f>
        <v>40099</v>
      </c>
      <c r="G39" s="642">
        <f>G8-Interm!G4-Interm!G5</f>
        <v>29191</v>
      </c>
      <c r="H39" s="642">
        <f>H8-Interm!H4-Interm!H5</f>
        <v>32395</v>
      </c>
      <c r="I39" s="642">
        <f>I8-Interm!I4-Interm!I5</f>
        <v>27893</v>
      </c>
      <c r="J39" s="642">
        <f>J8-Interm!J4-Interm!J5</f>
        <v>14624</v>
      </c>
      <c r="K39" s="642">
        <f>K8-Interm!K4-Interm!K5</f>
        <v>11745.999</v>
      </c>
      <c r="L39" s="642">
        <f>L8-Interm!L4-Interm!L5</f>
        <v>21622.999</v>
      </c>
      <c r="M39" s="642">
        <f>M8-Interm!M4-Interm!M5</f>
        <v>24073.999</v>
      </c>
      <c r="N39" s="642">
        <f>N8-Interm!N4-Interm!N5</f>
        <v>40887</v>
      </c>
      <c r="O39" s="642">
        <f>O8-Interm!O4-Interm!O5</f>
        <v>40291</v>
      </c>
      <c r="P39" s="642">
        <f>P8-Interm!P4-Interm!P5</f>
        <v>43371</v>
      </c>
      <c r="Q39" s="642">
        <f>Q8-Interm!Q4-Interm!Q5</f>
        <v>42765</v>
      </c>
      <c r="R39" s="642">
        <f>R8-Interm!R4-Interm!R5</f>
        <v>23760</v>
      </c>
      <c r="S39" s="642">
        <f>S8-Interm!S4-Interm!S5</f>
        <v>1765</v>
      </c>
      <c r="T39" s="642">
        <f>T8-Interm!T4-Interm!T5</f>
        <v>7267</v>
      </c>
      <c r="U39" s="642">
        <f>U8-Interm!U4-Interm!U5</f>
        <v>15768</v>
      </c>
      <c r="V39" s="642">
        <f>V8-Interm!V4-Interm!V5</f>
        <v>32065</v>
      </c>
      <c r="W39" s="642">
        <f>W8-Interm!W4-Interm!W5</f>
        <v>24363</v>
      </c>
      <c r="X39" s="642">
        <f>X8-Interm!X4-Interm!X5</f>
        <v>21019</v>
      </c>
      <c r="Y39" s="642">
        <f>Y8-Interm!Y4-Interm!Y5</f>
        <v>41037</v>
      </c>
      <c r="Z39" s="642">
        <f>Z8-Interm!Z4-Interm!Z5</f>
        <v>31734</v>
      </c>
      <c r="AA39" s="642">
        <f>AA8-Interm!AA4-Interm!AA5</f>
        <v>31734</v>
      </c>
      <c r="AB39" s="642">
        <f>AB8-Interm!AB4-Interm!AB5</f>
        <v>47037</v>
      </c>
      <c r="AC39" s="642">
        <f>AC8-Interm!AC4-Interm!AC5</f>
        <v>51565</v>
      </c>
      <c r="AD39" s="642">
        <f>AD8-Interm!AD4-Interm!AD5</f>
        <v>62169</v>
      </c>
      <c r="AE39" s="642">
        <f>AE8-Interm!AE4-Interm!AE5</f>
        <v>33766</v>
      </c>
      <c r="AF39" s="642">
        <f>AF8-Interm!AF4-Interm!AF5</f>
        <v>22262</v>
      </c>
      <c r="AG39" s="642">
        <f>AG8-Interm!AG4-Interm!AG5</f>
        <v>20272</v>
      </c>
      <c r="AH39" s="642">
        <f>AH8-Interm!AH4-Interm!AH5</f>
        <v>18272</v>
      </c>
      <c r="AI39" s="642">
        <f>AI8-Interm!AI4-Interm!AI5</f>
        <v>18272</v>
      </c>
      <c r="AJ39" s="642">
        <f>AJ8-Interm!AJ4-Interm!AJ5</f>
        <v>18272</v>
      </c>
      <c r="AK39" s="642">
        <f>AK8-Interm!AK4-Interm!AK5</f>
        <v>18273</v>
      </c>
      <c r="AL39" s="642">
        <f>AL8-Interm!AL4-Interm!AL5</f>
        <v>18272</v>
      </c>
      <c r="AM39" s="642">
        <f>AM8-Interm!AM4-Interm!AM5</f>
        <v>17772</v>
      </c>
      <c r="AN39" s="642">
        <f>AN8-Interm!AN4-Interm!AN5</f>
        <v>0</v>
      </c>
      <c r="AO39" s="642">
        <f>AO8-Interm!AO4-Interm!AO5</f>
        <v>0</v>
      </c>
      <c r="AP39" s="642">
        <f>AP8-Interm!AP4-Interm!AP5</f>
        <v>0</v>
      </c>
      <c r="AQ39" s="642">
        <f>AQ8-Interm!AQ4-Interm!AQ5</f>
        <v>14472</v>
      </c>
      <c r="AR39" s="642">
        <f>AR8-Interm!AR4-Interm!AR5</f>
        <v>14472</v>
      </c>
      <c r="AS39" s="642">
        <f>AS8-Interm!AS4-Interm!AS5</f>
        <v>16773</v>
      </c>
      <c r="AT39" s="642">
        <f>AT8-Interm!AT4-Interm!AT5</f>
        <v>0</v>
      </c>
      <c r="AU39" s="642">
        <f>AU8-Interm!AU4-Interm!AU5</f>
        <v>0</v>
      </c>
      <c r="AV39" s="642">
        <f>AV8-Interm!AV4-Interm!AV5</f>
        <v>0</v>
      </c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  <c r="BX39" s="642"/>
      <c r="BY39" s="642"/>
      <c r="BZ39" s="642"/>
      <c r="CA39" s="642"/>
      <c r="CB39" s="642"/>
      <c r="CC39" s="642"/>
      <c r="CD39" s="642"/>
      <c r="CE39" s="642"/>
      <c r="CF39" s="642"/>
      <c r="CG39" s="642"/>
      <c r="CH39" s="642"/>
      <c r="CI39" s="642"/>
      <c r="CJ39" s="642"/>
      <c r="CK39" s="642"/>
      <c r="CL39" s="642"/>
      <c r="CM39" s="642"/>
      <c r="CN39" s="642"/>
      <c r="CO39" s="642"/>
      <c r="CP39" s="642"/>
      <c r="CQ39" s="642"/>
      <c r="CR39" s="642"/>
      <c r="CS39" s="642"/>
      <c r="CT39" s="642"/>
      <c r="CU39" s="642"/>
      <c r="CV39" s="642"/>
      <c r="CW39" s="642"/>
      <c r="CX39" s="642"/>
      <c r="CY39" s="642"/>
      <c r="CZ39" s="642"/>
      <c r="DA39" s="642"/>
      <c r="DB39" s="642"/>
      <c r="DC39" s="642"/>
      <c r="DD39" s="642"/>
      <c r="DE39" s="642"/>
      <c r="DF39" s="642"/>
      <c r="DG39" s="642"/>
      <c r="DH39" s="642"/>
      <c r="DI39" s="642"/>
      <c r="DJ39" s="642"/>
      <c r="DK39" s="642"/>
      <c r="DL39" s="642"/>
      <c r="DM39" s="642"/>
      <c r="DN39" s="642"/>
      <c r="DO39" s="642"/>
      <c r="DP39" s="642"/>
      <c r="DQ39" s="642"/>
      <c r="DR39" s="642"/>
      <c r="DS39" s="642"/>
      <c r="DT39" s="642"/>
      <c r="DU39" s="642"/>
      <c r="DV39" s="642"/>
      <c r="DW39" s="642"/>
      <c r="DX39" s="642"/>
      <c r="DY39" s="642"/>
      <c r="DZ39" s="642"/>
      <c r="EA39" s="642"/>
      <c r="EB39" s="642"/>
      <c r="EC39" s="642"/>
      <c r="ED39" s="642"/>
      <c r="EE39" s="642"/>
      <c r="EF39" s="642"/>
      <c r="EG39" s="642"/>
      <c r="EH39" s="642"/>
      <c r="EI39" s="642"/>
      <c r="EJ39" s="642"/>
      <c r="EK39" s="642"/>
      <c r="EL39" s="642"/>
      <c r="EM39" s="642"/>
      <c r="EN39" s="642"/>
      <c r="EO39" s="642"/>
      <c r="EP39" s="642"/>
      <c r="EQ39" s="642"/>
      <c r="ER39" s="642"/>
      <c r="ES39" s="642"/>
      <c r="ET39" s="642"/>
      <c r="EU39" s="642"/>
      <c r="EV39" s="642"/>
      <c r="EW39" s="642"/>
      <c r="EX39" s="642"/>
      <c r="EY39" s="642"/>
      <c r="EZ39" s="642"/>
      <c r="FA39" s="642"/>
      <c r="FB39" s="642"/>
      <c r="FC39" s="642"/>
      <c r="FD39" s="642"/>
      <c r="FE39" s="642"/>
    </row>
    <row r="40" spans="1:161" ht="15" hidden="1" outlineLevel="1" collapsed="1">
      <c r="A40" s="648"/>
      <c r="B40" s="770"/>
      <c r="C40" s="335"/>
      <c r="D40" s="335"/>
      <c r="E40" s="335"/>
      <c r="F40" s="335"/>
      <c r="G40" s="335"/>
      <c r="H40" s="335"/>
      <c r="I40" s="335"/>
      <c r="J40" s="335"/>
      <c r="K40" s="335"/>
      <c r="L40" s="335"/>
      <c r="M40" s="335"/>
      <c r="N40" s="335"/>
      <c r="O40" s="335"/>
      <c r="P40" s="335"/>
      <c r="Q40" s="335"/>
      <c r="R40" s="335"/>
      <c r="S40" s="335"/>
      <c r="T40" s="335"/>
      <c r="U40" s="335"/>
      <c r="V40" s="335"/>
      <c r="W40" s="335"/>
      <c r="X40" s="335"/>
      <c r="Y40" s="335"/>
      <c r="Z40" s="335"/>
      <c r="AA40" s="335"/>
      <c r="AB40" s="335"/>
      <c r="AC40" s="335"/>
      <c r="AD40" s="335"/>
      <c r="AE40" s="335"/>
      <c r="AF40" s="335"/>
      <c r="AG40" s="335"/>
      <c r="AH40" s="335"/>
      <c r="AI40" s="335"/>
      <c r="AJ40" s="335"/>
      <c r="AK40" s="335"/>
      <c r="AL40" s="335"/>
      <c r="AM40" s="335"/>
      <c r="AN40" s="335"/>
      <c r="AO40" s="335"/>
      <c r="AP40" s="335"/>
      <c r="AQ40" s="335"/>
      <c r="AR40" s="335"/>
      <c r="AS40" s="335"/>
      <c r="AT40" s="335"/>
      <c r="AU40" s="335"/>
      <c r="AV40" s="335"/>
      <c r="AW40" s="335"/>
      <c r="AX40" s="335"/>
      <c r="AY40" s="335"/>
      <c r="AZ40" s="335"/>
      <c r="BA40" s="335"/>
      <c r="BB40" s="335"/>
      <c r="BC40" s="335"/>
      <c r="BD40" s="335"/>
      <c r="BE40" s="335"/>
      <c r="BF40" s="335"/>
      <c r="BG40" s="335"/>
      <c r="BH40" s="335"/>
      <c r="BI40" s="335"/>
      <c r="BJ40" s="335"/>
      <c r="BK40" s="335"/>
      <c r="BL40" s="335"/>
      <c r="BM40" s="335"/>
      <c r="BN40" s="335"/>
      <c r="BO40" s="335"/>
      <c r="BP40" s="335"/>
      <c r="BQ40" s="335"/>
      <c r="BR40" s="335"/>
      <c r="BS40" s="335"/>
      <c r="BT40" s="335"/>
      <c r="BU40" s="335"/>
      <c r="BV40" s="335"/>
      <c r="BW40" s="335"/>
      <c r="BX40" s="335"/>
      <c r="BY40" s="335"/>
      <c r="BZ40" s="335"/>
      <c r="CA40" s="335"/>
      <c r="CB40" s="335"/>
      <c r="CC40" s="335"/>
      <c r="CD40" s="335"/>
      <c r="CE40" s="335"/>
      <c r="CF40" s="335"/>
      <c r="CG40" s="335"/>
      <c r="CH40" s="335"/>
      <c r="CI40" s="335"/>
      <c r="CJ40" s="335"/>
      <c r="CK40" s="335"/>
      <c r="CL40" s="335"/>
      <c r="CM40" s="335"/>
      <c r="CN40" s="335"/>
      <c r="CO40" s="335"/>
      <c r="CP40" s="335"/>
      <c r="CQ40" s="335"/>
      <c r="CR40" s="335"/>
      <c r="CS40" s="335"/>
      <c r="CT40" s="335"/>
      <c r="CU40" s="335"/>
      <c r="CV40" s="335"/>
      <c r="CW40" s="335"/>
      <c r="CX40" s="335"/>
      <c r="CY40" s="335"/>
      <c r="CZ40" s="335"/>
      <c r="DA40" s="335"/>
      <c r="DB40" s="335"/>
      <c r="DC40" s="335"/>
      <c r="DD40" s="335"/>
      <c r="DE40" s="335"/>
      <c r="DF40" s="335"/>
      <c r="DG40" s="335"/>
      <c r="DH40" s="335"/>
      <c r="DI40" s="335"/>
      <c r="DJ40" s="335"/>
      <c r="DK40" s="335"/>
      <c r="DL40" s="335"/>
      <c r="DM40" s="335"/>
      <c r="DN40" s="335"/>
      <c r="DO40" s="335"/>
      <c r="DP40" s="335"/>
      <c r="DQ40" s="335"/>
      <c r="DR40" s="335"/>
      <c r="DS40" s="335"/>
      <c r="DT40" s="335"/>
      <c r="DU40" s="335"/>
      <c r="DV40" s="335"/>
      <c r="DW40" s="335"/>
      <c r="DX40" s="335"/>
      <c r="DY40" s="335"/>
      <c r="DZ40" s="335"/>
      <c r="EA40" s="335"/>
      <c r="EB40" s="335"/>
      <c r="EC40" s="335"/>
      <c r="ED40" s="335"/>
      <c r="EE40" s="335"/>
      <c r="EF40" s="335"/>
      <c r="EG40" s="335"/>
      <c r="EH40" s="335"/>
      <c r="EI40" s="335"/>
      <c r="EJ40" s="335"/>
      <c r="EK40" s="335"/>
      <c r="EL40" s="335"/>
      <c r="EM40" s="335"/>
      <c r="EN40" s="335"/>
      <c r="EO40" s="335"/>
      <c r="EP40" s="335"/>
      <c r="EQ40" s="335"/>
      <c r="ER40" s="335"/>
      <c r="ES40" s="335"/>
      <c r="ET40" s="335"/>
      <c r="EU40" s="335"/>
      <c r="EV40" s="335"/>
      <c r="EW40" s="335"/>
      <c r="EX40" s="335"/>
      <c r="EY40" s="335"/>
      <c r="EZ40" s="335"/>
      <c r="FA40" s="335"/>
      <c r="FB40" s="335"/>
      <c r="FC40" s="335"/>
      <c r="FD40" s="335"/>
      <c r="FE40" s="335"/>
    </row>
    <row r="41" spans="1:161" ht="15.75" hidden="1" outlineLevel="1">
      <c r="A41" s="300" t="s">
        <v>552</v>
      </c>
      <c r="B41" s="771">
        <f>B44+B45+B46</f>
        <v>53760</v>
      </c>
      <c r="C41" s="643">
        <f t="shared" ref="C41:N41" si="153">C44+C45+C46</f>
        <v>48109</v>
      </c>
      <c r="D41" s="643">
        <f t="shared" si="153"/>
        <v>52051</v>
      </c>
      <c r="E41" s="643">
        <f t="shared" si="153"/>
        <v>56187</v>
      </c>
      <c r="F41" s="643">
        <f t="shared" si="153"/>
        <v>51939</v>
      </c>
      <c r="G41" s="643">
        <f t="shared" si="153"/>
        <v>48941</v>
      </c>
      <c r="H41" s="643">
        <f t="shared" si="153"/>
        <v>42124</v>
      </c>
      <c r="I41" s="643">
        <f t="shared" si="153"/>
        <v>39836</v>
      </c>
      <c r="J41" s="643">
        <f t="shared" si="153"/>
        <v>37607</v>
      </c>
      <c r="K41" s="643">
        <f t="shared" si="153"/>
        <v>34792</v>
      </c>
      <c r="L41" s="643">
        <f t="shared" si="153"/>
        <v>23511</v>
      </c>
      <c r="M41" s="643">
        <f t="shared" si="153"/>
        <v>21540</v>
      </c>
      <c r="N41" s="643">
        <f t="shared" si="153"/>
        <v>25480</v>
      </c>
      <c r="O41" s="643">
        <f t="shared" ref="O41:S41" si="154">O44+O45+O46</f>
        <v>25571</v>
      </c>
      <c r="P41" s="643">
        <f t="shared" si="154"/>
        <v>23962</v>
      </c>
      <c r="Q41" s="643">
        <f t="shared" si="154"/>
        <v>23964</v>
      </c>
      <c r="R41" s="643">
        <f t="shared" si="154"/>
        <v>21993</v>
      </c>
      <c r="S41" s="643">
        <f t="shared" si="154"/>
        <v>21504</v>
      </c>
      <c r="T41" s="643">
        <f t="shared" ref="T41:AF41" si="155">T44+T45+T46</f>
        <v>18070</v>
      </c>
      <c r="U41" s="643">
        <f t="shared" si="155"/>
        <v>15841</v>
      </c>
      <c r="V41" s="643">
        <f t="shared" ref="V41:W41" si="156">V44+V45+V46</f>
        <v>22318</v>
      </c>
      <c r="W41" s="643">
        <f t="shared" si="156"/>
        <v>22777</v>
      </c>
      <c r="X41" s="643">
        <f t="shared" si="155"/>
        <v>21650.428339999999</v>
      </c>
      <c r="Y41" s="643">
        <f t="shared" ref="Y41" si="157">Y44+Y45+Y46</f>
        <v>14633.428339999999</v>
      </c>
      <c r="Z41" s="643">
        <f t="shared" si="155"/>
        <v>22360.428339999999</v>
      </c>
      <c r="AA41" s="643">
        <f t="shared" si="155"/>
        <v>22360.428339999999</v>
      </c>
      <c r="AB41" s="643">
        <f t="shared" ref="AB41" si="158">AB44+AB45+AB46</f>
        <v>21338.428339999999</v>
      </c>
      <c r="AC41" s="643">
        <f t="shared" si="155"/>
        <v>21313.428339999999</v>
      </c>
      <c r="AD41" s="643">
        <f t="shared" ref="AD41:AE41" si="159">AD44+AD45+AD46</f>
        <v>15411.428339999999</v>
      </c>
      <c r="AE41" s="643">
        <f t="shared" si="159"/>
        <v>12249</v>
      </c>
      <c r="AF41" s="643">
        <f t="shared" si="155"/>
        <v>20813</v>
      </c>
      <c r="AG41" s="643">
        <f t="shared" ref="AG41:AH41" si="160">AG44+AG45+AG46</f>
        <v>20813</v>
      </c>
      <c r="AH41" s="643">
        <f t="shared" si="160"/>
        <v>20813</v>
      </c>
      <c r="AI41" s="643">
        <f t="shared" ref="AI41:AM41" si="161">AI44+AI45+AI46</f>
        <v>20813</v>
      </c>
      <c r="AJ41" s="643">
        <f t="shared" si="161"/>
        <v>20813</v>
      </c>
      <c r="AK41" s="643">
        <f t="shared" si="161"/>
        <v>20828</v>
      </c>
      <c r="AL41" s="643">
        <f t="shared" si="161"/>
        <v>20828</v>
      </c>
      <c r="AM41" s="643">
        <f t="shared" si="161"/>
        <v>20828</v>
      </c>
      <c r="AN41" s="643">
        <f t="shared" ref="AN41:AQ41" si="162">AN44+AN45+AN46</f>
        <v>0</v>
      </c>
      <c r="AO41" s="643">
        <f t="shared" si="162"/>
        <v>0</v>
      </c>
      <c r="AP41" s="643">
        <f t="shared" si="162"/>
        <v>0</v>
      </c>
      <c r="AQ41" s="643">
        <f t="shared" si="162"/>
        <v>20828</v>
      </c>
      <c r="AR41" s="643">
        <f t="shared" ref="AR41:AV41" si="163">AR44+AR45+AR46</f>
        <v>20828</v>
      </c>
      <c r="AS41" s="643">
        <f t="shared" si="163"/>
        <v>20828</v>
      </c>
      <c r="AT41" s="643">
        <f t="shared" si="163"/>
        <v>0</v>
      </c>
      <c r="AU41" s="643">
        <f t="shared" si="163"/>
        <v>0</v>
      </c>
      <c r="AV41" s="643">
        <f t="shared" si="163"/>
        <v>5000</v>
      </c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643"/>
      <c r="BL41" s="643"/>
      <c r="BM41" s="643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  <c r="BX41" s="643"/>
      <c r="BY41" s="643"/>
      <c r="BZ41" s="643"/>
      <c r="CA41" s="643"/>
      <c r="CB41" s="643"/>
      <c r="CC41" s="643"/>
      <c r="CD41" s="643"/>
      <c r="CE41" s="643"/>
      <c r="CF41" s="643"/>
      <c r="CG41" s="643"/>
      <c r="CH41" s="643"/>
      <c r="CI41" s="643"/>
      <c r="CJ41" s="643"/>
      <c r="CK41" s="643"/>
      <c r="CL41" s="643"/>
      <c r="CM41" s="643"/>
      <c r="CN41" s="643"/>
      <c r="CO41" s="643"/>
      <c r="CP41" s="643"/>
      <c r="CQ41" s="643"/>
      <c r="CR41" s="643"/>
      <c r="CS41" s="643"/>
      <c r="CT41" s="643"/>
      <c r="CU41" s="643"/>
      <c r="CV41" s="643"/>
      <c r="CW41" s="643"/>
      <c r="CX41" s="643"/>
      <c r="CY41" s="643"/>
      <c r="CZ41" s="643"/>
      <c r="DA41" s="643"/>
      <c r="DB41" s="643"/>
      <c r="DC41" s="643"/>
      <c r="DD41" s="643"/>
      <c r="DE41" s="643"/>
      <c r="DF41" s="643"/>
      <c r="DG41" s="643"/>
      <c r="DH41" s="643"/>
      <c r="DI41" s="643"/>
      <c r="DJ41" s="643"/>
      <c r="DK41" s="643"/>
      <c r="DL41" s="643"/>
      <c r="DM41" s="643"/>
      <c r="DN41" s="643"/>
      <c r="DO41" s="643"/>
      <c r="DP41" s="643"/>
      <c r="DQ41" s="643"/>
      <c r="DR41" s="643"/>
      <c r="DS41" s="643"/>
      <c r="DT41" s="643"/>
      <c r="DU41" s="643"/>
      <c r="DV41" s="643"/>
      <c r="DW41" s="643"/>
      <c r="DX41" s="643"/>
      <c r="DY41" s="643"/>
      <c r="DZ41" s="643"/>
      <c r="EA41" s="643"/>
      <c r="EB41" s="643"/>
      <c r="EC41" s="643"/>
      <c r="ED41" s="643"/>
      <c r="EE41" s="643"/>
      <c r="EF41" s="643"/>
      <c r="EG41" s="643"/>
      <c r="EH41" s="643"/>
      <c r="EI41" s="643"/>
      <c r="EJ41" s="643"/>
      <c r="EK41" s="643"/>
      <c r="EL41" s="643"/>
      <c r="EM41" s="643"/>
      <c r="EN41" s="643"/>
      <c r="EO41" s="643"/>
      <c r="EP41" s="643"/>
      <c r="EQ41" s="643"/>
      <c r="ER41" s="643"/>
      <c r="ES41" s="643"/>
      <c r="ET41" s="643"/>
      <c r="EU41" s="643"/>
      <c r="EV41" s="643"/>
      <c r="EW41" s="643"/>
      <c r="EX41" s="643"/>
      <c r="EY41" s="643"/>
      <c r="EZ41" s="643"/>
      <c r="FA41" s="643"/>
      <c r="FB41" s="643"/>
      <c r="FC41" s="643"/>
      <c r="FD41" s="643"/>
      <c r="FE41" s="643"/>
    </row>
    <row r="42" spans="1:161" hidden="1" outlineLevel="1">
      <c r="A42" s="657" t="s">
        <v>55</v>
      </c>
      <c r="B42" s="767">
        <f>B44</f>
        <v>27111</v>
      </c>
      <c r="C42" s="658">
        <f t="shared" ref="C42:N42" si="164">C44</f>
        <v>26138</v>
      </c>
      <c r="D42" s="658">
        <f t="shared" si="164"/>
        <v>26869</v>
      </c>
      <c r="E42" s="658">
        <f t="shared" si="164"/>
        <v>31259</v>
      </c>
      <c r="F42" s="658">
        <f t="shared" si="164"/>
        <v>27707</v>
      </c>
      <c r="G42" s="658">
        <f t="shared" si="164"/>
        <v>24313</v>
      </c>
      <c r="H42" s="658">
        <f t="shared" si="164"/>
        <v>17064.75684293425</v>
      </c>
      <c r="I42" s="658">
        <f t="shared" si="164"/>
        <v>13013.752222986401</v>
      </c>
      <c r="J42" s="658">
        <f t="shared" si="164"/>
        <v>13072.648329599058</v>
      </c>
      <c r="K42" s="658">
        <f t="shared" si="164"/>
        <v>10237.109774418099</v>
      </c>
      <c r="L42" s="658">
        <f t="shared" si="164"/>
        <v>3366.8637693711062</v>
      </c>
      <c r="M42" s="658">
        <f t="shared" si="164"/>
        <v>2232.3945862850014</v>
      </c>
      <c r="N42" s="658">
        <f t="shared" si="164"/>
        <v>500</v>
      </c>
      <c r="O42" s="658">
        <f t="shared" ref="O42:S42" si="165">O44</f>
        <v>401</v>
      </c>
      <c r="P42" s="658">
        <f t="shared" si="165"/>
        <v>0</v>
      </c>
      <c r="Q42" s="658">
        <f t="shared" si="165"/>
        <v>0</v>
      </c>
      <c r="R42" s="658">
        <f t="shared" si="165"/>
        <v>1005</v>
      </c>
      <c r="S42" s="658">
        <f t="shared" si="165"/>
        <v>1012</v>
      </c>
      <c r="T42" s="658">
        <f t="shared" ref="T42:AF42" si="166">T44</f>
        <v>1019</v>
      </c>
      <c r="U42" s="658">
        <f t="shared" si="166"/>
        <v>0</v>
      </c>
      <c r="V42" s="658">
        <f t="shared" ref="V42:W42" si="167">V44</f>
        <v>0</v>
      </c>
      <c r="W42" s="658">
        <f t="shared" si="167"/>
        <v>0</v>
      </c>
      <c r="X42" s="658">
        <f t="shared" si="166"/>
        <v>2000.4283399999986</v>
      </c>
      <c r="Y42" s="658">
        <f t="shared" ref="Y42" si="168">Y44</f>
        <v>0.42833999999857042</v>
      </c>
      <c r="Z42" s="658">
        <f t="shared" si="166"/>
        <v>0.42833999999857042</v>
      </c>
      <c r="AA42" s="658">
        <f t="shared" si="166"/>
        <v>0.42833999999857042</v>
      </c>
      <c r="AB42" s="658">
        <f t="shared" ref="AB42" si="169">AB44</f>
        <v>0.42833999999857042</v>
      </c>
      <c r="AC42" s="658">
        <f t="shared" si="166"/>
        <v>0.42833999999857042</v>
      </c>
      <c r="AD42" s="658">
        <f t="shared" ref="AD42:AE42" si="170">AD44</f>
        <v>0.42833999999857042</v>
      </c>
      <c r="AE42" s="658">
        <f t="shared" si="170"/>
        <v>0</v>
      </c>
      <c r="AF42" s="658">
        <f t="shared" si="166"/>
        <v>0</v>
      </c>
      <c r="AG42" s="658">
        <f t="shared" ref="AG42:AH42" si="171">AG44</f>
        <v>0</v>
      </c>
      <c r="AH42" s="658">
        <f t="shared" si="171"/>
        <v>0</v>
      </c>
      <c r="AI42" s="658">
        <f t="shared" ref="AI42:AM42" si="172">AI44</f>
        <v>0</v>
      </c>
      <c r="AJ42" s="658">
        <f t="shared" si="172"/>
        <v>0</v>
      </c>
      <c r="AK42" s="658">
        <f t="shared" si="172"/>
        <v>0</v>
      </c>
      <c r="AL42" s="658">
        <f t="shared" si="172"/>
        <v>0</v>
      </c>
      <c r="AM42" s="658">
        <f t="shared" si="172"/>
        <v>0</v>
      </c>
      <c r="AN42" s="658">
        <f t="shared" ref="AN42:AQ42" si="173">AN44</f>
        <v>0</v>
      </c>
      <c r="AO42" s="658">
        <f t="shared" si="173"/>
        <v>0</v>
      </c>
      <c r="AP42" s="658">
        <f t="shared" si="173"/>
        <v>0</v>
      </c>
      <c r="AQ42" s="658">
        <f t="shared" si="173"/>
        <v>0</v>
      </c>
      <c r="AR42" s="658">
        <f t="shared" ref="AR42:AV42" si="174">AR44</f>
        <v>0</v>
      </c>
      <c r="AS42" s="658">
        <f t="shared" si="174"/>
        <v>0</v>
      </c>
      <c r="AT42" s="658">
        <f t="shared" si="174"/>
        <v>0</v>
      </c>
      <c r="AU42" s="658">
        <f t="shared" si="174"/>
        <v>0</v>
      </c>
      <c r="AV42" s="658">
        <f t="shared" si="174"/>
        <v>0</v>
      </c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8"/>
      <c r="BL42" s="658"/>
      <c r="BM42" s="658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  <c r="BX42" s="658"/>
      <c r="BY42" s="658"/>
      <c r="BZ42" s="658"/>
      <c r="CA42" s="658"/>
      <c r="CB42" s="658"/>
      <c r="CC42" s="658"/>
      <c r="CD42" s="658"/>
      <c r="CE42" s="658"/>
      <c r="CF42" s="658"/>
      <c r="CG42" s="658"/>
      <c r="CH42" s="658"/>
      <c r="CI42" s="658"/>
      <c r="CJ42" s="658"/>
      <c r="CK42" s="658"/>
      <c r="CL42" s="658"/>
      <c r="CM42" s="658"/>
      <c r="CN42" s="658"/>
      <c r="CO42" s="658"/>
      <c r="CP42" s="658"/>
      <c r="CQ42" s="658"/>
      <c r="CR42" s="658"/>
      <c r="CS42" s="658"/>
      <c r="CT42" s="658"/>
      <c r="CU42" s="658"/>
      <c r="CV42" s="658"/>
      <c r="CW42" s="658"/>
      <c r="CX42" s="658"/>
      <c r="CY42" s="658"/>
      <c r="CZ42" s="658"/>
      <c r="DA42" s="658"/>
      <c r="DB42" s="658"/>
      <c r="DC42" s="658"/>
      <c r="DD42" s="658"/>
      <c r="DE42" s="658"/>
      <c r="DF42" s="658"/>
      <c r="DG42" s="658"/>
      <c r="DH42" s="658"/>
      <c r="DI42" s="658"/>
      <c r="DJ42" s="658"/>
      <c r="DK42" s="658"/>
      <c r="DL42" s="658"/>
      <c r="DM42" s="658"/>
      <c r="DN42" s="658"/>
      <c r="DO42" s="658"/>
      <c r="DP42" s="658"/>
      <c r="DQ42" s="658"/>
      <c r="DR42" s="658"/>
      <c r="DS42" s="658"/>
      <c r="DT42" s="658"/>
      <c r="DU42" s="658"/>
      <c r="DV42" s="658"/>
      <c r="DW42" s="658"/>
      <c r="DX42" s="658"/>
      <c r="DY42" s="658"/>
      <c r="DZ42" s="658"/>
      <c r="EA42" s="658"/>
      <c r="EB42" s="658"/>
      <c r="EC42" s="658"/>
      <c r="ED42" s="658"/>
      <c r="EE42" s="658"/>
      <c r="EF42" s="658"/>
      <c r="EG42" s="658"/>
      <c r="EH42" s="658"/>
      <c r="EI42" s="658"/>
      <c r="EJ42" s="658"/>
      <c r="EK42" s="658"/>
      <c r="EL42" s="658"/>
      <c r="EM42" s="658"/>
      <c r="EN42" s="658"/>
      <c r="EO42" s="658"/>
      <c r="EP42" s="658"/>
      <c r="EQ42" s="658"/>
      <c r="ER42" s="658"/>
      <c r="ES42" s="658"/>
      <c r="ET42" s="658"/>
      <c r="EU42" s="658"/>
      <c r="EV42" s="658"/>
      <c r="EW42" s="658"/>
      <c r="EX42" s="658"/>
      <c r="EY42" s="658"/>
      <c r="EZ42" s="658"/>
      <c r="FA42" s="658"/>
      <c r="FB42" s="658"/>
      <c r="FC42" s="658"/>
      <c r="FD42" s="658"/>
      <c r="FE42" s="658"/>
    </row>
    <row r="43" spans="1:161" hidden="1" outlineLevel="1">
      <c r="A43" s="659" t="s">
        <v>56</v>
      </c>
      <c r="B43" s="768">
        <f>B45+B46</f>
        <v>26649</v>
      </c>
      <c r="C43" s="660">
        <f t="shared" ref="C43:N43" si="175">C45+C46</f>
        <v>21971</v>
      </c>
      <c r="D43" s="660">
        <f t="shared" si="175"/>
        <v>25182</v>
      </c>
      <c r="E43" s="660">
        <f t="shared" si="175"/>
        <v>24928</v>
      </c>
      <c r="F43" s="660">
        <f t="shared" si="175"/>
        <v>24232</v>
      </c>
      <c r="G43" s="660">
        <f t="shared" si="175"/>
        <v>24628</v>
      </c>
      <c r="H43" s="660">
        <f t="shared" si="175"/>
        <v>25059.24315706575</v>
      </c>
      <c r="I43" s="660">
        <f t="shared" si="175"/>
        <v>26822.247777013599</v>
      </c>
      <c r="J43" s="660">
        <f t="shared" si="175"/>
        <v>24534.351670400942</v>
      </c>
      <c r="K43" s="660">
        <f t="shared" si="175"/>
        <v>24554.890225581901</v>
      </c>
      <c r="L43" s="660">
        <f t="shared" si="175"/>
        <v>20144.136230628894</v>
      </c>
      <c r="M43" s="660">
        <f t="shared" si="175"/>
        <v>19307.605413714999</v>
      </c>
      <c r="N43" s="660">
        <f t="shared" si="175"/>
        <v>24980</v>
      </c>
      <c r="O43" s="660">
        <f t="shared" ref="O43:S43" si="176">O45+O46</f>
        <v>25170</v>
      </c>
      <c r="P43" s="660">
        <f t="shared" si="176"/>
        <v>23962</v>
      </c>
      <c r="Q43" s="660">
        <f t="shared" si="176"/>
        <v>23964</v>
      </c>
      <c r="R43" s="660">
        <f t="shared" si="176"/>
        <v>20988</v>
      </c>
      <c r="S43" s="660">
        <f t="shared" si="176"/>
        <v>20492</v>
      </c>
      <c r="T43" s="660">
        <f t="shared" ref="T43:AF43" si="177">T45+T46</f>
        <v>17051</v>
      </c>
      <c r="U43" s="660">
        <f t="shared" si="177"/>
        <v>15841</v>
      </c>
      <c r="V43" s="660">
        <f t="shared" ref="V43:W43" si="178">V45+V46</f>
        <v>22318</v>
      </c>
      <c r="W43" s="660">
        <f t="shared" si="178"/>
        <v>22777</v>
      </c>
      <c r="X43" s="660">
        <f t="shared" si="177"/>
        <v>19650</v>
      </c>
      <c r="Y43" s="660">
        <f t="shared" ref="Y43" si="179">Y45+Y46</f>
        <v>14633</v>
      </c>
      <c r="Z43" s="660">
        <f t="shared" si="177"/>
        <v>22360</v>
      </c>
      <c r="AA43" s="660">
        <f t="shared" si="177"/>
        <v>22360</v>
      </c>
      <c r="AB43" s="660">
        <f t="shared" ref="AB43" si="180">AB45+AB46</f>
        <v>21338</v>
      </c>
      <c r="AC43" s="660">
        <f t="shared" si="177"/>
        <v>21313</v>
      </c>
      <c r="AD43" s="660">
        <f t="shared" ref="AD43:AE43" si="181">AD45+AD46</f>
        <v>15411</v>
      </c>
      <c r="AE43" s="660">
        <f t="shared" si="181"/>
        <v>12249</v>
      </c>
      <c r="AF43" s="660">
        <f t="shared" si="177"/>
        <v>20813</v>
      </c>
      <c r="AG43" s="660">
        <f t="shared" ref="AG43:AH43" si="182">AG45+AG46</f>
        <v>20813</v>
      </c>
      <c r="AH43" s="660">
        <f t="shared" si="182"/>
        <v>20813</v>
      </c>
      <c r="AI43" s="660">
        <f t="shared" ref="AI43:AM43" si="183">AI45+AI46</f>
        <v>20813</v>
      </c>
      <c r="AJ43" s="660">
        <f t="shared" si="183"/>
        <v>20813</v>
      </c>
      <c r="AK43" s="660">
        <f t="shared" si="183"/>
        <v>20828</v>
      </c>
      <c r="AL43" s="660">
        <f t="shared" si="183"/>
        <v>20828</v>
      </c>
      <c r="AM43" s="660">
        <f t="shared" si="183"/>
        <v>20828</v>
      </c>
      <c r="AN43" s="660">
        <f t="shared" ref="AN43:AQ43" si="184">AN45+AN46</f>
        <v>0</v>
      </c>
      <c r="AO43" s="660">
        <f t="shared" si="184"/>
        <v>0</v>
      </c>
      <c r="AP43" s="660">
        <f t="shared" si="184"/>
        <v>0</v>
      </c>
      <c r="AQ43" s="660">
        <f t="shared" si="184"/>
        <v>20828</v>
      </c>
      <c r="AR43" s="660">
        <f t="shared" ref="AR43:AV43" si="185">AR45+AR46</f>
        <v>20828</v>
      </c>
      <c r="AS43" s="660">
        <f t="shared" si="185"/>
        <v>20828</v>
      </c>
      <c r="AT43" s="660">
        <f t="shared" si="185"/>
        <v>0</v>
      </c>
      <c r="AU43" s="660">
        <f t="shared" si="185"/>
        <v>0</v>
      </c>
      <c r="AV43" s="660">
        <f t="shared" si="185"/>
        <v>5000</v>
      </c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60"/>
      <c r="BL43" s="660"/>
      <c r="BM43" s="660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  <c r="BX43" s="660"/>
      <c r="BY43" s="660"/>
      <c r="BZ43" s="660"/>
      <c r="CA43" s="660"/>
      <c r="CB43" s="660"/>
      <c r="CC43" s="660"/>
      <c r="CD43" s="660"/>
      <c r="CE43" s="660"/>
      <c r="CF43" s="660"/>
      <c r="CG43" s="660"/>
      <c r="CH43" s="660"/>
      <c r="CI43" s="660"/>
      <c r="CJ43" s="660"/>
      <c r="CK43" s="660"/>
      <c r="CL43" s="660"/>
      <c r="CM43" s="660"/>
      <c r="CN43" s="660"/>
      <c r="CO43" s="660"/>
      <c r="CP43" s="660"/>
      <c r="CQ43" s="660"/>
      <c r="CR43" s="660"/>
      <c r="CS43" s="660"/>
      <c r="CT43" s="660"/>
      <c r="CU43" s="660"/>
      <c r="CV43" s="660"/>
      <c r="CW43" s="660"/>
      <c r="CX43" s="660"/>
      <c r="CY43" s="660"/>
      <c r="CZ43" s="660"/>
      <c r="DA43" s="660"/>
      <c r="DB43" s="660"/>
      <c r="DC43" s="660"/>
      <c r="DD43" s="660"/>
      <c r="DE43" s="660"/>
      <c r="DF43" s="660"/>
      <c r="DG43" s="660"/>
      <c r="DH43" s="660"/>
      <c r="DI43" s="660"/>
      <c r="DJ43" s="660"/>
      <c r="DK43" s="660"/>
      <c r="DL43" s="660"/>
      <c r="DM43" s="660"/>
      <c r="DN43" s="660"/>
      <c r="DO43" s="660"/>
      <c r="DP43" s="660"/>
      <c r="DQ43" s="660"/>
      <c r="DR43" s="660"/>
      <c r="DS43" s="660"/>
      <c r="DT43" s="660"/>
      <c r="DU43" s="660"/>
      <c r="DV43" s="660"/>
      <c r="DW43" s="660"/>
      <c r="DX43" s="660"/>
      <c r="DY43" s="660"/>
      <c r="DZ43" s="660"/>
      <c r="EA43" s="660"/>
      <c r="EB43" s="660"/>
      <c r="EC43" s="660"/>
      <c r="ED43" s="660"/>
      <c r="EE43" s="660"/>
      <c r="EF43" s="660"/>
      <c r="EG43" s="660"/>
      <c r="EH43" s="660"/>
      <c r="EI43" s="660"/>
      <c r="EJ43" s="660"/>
      <c r="EK43" s="660"/>
      <c r="EL43" s="660"/>
      <c r="EM43" s="660"/>
      <c r="EN43" s="660"/>
      <c r="EO43" s="660"/>
      <c r="EP43" s="660"/>
      <c r="EQ43" s="660"/>
      <c r="ER43" s="660"/>
      <c r="ES43" s="660"/>
      <c r="ET43" s="660"/>
      <c r="EU43" s="660"/>
      <c r="EV43" s="660"/>
      <c r="EW43" s="660"/>
      <c r="EX43" s="660"/>
      <c r="EY43" s="660"/>
      <c r="EZ43" s="660"/>
      <c r="FA43" s="660"/>
      <c r="FB43" s="660"/>
      <c r="FC43" s="660"/>
      <c r="FD43" s="660"/>
      <c r="FE43" s="660"/>
    </row>
    <row r="44" spans="1:161" ht="15" hidden="1" outlineLevel="1">
      <c r="A44" s="12" t="s">
        <v>4</v>
      </c>
      <c r="B44" s="769">
        <v>27111</v>
      </c>
      <c r="C44" s="333">
        <f>C13-Interm!C3-Interm!C6-Interm!C7</f>
        <v>26138</v>
      </c>
      <c r="D44" s="333">
        <f>D13-Interm!D3-Interm!D6-Interm!D7</f>
        <v>26869</v>
      </c>
      <c r="E44" s="333">
        <f>E13-Interm!E3-Interm!E6-Interm!E7</f>
        <v>31259</v>
      </c>
      <c r="F44" s="333">
        <f>F13-Interm!F3-Interm!F6-Interm!F7</f>
        <v>27707</v>
      </c>
      <c r="G44" s="333">
        <f>G13-Interm!G3-Interm!G6-Interm!G7</f>
        <v>24313</v>
      </c>
      <c r="H44" s="333">
        <f>H13-Interm!H3-Interm!H6-Interm!H7</f>
        <v>17064.75684293425</v>
      </c>
      <c r="I44" s="333">
        <f>I13-Interm!I3-Interm!I6-Interm!I7</f>
        <v>13013.752222986401</v>
      </c>
      <c r="J44" s="333">
        <f>J13-Interm!J3-Interm!J6-Interm!J7</f>
        <v>13072.648329599058</v>
      </c>
      <c r="K44" s="333">
        <f>K13-Interm!K3-Interm!K6-Interm!K7</f>
        <v>10237.109774418099</v>
      </c>
      <c r="L44" s="333">
        <f>L13-Interm!L3-Interm!L6-Interm!L7</f>
        <v>3366.8637693711062</v>
      </c>
      <c r="M44" s="333">
        <f>M13-Interm!M3-Interm!M6-Interm!M7</f>
        <v>2232.3945862850014</v>
      </c>
      <c r="N44" s="333">
        <f>N13-Interm!N3-Interm!N6-Interm!N7</f>
        <v>500</v>
      </c>
      <c r="O44" s="333">
        <f>O13-Interm!O3-Interm!O6-Interm!O7</f>
        <v>401</v>
      </c>
      <c r="P44" s="333">
        <f>P13-Interm!P3-Interm!P6-Interm!P7</f>
        <v>0</v>
      </c>
      <c r="Q44" s="333">
        <f>Q13-Interm!Q3-Interm!Q6-Interm!Q7</f>
        <v>0</v>
      </c>
      <c r="R44" s="333">
        <f>R13-Interm!R3-Interm!R6-Interm!R7</f>
        <v>1005</v>
      </c>
      <c r="S44" s="333">
        <f>S13-Interm!S3-Interm!S6-Interm!S7</f>
        <v>1012</v>
      </c>
      <c r="T44" s="333">
        <f>T13-Interm!T3-Interm!T6-Interm!T7</f>
        <v>1019</v>
      </c>
      <c r="U44" s="333">
        <f>U13-Interm!U3-Interm!U6-Interm!U7</f>
        <v>0</v>
      </c>
      <c r="V44" s="333">
        <f>V13-Interm!V3-Interm!V6-Interm!V7</f>
        <v>0</v>
      </c>
      <c r="W44" s="333">
        <f>W13-Interm!W3-Interm!W6-Interm!W7</f>
        <v>0</v>
      </c>
      <c r="X44" s="333">
        <f>X13-Interm!X3-Interm!X6-Interm!X7</f>
        <v>2000.4283399999986</v>
      </c>
      <c r="Y44" s="333">
        <f>Y13-Interm!Y3-Interm!Y6-Interm!Y7</f>
        <v>0.42833999999857042</v>
      </c>
      <c r="Z44" s="333">
        <f>Z13-Interm!Z3-Interm!Z6-Interm!Z7</f>
        <v>0.42833999999857042</v>
      </c>
      <c r="AA44" s="333">
        <f>AA13-Interm!AA3-Interm!AA6-Interm!AA7</f>
        <v>0.42833999999857042</v>
      </c>
      <c r="AB44" s="333">
        <f>AB13-Interm!AB3-Interm!AB6-Interm!AB7</f>
        <v>0.42833999999857042</v>
      </c>
      <c r="AC44" s="333">
        <f>AC13-Interm!AC3-Interm!AC6-Interm!AC7</f>
        <v>0.42833999999857042</v>
      </c>
      <c r="AD44" s="333">
        <f>AD13-Interm!AD3-Interm!AD6-Interm!AD7</f>
        <v>0.42833999999857042</v>
      </c>
      <c r="AE44" s="333">
        <f>AE13-Interm!AE3-Interm!AE6-Interm!AE7</f>
        <v>0</v>
      </c>
      <c r="AF44" s="333">
        <f>AF13-Interm!AF3-Interm!AF6-Interm!AF7</f>
        <v>0</v>
      </c>
      <c r="AG44" s="333">
        <f>AG13-Interm!AG3-Interm!AG6-Interm!AG7</f>
        <v>0</v>
      </c>
      <c r="AH44" s="333">
        <f>AH13-Interm!AH3-Interm!AH6-Interm!AH7</f>
        <v>0</v>
      </c>
      <c r="AI44" s="333">
        <f>AI13-Interm!AI3-Interm!AI6-Interm!AI7</f>
        <v>0</v>
      </c>
      <c r="AJ44" s="333">
        <f>AJ13-Interm!AJ3-Interm!AJ6-Interm!AJ7</f>
        <v>0</v>
      </c>
      <c r="AK44" s="333">
        <f>AK13-Interm!AK3-Interm!AK6-Interm!AK7</f>
        <v>0</v>
      </c>
      <c r="AL44" s="333">
        <f>AL13-Interm!AL3-Interm!AL6-Interm!AL7</f>
        <v>0</v>
      </c>
      <c r="AM44" s="333">
        <f>AM13-Interm!AM3-Interm!AM6-Interm!AM7</f>
        <v>0</v>
      </c>
      <c r="AN44" s="333">
        <f>AN13-Interm!AN3-Interm!AN6-Interm!AN7</f>
        <v>0</v>
      </c>
      <c r="AO44" s="333">
        <f>AO13-Interm!AO3-Interm!AO6-Interm!AO7</f>
        <v>0</v>
      </c>
      <c r="AP44" s="333">
        <f>AP13-Interm!AP3-Interm!AP6-Interm!AP7</f>
        <v>0</v>
      </c>
      <c r="AQ44" s="333">
        <f>AQ13-Interm!AQ3-Interm!AQ6-Interm!AQ7</f>
        <v>0</v>
      </c>
      <c r="AR44" s="333">
        <f>AR13-Interm!AR3-Interm!AR6-Interm!AR7</f>
        <v>0</v>
      </c>
      <c r="AS44" s="333">
        <f>AS13-Interm!AS3-Interm!AS6-Interm!AS7</f>
        <v>0</v>
      </c>
      <c r="AT44" s="333">
        <f>AT13-Interm!AT3-Interm!AT6-Interm!AT7</f>
        <v>0</v>
      </c>
      <c r="AU44" s="333">
        <f>AU13-Interm!AU3-Interm!AU6-Interm!AU7</f>
        <v>0</v>
      </c>
      <c r="AV44" s="333">
        <f>AV13-Interm!AV3-Interm!AV6-Interm!AV7</f>
        <v>0</v>
      </c>
      <c r="AW44" s="333"/>
      <c r="AX44" s="333"/>
      <c r="AY44" s="333"/>
      <c r="AZ44" s="333"/>
      <c r="BA44" s="333"/>
      <c r="BB44" s="333"/>
      <c r="BC44" s="333"/>
      <c r="BD44" s="333"/>
      <c r="BE44" s="333"/>
      <c r="BF44" s="333"/>
      <c r="BG44" s="333"/>
      <c r="BH44" s="333"/>
      <c r="BI44" s="333"/>
      <c r="BJ44" s="333"/>
      <c r="BK44" s="333"/>
      <c r="BL44" s="333"/>
      <c r="BM44" s="333"/>
      <c r="BN44" s="333"/>
      <c r="BO44" s="333"/>
      <c r="BP44" s="333"/>
      <c r="BQ44" s="333"/>
      <c r="BR44" s="333"/>
      <c r="BS44" s="333"/>
      <c r="BT44" s="333"/>
      <c r="BU44" s="333"/>
      <c r="BV44" s="333"/>
      <c r="BW44" s="333"/>
      <c r="BX44" s="333"/>
      <c r="BY44" s="333"/>
      <c r="BZ44" s="333"/>
      <c r="CA44" s="333"/>
      <c r="CB44" s="333"/>
      <c r="CC44" s="333"/>
      <c r="CD44" s="333"/>
      <c r="CE44" s="333"/>
      <c r="CF44" s="333"/>
      <c r="CG44" s="333"/>
      <c r="CH44" s="333"/>
      <c r="CI44" s="333"/>
      <c r="CJ44" s="333"/>
      <c r="CK44" s="333"/>
      <c r="CL44" s="333"/>
      <c r="CM44" s="333"/>
      <c r="CN44" s="333"/>
      <c r="CO44" s="333"/>
      <c r="CP44" s="333"/>
      <c r="CQ44" s="333"/>
      <c r="CR44" s="333"/>
      <c r="CS44" s="333"/>
      <c r="CT44" s="333"/>
      <c r="CU44" s="333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  <c r="DO44" s="333"/>
      <c r="DP44" s="333"/>
      <c r="DQ44" s="333"/>
      <c r="DR44" s="333"/>
      <c r="DS44" s="333"/>
      <c r="DT44" s="333"/>
      <c r="DU44" s="333"/>
      <c r="DV44" s="333"/>
      <c r="DW44" s="333"/>
      <c r="DX44" s="333"/>
      <c r="DY44" s="333"/>
      <c r="DZ44" s="333"/>
      <c r="EA44" s="333"/>
      <c r="EB44" s="333"/>
      <c r="EC44" s="333"/>
      <c r="ED44" s="333"/>
      <c r="EE44" s="333"/>
      <c r="EF44" s="333"/>
      <c r="EG44" s="333"/>
      <c r="EH44" s="333"/>
      <c r="EI44" s="333"/>
      <c r="EJ44" s="333"/>
      <c r="EK44" s="333"/>
      <c r="EL44" s="333"/>
      <c r="EM44" s="333"/>
      <c r="EN44" s="333"/>
      <c r="EO44" s="333"/>
      <c r="EP44" s="333"/>
      <c r="EQ44" s="333"/>
      <c r="ER44" s="333"/>
      <c r="ES44" s="333"/>
      <c r="ET44" s="333"/>
      <c r="EU44" s="333"/>
      <c r="EV44" s="333"/>
      <c r="EW44" s="333"/>
      <c r="EX44" s="333"/>
      <c r="EY44" s="333"/>
      <c r="EZ44" s="333"/>
      <c r="FA44" s="333"/>
      <c r="FB44" s="333"/>
      <c r="FC44" s="333"/>
      <c r="FD44" s="333"/>
      <c r="FE44" s="333"/>
    </row>
    <row r="45" spans="1:161" ht="15" hidden="1" outlineLevel="1">
      <c r="A45" s="9" t="s">
        <v>5</v>
      </c>
      <c r="B45" s="769">
        <v>25489</v>
      </c>
      <c r="C45" s="333">
        <f t="shared" ref="C45:Y45" si="186">C14</f>
        <v>20811</v>
      </c>
      <c r="D45" s="333">
        <f t="shared" si="186"/>
        <v>24021</v>
      </c>
      <c r="E45" s="333">
        <f t="shared" si="186"/>
        <v>23767</v>
      </c>
      <c r="F45" s="333">
        <f t="shared" si="186"/>
        <v>23070</v>
      </c>
      <c r="G45" s="333">
        <f t="shared" si="186"/>
        <v>23465</v>
      </c>
      <c r="H45" s="333">
        <f t="shared" si="186"/>
        <v>23896.24315706575</v>
      </c>
      <c r="I45" s="333">
        <f t="shared" si="186"/>
        <v>25658.247777013599</v>
      </c>
      <c r="J45" s="333">
        <f t="shared" si="186"/>
        <v>23369.351670400942</v>
      </c>
      <c r="K45" s="333">
        <f t="shared" si="186"/>
        <v>23388.890225581901</v>
      </c>
      <c r="L45" s="333">
        <f t="shared" si="186"/>
        <v>18978.136230628894</v>
      </c>
      <c r="M45" s="333">
        <f t="shared" si="186"/>
        <v>18140.605413714999</v>
      </c>
      <c r="N45" s="333">
        <f t="shared" si="186"/>
        <v>23812</v>
      </c>
      <c r="O45" s="333">
        <f t="shared" si="186"/>
        <v>24001</v>
      </c>
      <c r="P45" s="333">
        <f t="shared" si="186"/>
        <v>22792</v>
      </c>
      <c r="Q45" s="333">
        <f t="shared" si="186"/>
        <v>22793</v>
      </c>
      <c r="R45" s="333">
        <f t="shared" si="186"/>
        <v>19816</v>
      </c>
      <c r="S45" s="333">
        <f t="shared" si="186"/>
        <v>19319</v>
      </c>
      <c r="T45" s="333">
        <f t="shared" si="186"/>
        <v>15877</v>
      </c>
      <c r="U45" s="333">
        <f t="shared" si="186"/>
        <v>14665</v>
      </c>
      <c r="V45" s="333">
        <f t="shared" si="186"/>
        <v>21141</v>
      </c>
      <c r="W45" s="333">
        <f t="shared" si="186"/>
        <v>21599</v>
      </c>
      <c r="X45" s="333">
        <f t="shared" si="186"/>
        <v>18470</v>
      </c>
      <c r="Y45" s="333">
        <f t="shared" si="186"/>
        <v>13452</v>
      </c>
      <c r="Z45" s="333">
        <f t="shared" ref="Z45:AA45" si="187">Z14</f>
        <v>21177</v>
      </c>
      <c r="AA45" s="333">
        <f t="shared" si="187"/>
        <v>21177</v>
      </c>
      <c r="AB45" s="333">
        <f t="shared" ref="AB45:AH46" si="188">AB14</f>
        <v>20154</v>
      </c>
      <c r="AC45" s="333">
        <f t="shared" si="188"/>
        <v>20127</v>
      </c>
      <c r="AD45" s="333">
        <f t="shared" si="188"/>
        <v>14224</v>
      </c>
      <c r="AE45" s="333">
        <f t="shared" si="188"/>
        <v>11062</v>
      </c>
      <c r="AF45" s="333">
        <f t="shared" si="188"/>
        <v>19622</v>
      </c>
      <c r="AG45" s="333">
        <f t="shared" si="188"/>
        <v>19622</v>
      </c>
      <c r="AH45" s="333">
        <f t="shared" si="188"/>
        <v>19622</v>
      </c>
      <c r="AI45" s="333">
        <f t="shared" ref="AI45:AM45" si="189">AI14</f>
        <v>19622</v>
      </c>
      <c r="AJ45" s="333">
        <f t="shared" si="189"/>
        <v>19622</v>
      </c>
      <c r="AK45" s="333">
        <f t="shared" si="189"/>
        <v>19635</v>
      </c>
      <c r="AL45" s="333">
        <f t="shared" si="189"/>
        <v>19635</v>
      </c>
      <c r="AM45" s="333">
        <f t="shared" si="189"/>
        <v>19635</v>
      </c>
      <c r="AN45" s="333">
        <f t="shared" ref="AN45:AQ45" si="190">AN14</f>
        <v>0</v>
      </c>
      <c r="AO45" s="333">
        <f t="shared" si="190"/>
        <v>0</v>
      </c>
      <c r="AP45" s="333">
        <f t="shared" si="190"/>
        <v>0</v>
      </c>
      <c r="AQ45" s="333">
        <f t="shared" si="190"/>
        <v>19635</v>
      </c>
      <c r="AR45" s="333">
        <f t="shared" ref="AR45:AV45" si="191">AR14</f>
        <v>19635</v>
      </c>
      <c r="AS45" s="333">
        <f t="shared" si="191"/>
        <v>19635</v>
      </c>
      <c r="AT45" s="333">
        <f t="shared" si="191"/>
        <v>0</v>
      </c>
      <c r="AU45" s="333">
        <f t="shared" si="191"/>
        <v>0</v>
      </c>
      <c r="AV45" s="333">
        <f t="shared" si="191"/>
        <v>3807</v>
      </c>
      <c r="AW45" s="333"/>
      <c r="AX45" s="333"/>
      <c r="AY45" s="333"/>
      <c r="AZ45" s="333"/>
      <c r="BA45" s="333"/>
      <c r="BB45" s="333"/>
      <c r="BC45" s="333"/>
      <c r="BD45" s="333"/>
      <c r="BE45" s="333"/>
      <c r="BF45" s="333"/>
      <c r="BG45" s="333"/>
      <c r="BH45" s="333"/>
      <c r="BI45" s="333"/>
      <c r="BJ45" s="333"/>
      <c r="BK45" s="333"/>
      <c r="BL45" s="333"/>
      <c r="BM45" s="333"/>
      <c r="BN45" s="333"/>
      <c r="BO45" s="333"/>
      <c r="BP45" s="333"/>
      <c r="BQ45" s="333"/>
      <c r="BR45" s="333"/>
      <c r="BS45" s="333"/>
      <c r="BT45" s="333"/>
      <c r="BU45" s="333"/>
      <c r="BV45" s="333"/>
      <c r="BW45" s="333"/>
      <c r="BX45" s="333"/>
      <c r="BY45" s="333"/>
      <c r="BZ45" s="333"/>
      <c r="CA45" s="333"/>
      <c r="CB45" s="333"/>
      <c r="CC45" s="333"/>
      <c r="CD45" s="333"/>
      <c r="CE45" s="333"/>
      <c r="CF45" s="333"/>
      <c r="CG45" s="333"/>
      <c r="CH45" s="333"/>
      <c r="CI45" s="333"/>
      <c r="CJ45" s="333"/>
      <c r="CK45" s="333"/>
      <c r="CL45" s="333"/>
      <c r="CM45" s="333"/>
      <c r="CN45" s="333"/>
      <c r="CO45" s="333"/>
      <c r="CP45" s="333"/>
      <c r="CQ45" s="333"/>
      <c r="CR45" s="333"/>
      <c r="CS45" s="333"/>
      <c r="CT45" s="333"/>
      <c r="CU45" s="333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  <c r="DO45" s="333"/>
      <c r="DP45" s="333"/>
      <c r="DQ45" s="333"/>
      <c r="DR45" s="333"/>
      <c r="DS45" s="333"/>
      <c r="DT45" s="333"/>
      <c r="DU45" s="333"/>
      <c r="DV45" s="333"/>
      <c r="DW45" s="333"/>
      <c r="DX45" s="333"/>
      <c r="DY45" s="333"/>
      <c r="DZ45" s="333"/>
      <c r="EA45" s="333"/>
      <c r="EB45" s="333"/>
      <c r="EC45" s="333"/>
      <c r="ED45" s="333"/>
      <c r="EE45" s="333"/>
      <c r="EF45" s="333"/>
      <c r="EG45" s="333"/>
      <c r="EH45" s="333"/>
      <c r="EI45" s="333"/>
      <c r="EJ45" s="333"/>
      <c r="EK45" s="333"/>
      <c r="EL45" s="333"/>
      <c r="EM45" s="333"/>
      <c r="EN45" s="333"/>
      <c r="EO45" s="333"/>
      <c r="EP45" s="333"/>
      <c r="EQ45" s="333"/>
      <c r="ER45" s="333"/>
      <c r="ES45" s="333"/>
      <c r="ET45" s="333"/>
      <c r="EU45" s="333"/>
      <c r="EV45" s="333"/>
      <c r="EW45" s="333"/>
      <c r="EX45" s="333"/>
      <c r="EY45" s="333"/>
      <c r="EZ45" s="333"/>
      <c r="FA45" s="333"/>
      <c r="FB45" s="333"/>
      <c r="FC45" s="333"/>
      <c r="FD45" s="333"/>
      <c r="FE45" s="333"/>
    </row>
    <row r="46" spans="1:161" ht="15" hidden="1" outlineLevel="1">
      <c r="A46" s="13" t="s">
        <v>6</v>
      </c>
      <c r="B46" s="766">
        <v>1160</v>
      </c>
      <c r="C46" s="642">
        <f t="shared" ref="C46:Y46" si="192">C15</f>
        <v>1160</v>
      </c>
      <c r="D46" s="642">
        <f t="shared" si="192"/>
        <v>1161</v>
      </c>
      <c r="E46" s="642">
        <f t="shared" si="192"/>
        <v>1161</v>
      </c>
      <c r="F46" s="642">
        <f t="shared" si="192"/>
        <v>1162</v>
      </c>
      <c r="G46" s="642">
        <f t="shared" si="192"/>
        <v>1163</v>
      </c>
      <c r="H46" s="642">
        <f t="shared" si="192"/>
        <v>1163</v>
      </c>
      <c r="I46" s="642">
        <f t="shared" si="192"/>
        <v>1164</v>
      </c>
      <c r="J46" s="642">
        <f t="shared" si="192"/>
        <v>1165</v>
      </c>
      <c r="K46" s="642">
        <f t="shared" si="192"/>
        <v>1166</v>
      </c>
      <c r="L46" s="642">
        <f t="shared" si="192"/>
        <v>1166</v>
      </c>
      <c r="M46" s="642">
        <f t="shared" si="192"/>
        <v>1167</v>
      </c>
      <c r="N46" s="642">
        <f t="shared" si="192"/>
        <v>1168</v>
      </c>
      <c r="O46" s="642">
        <f t="shared" si="192"/>
        <v>1169</v>
      </c>
      <c r="P46" s="642">
        <f t="shared" si="192"/>
        <v>1170</v>
      </c>
      <c r="Q46" s="642">
        <f t="shared" si="192"/>
        <v>1171</v>
      </c>
      <c r="R46" s="642">
        <f t="shared" si="192"/>
        <v>1172</v>
      </c>
      <c r="S46" s="642">
        <f t="shared" si="192"/>
        <v>1173</v>
      </c>
      <c r="T46" s="642">
        <f t="shared" si="192"/>
        <v>1174</v>
      </c>
      <c r="U46" s="642">
        <f t="shared" si="192"/>
        <v>1176</v>
      </c>
      <c r="V46" s="642">
        <f t="shared" si="192"/>
        <v>1177</v>
      </c>
      <c r="W46" s="642">
        <f t="shared" si="192"/>
        <v>1178</v>
      </c>
      <c r="X46" s="642">
        <f t="shared" si="192"/>
        <v>1180</v>
      </c>
      <c r="Y46" s="642">
        <f t="shared" si="192"/>
        <v>1181</v>
      </c>
      <c r="Z46" s="642">
        <f t="shared" ref="Z46:AA46" si="193">Z15</f>
        <v>1183</v>
      </c>
      <c r="AA46" s="642">
        <f t="shared" si="193"/>
        <v>1183</v>
      </c>
      <c r="AB46" s="642">
        <f t="shared" si="188"/>
        <v>1184</v>
      </c>
      <c r="AC46" s="642">
        <f t="shared" si="188"/>
        <v>1186</v>
      </c>
      <c r="AD46" s="642">
        <f t="shared" si="188"/>
        <v>1187</v>
      </c>
      <c r="AE46" s="642">
        <f t="shared" si="188"/>
        <v>1187</v>
      </c>
      <c r="AF46" s="642">
        <f t="shared" si="188"/>
        <v>1191</v>
      </c>
      <c r="AG46" s="642">
        <f t="shared" si="188"/>
        <v>1191</v>
      </c>
      <c r="AH46" s="642">
        <f t="shared" si="188"/>
        <v>1191</v>
      </c>
      <c r="AI46" s="642">
        <f t="shared" ref="AI46:AM46" si="194">AI15</f>
        <v>1191</v>
      </c>
      <c r="AJ46" s="642">
        <f t="shared" si="194"/>
        <v>1191</v>
      </c>
      <c r="AK46" s="642">
        <f t="shared" si="194"/>
        <v>1193</v>
      </c>
      <c r="AL46" s="642">
        <f t="shared" si="194"/>
        <v>1193</v>
      </c>
      <c r="AM46" s="642">
        <f t="shared" si="194"/>
        <v>1193</v>
      </c>
      <c r="AN46" s="642">
        <f t="shared" ref="AN46:AQ46" si="195">AN15</f>
        <v>0</v>
      </c>
      <c r="AO46" s="642">
        <f t="shared" si="195"/>
        <v>0</v>
      </c>
      <c r="AP46" s="642">
        <f t="shared" si="195"/>
        <v>0</v>
      </c>
      <c r="AQ46" s="642">
        <f t="shared" si="195"/>
        <v>1193</v>
      </c>
      <c r="AR46" s="642">
        <f t="shared" ref="AR46:AV46" si="196">AR15</f>
        <v>1193</v>
      </c>
      <c r="AS46" s="642">
        <f t="shared" si="196"/>
        <v>1193</v>
      </c>
      <c r="AT46" s="642">
        <f t="shared" si="196"/>
        <v>0</v>
      </c>
      <c r="AU46" s="642">
        <f t="shared" si="196"/>
        <v>0</v>
      </c>
      <c r="AV46" s="642">
        <f t="shared" si="196"/>
        <v>1193</v>
      </c>
      <c r="AW46" s="642"/>
      <c r="AX46" s="642"/>
      <c r="AY46" s="642"/>
      <c r="AZ46" s="642"/>
      <c r="BA46" s="642"/>
      <c r="BB46" s="642"/>
      <c r="BC46" s="642"/>
      <c r="BD46" s="642"/>
      <c r="BE46" s="642"/>
      <c r="BF46" s="642"/>
      <c r="BG46" s="642"/>
      <c r="BH46" s="642"/>
      <c r="BI46" s="642"/>
      <c r="BJ46" s="642"/>
      <c r="BK46" s="642"/>
      <c r="BL46" s="642"/>
      <c r="BM46" s="642"/>
      <c r="BN46" s="642"/>
      <c r="BO46" s="642"/>
      <c r="BP46" s="642"/>
      <c r="BQ46" s="642"/>
      <c r="BR46" s="642"/>
      <c r="BS46" s="642"/>
      <c r="BT46" s="642"/>
      <c r="BU46" s="642"/>
      <c r="BV46" s="642"/>
      <c r="BW46" s="642"/>
      <c r="BX46" s="642"/>
      <c r="BY46" s="642"/>
      <c r="BZ46" s="642"/>
      <c r="CA46" s="642"/>
      <c r="CB46" s="642"/>
      <c r="CC46" s="642"/>
      <c r="CD46" s="642"/>
      <c r="CE46" s="642"/>
      <c r="CF46" s="642"/>
      <c r="CG46" s="642"/>
      <c r="CH46" s="642"/>
      <c r="CI46" s="642"/>
      <c r="CJ46" s="642"/>
      <c r="CK46" s="642"/>
      <c r="CL46" s="642"/>
      <c r="CM46" s="642"/>
      <c r="CN46" s="642"/>
      <c r="CO46" s="642"/>
      <c r="CP46" s="642"/>
      <c r="CQ46" s="642"/>
      <c r="CR46" s="642"/>
      <c r="CS46" s="642"/>
      <c r="CT46" s="642"/>
      <c r="CU46" s="642"/>
      <c r="CV46" s="642"/>
      <c r="CW46" s="642"/>
      <c r="CX46" s="642"/>
      <c r="CY46" s="642"/>
      <c r="CZ46" s="642"/>
      <c r="DA46" s="642"/>
      <c r="DB46" s="642"/>
      <c r="DC46" s="642"/>
      <c r="DD46" s="642"/>
      <c r="DE46" s="642"/>
      <c r="DF46" s="642"/>
      <c r="DG46" s="642"/>
      <c r="DH46" s="642"/>
      <c r="DI46" s="642"/>
      <c r="DJ46" s="642"/>
      <c r="DK46" s="642"/>
      <c r="DL46" s="642"/>
      <c r="DM46" s="642"/>
      <c r="DN46" s="642"/>
      <c r="DO46" s="642"/>
      <c r="DP46" s="642"/>
      <c r="DQ46" s="642"/>
      <c r="DR46" s="642"/>
      <c r="DS46" s="642"/>
      <c r="DT46" s="642"/>
      <c r="DU46" s="642"/>
      <c r="DV46" s="642"/>
      <c r="DW46" s="642"/>
      <c r="DX46" s="642"/>
      <c r="DY46" s="642"/>
      <c r="DZ46" s="642"/>
      <c r="EA46" s="642"/>
      <c r="EB46" s="642"/>
      <c r="EC46" s="642"/>
      <c r="ED46" s="642"/>
      <c r="EE46" s="642"/>
      <c r="EF46" s="642"/>
      <c r="EG46" s="642"/>
      <c r="EH46" s="642"/>
      <c r="EI46" s="642"/>
      <c r="EJ46" s="642"/>
      <c r="EK46" s="642"/>
      <c r="EL46" s="642"/>
      <c r="EM46" s="642"/>
      <c r="EN46" s="642"/>
      <c r="EO46" s="642"/>
      <c r="EP46" s="642"/>
      <c r="EQ46" s="642"/>
      <c r="ER46" s="642"/>
      <c r="ES46" s="642"/>
      <c r="ET46" s="642"/>
      <c r="EU46" s="642"/>
      <c r="EV46" s="642"/>
      <c r="EW46" s="642"/>
      <c r="EX46" s="642"/>
      <c r="EY46" s="642"/>
      <c r="EZ46" s="642"/>
      <c r="FA46" s="642"/>
      <c r="FB46" s="642"/>
      <c r="FC46" s="642"/>
      <c r="FD46" s="642"/>
      <c r="FE46" s="642"/>
    </row>
    <row r="47" spans="1:161" ht="15" hidden="1" outlineLevel="1" collapsed="1">
      <c r="A47" s="641"/>
      <c r="B47" s="770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335"/>
      <c r="P47" s="335"/>
      <c r="Q47" s="335"/>
      <c r="R47" s="335"/>
      <c r="S47" s="335"/>
      <c r="T47" s="335"/>
      <c r="U47" s="335"/>
      <c r="V47" s="335"/>
      <c r="W47" s="335"/>
      <c r="X47" s="335"/>
      <c r="Y47" s="335"/>
      <c r="Z47" s="335"/>
      <c r="AA47" s="335"/>
      <c r="AB47" s="335"/>
      <c r="AC47" s="335"/>
      <c r="AD47" s="335"/>
      <c r="AE47" s="335"/>
      <c r="AF47" s="335"/>
      <c r="AG47" s="335"/>
      <c r="AH47" s="335"/>
      <c r="AI47" s="335"/>
      <c r="AJ47" s="335"/>
      <c r="AK47" s="335"/>
      <c r="AL47" s="335"/>
      <c r="AM47" s="335"/>
      <c r="AN47" s="335"/>
      <c r="AO47" s="335"/>
      <c r="AP47" s="335"/>
      <c r="AQ47" s="335"/>
      <c r="AR47" s="335"/>
      <c r="AS47" s="335"/>
      <c r="AT47" s="335"/>
      <c r="AU47" s="335"/>
      <c r="AV47" s="335"/>
      <c r="AW47" s="335"/>
      <c r="AX47" s="335"/>
      <c r="AY47" s="335"/>
      <c r="AZ47" s="335"/>
      <c r="BA47" s="335"/>
      <c r="BB47" s="335"/>
      <c r="BC47" s="335"/>
      <c r="BD47" s="335"/>
      <c r="BE47" s="335"/>
      <c r="BF47" s="335"/>
      <c r="BG47" s="335"/>
      <c r="BH47" s="335"/>
      <c r="BI47" s="335"/>
      <c r="BJ47" s="335"/>
      <c r="BK47" s="335"/>
      <c r="BL47" s="335"/>
      <c r="BM47" s="335"/>
      <c r="BN47" s="335"/>
      <c r="BO47" s="335"/>
      <c r="BP47" s="335"/>
      <c r="BQ47" s="335"/>
      <c r="BR47" s="335"/>
      <c r="BS47" s="335"/>
      <c r="BT47" s="335"/>
      <c r="BU47" s="335"/>
      <c r="BV47" s="335"/>
      <c r="BW47" s="335"/>
      <c r="BX47" s="335"/>
      <c r="BY47" s="335"/>
      <c r="BZ47" s="335"/>
      <c r="CA47" s="335"/>
      <c r="CB47" s="335"/>
      <c r="CC47" s="335"/>
      <c r="CD47" s="335"/>
      <c r="CE47" s="335"/>
      <c r="CF47" s="335"/>
      <c r="CG47" s="335"/>
      <c r="CH47" s="335"/>
      <c r="CI47" s="335"/>
      <c r="CJ47" s="335"/>
      <c r="CK47" s="335"/>
      <c r="CL47" s="335"/>
      <c r="CM47" s="335"/>
      <c r="CN47" s="335"/>
      <c r="CO47" s="335"/>
      <c r="CP47" s="335"/>
      <c r="CQ47" s="335"/>
      <c r="CR47" s="335"/>
      <c r="CS47" s="335"/>
      <c r="CT47" s="335"/>
      <c r="CU47" s="335"/>
      <c r="CV47" s="335"/>
      <c r="CW47" s="335"/>
      <c r="CX47" s="335"/>
      <c r="CY47" s="335"/>
      <c r="CZ47" s="335"/>
      <c r="DA47" s="335"/>
      <c r="DB47" s="335"/>
      <c r="DC47" s="335"/>
      <c r="DD47" s="335"/>
      <c r="DE47" s="335"/>
      <c r="DF47" s="335"/>
      <c r="DG47" s="335"/>
      <c r="DH47" s="335"/>
      <c r="DI47" s="335"/>
      <c r="DJ47" s="335"/>
      <c r="DK47" s="335"/>
      <c r="DL47" s="335"/>
      <c r="DM47" s="335"/>
      <c r="DN47" s="335"/>
      <c r="DO47" s="335"/>
      <c r="DP47" s="335"/>
      <c r="DQ47" s="335"/>
      <c r="DR47" s="335"/>
      <c r="DS47" s="335"/>
      <c r="DT47" s="335"/>
      <c r="DU47" s="335"/>
      <c r="DV47" s="335"/>
      <c r="DW47" s="335"/>
      <c r="DX47" s="335"/>
      <c r="DY47" s="335"/>
      <c r="DZ47" s="335"/>
      <c r="EA47" s="335"/>
      <c r="EB47" s="335"/>
      <c r="EC47" s="335"/>
      <c r="ED47" s="335"/>
      <c r="EE47" s="335"/>
      <c r="EF47" s="335"/>
      <c r="EG47" s="335"/>
      <c r="EH47" s="335"/>
      <c r="EI47" s="335"/>
      <c r="EJ47" s="335"/>
      <c r="EK47" s="335"/>
      <c r="EL47" s="335"/>
      <c r="EM47" s="335"/>
      <c r="EN47" s="335"/>
      <c r="EO47" s="335"/>
      <c r="EP47" s="335"/>
      <c r="EQ47" s="335"/>
      <c r="ER47" s="335"/>
      <c r="ES47" s="335"/>
      <c r="ET47" s="335"/>
      <c r="EU47" s="335"/>
      <c r="EV47" s="335"/>
      <c r="EW47" s="335"/>
      <c r="EX47" s="335"/>
      <c r="EY47" s="335"/>
      <c r="EZ47" s="335"/>
      <c r="FA47" s="335"/>
      <c r="FB47" s="335"/>
      <c r="FC47" s="335"/>
      <c r="FD47" s="335"/>
      <c r="FE47" s="335"/>
    </row>
    <row r="48" spans="1:161" ht="15.75" hidden="1" outlineLevel="1">
      <c r="A48" s="300" t="s">
        <v>551</v>
      </c>
      <c r="B48" s="772">
        <f t="shared" ref="B48:AF48" si="197">B34+B41</f>
        <v>104485</v>
      </c>
      <c r="C48" s="334">
        <f t="shared" si="197"/>
        <v>119033</v>
      </c>
      <c r="D48" s="334">
        <f t="shared" si="197"/>
        <v>116814</v>
      </c>
      <c r="E48" s="334">
        <f t="shared" si="197"/>
        <v>125330</v>
      </c>
      <c r="F48" s="334">
        <f t="shared" si="197"/>
        <v>127188</v>
      </c>
      <c r="G48" s="334">
        <f t="shared" si="197"/>
        <v>118424</v>
      </c>
      <c r="H48" s="334">
        <f t="shared" si="197"/>
        <v>98385</v>
      </c>
      <c r="I48" s="334">
        <f t="shared" si="197"/>
        <v>101512</v>
      </c>
      <c r="J48" s="334">
        <f t="shared" si="197"/>
        <v>85077.978439999977</v>
      </c>
      <c r="K48" s="334">
        <f t="shared" si="197"/>
        <v>67268.233599999963</v>
      </c>
      <c r="L48" s="334">
        <f t="shared" si="197"/>
        <v>68677.998999999996</v>
      </c>
      <c r="M48" s="334">
        <f t="shared" si="197"/>
        <v>69944.124029999977</v>
      </c>
      <c r="N48" s="334">
        <f t="shared" si="197"/>
        <v>88480</v>
      </c>
      <c r="O48" s="334">
        <f t="shared" ref="O48:S48" si="198">O34+O41</f>
        <v>88737</v>
      </c>
      <c r="P48" s="334">
        <f t="shared" si="198"/>
        <v>106459</v>
      </c>
      <c r="Q48" s="334">
        <f t="shared" si="198"/>
        <v>105621</v>
      </c>
      <c r="R48" s="334">
        <f t="shared" si="198"/>
        <v>92814</v>
      </c>
      <c r="S48" s="334">
        <f t="shared" si="198"/>
        <v>63048</v>
      </c>
      <c r="T48" s="334">
        <f t="shared" si="197"/>
        <v>65202</v>
      </c>
      <c r="U48" s="334">
        <f t="shared" si="197"/>
        <v>68765</v>
      </c>
      <c r="V48" s="334">
        <f t="shared" ref="V48:W48" si="199">V34+V41</f>
        <v>77766</v>
      </c>
      <c r="W48" s="334">
        <f t="shared" si="199"/>
        <v>60895</v>
      </c>
      <c r="X48" s="334">
        <f t="shared" si="197"/>
        <v>69002.428339999999</v>
      </c>
      <c r="Y48" s="334">
        <f t="shared" ref="Y48" si="200">Y34+Y41</f>
        <v>83117.428339999999</v>
      </c>
      <c r="Z48" s="334">
        <f t="shared" si="197"/>
        <v>73767.428339999999</v>
      </c>
      <c r="AA48" s="334">
        <f t="shared" si="197"/>
        <v>75435.428339999999</v>
      </c>
      <c r="AB48" s="334">
        <f t="shared" ref="AB48:AC48" si="201">AB34+AB41</f>
        <v>95284.428339999999</v>
      </c>
      <c r="AC48" s="334">
        <f t="shared" si="201"/>
        <v>104758.42834</v>
      </c>
      <c r="AD48" s="334">
        <f t="shared" si="197"/>
        <v>100613.42834</v>
      </c>
      <c r="AE48" s="334">
        <f t="shared" ref="AE48" si="202">AE34+AE41</f>
        <v>83467</v>
      </c>
      <c r="AF48" s="334">
        <f t="shared" si="197"/>
        <v>64722</v>
      </c>
      <c r="AG48" s="334">
        <f t="shared" ref="AG48:AH48" si="203">AG34+AG41</f>
        <v>66472.388000000006</v>
      </c>
      <c r="AH48" s="334">
        <f t="shared" si="203"/>
        <v>60183.915000000001</v>
      </c>
      <c r="AI48" s="334">
        <f t="shared" ref="AI48:AM48" si="204">AI34+AI41</f>
        <v>57791</v>
      </c>
      <c r="AJ48" s="334">
        <f t="shared" si="204"/>
        <v>60183.915000000001</v>
      </c>
      <c r="AK48" s="334">
        <f t="shared" si="204"/>
        <v>59466</v>
      </c>
      <c r="AL48" s="334">
        <f t="shared" si="204"/>
        <v>61759.512000000002</v>
      </c>
      <c r="AM48" s="334">
        <f t="shared" si="204"/>
        <v>57671.756999999998</v>
      </c>
      <c r="AN48" s="334">
        <f t="shared" ref="AN48:AQ48" si="205">AN34+AN41</f>
        <v>0</v>
      </c>
      <c r="AO48" s="334">
        <f t="shared" si="205"/>
        <v>0</v>
      </c>
      <c r="AP48" s="334">
        <f t="shared" si="205"/>
        <v>0</v>
      </c>
      <c r="AQ48" s="334">
        <f t="shared" si="205"/>
        <v>48193.806230000031</v>
      </c>
      <c r="AR48" s="334">
        <f t="shared" ref="AR48:AV48" si="206">AR34+AR41</f>
        <v>53509.256999999998</v>
      </c>
      <c r="AS48" s="334">
        <f t="shared" si="206"/>
        <v>57966</v>
      </c>
      <c r="AT48" s="334">
        <f t="shared" si="206"/>
        <v>0</v>
      </c>
      <c r="AU48" s="334">
        <f t="shared" si="206"/>
        <v>0</v>
      </c>
      <c r="AV48" s="334">
        <f t="shared" si="206"/>
        <v>30000</v>
      </c>
      <c r="AW48" s="334"/>
      <c r="AX48" s="334"/>
      <c r="AY48" s="334"/>
      <c r="AZ48" s="334"/>
      <c r="BA48" s="334"/>
      <c r="BB48" s="334"/>
      <c r="BC48" s="334"/>
      <c r="BD48" s="334"/>
      <c r="BE48" s="334"/>
      <c r="BF48" s="334"/>
      <c r="BG48" s="334"/>
      <c r="BH48" s="334"/>
      <c r="BI48" s="334"/>
      <c r="BJ48" s="334"/>
      <c r="BK48" s="334"/>
      <c r="BL48" s="334"/>
      <c r="BM48" s="334"/>
      <c r="BN48" s="334"/>
      <c r="BO48" s="334"/>
      <c r="BP48" s="334"/>
      <c r="BQ48" s="334"/>
      <c r="BR48" s="334"/>
      <c r="BS48" s="334"/>
      <c r="BT48" s="334"/>
      <c r="BU48" s="334"/>
      <c r="BV48" s="334"/>
      <c r="BW48" s="334"/>
      <c r="BX48" s="334"/>
      <c r="BY48" s="334"/>
      <c r="BZ48" s="334"/>
      <c r="CA48" s="334"/>
      <c r="CB48" s="334"/>
      <c r="CC48" s="334"/>
      <c r="CD48" s="334"/>
      <c r="CE48" s="334"/>
      <c r="CF48" s="334"/>
      <c r="CG48" s="334"/>
      <c r="CH48" s="334"/>
      <c r="CI48" s="334"/>
      <c r="CJ48" s="334"/>
      <c r="CK48" s="334"/>
      <c r="CL48" s="334"/>
      <c r="CM48" s="334"/>
      <c r="CN48" s="334"/>
      <c r="CO48" s="334"/>
      <c r="CP48" s="334"/>
      <c r="CQ48" s="334"/>
      <c r="CR48" s="334"/>
      <c r="CS48" s="334"/>
      <c r="CT48" s="334"/>
      <c r="CU48" s="334"/>
      <c r="CV48" s="334"/>
      <c r="CW48" s="334"/>
      <c r="CX48" s="334"/>
      <c r="CY48" s="334"/>
      <c r="CZ48" s="334"/>
      <c r="DA48" s="334"/>
      <c r="DB48" s="334"/>
      <c r="DC48" s="334"/>
      <c r="DD48" s="334"/>
      <c r="DE48" s="334"/>
      <c r="DF48" s="334"/>
      <c r="DG48" s="334"/>
      <c r="DH48" s="334"/>
      <c r="DI48" s="334"/>
      <c r="DJ48" s="334"/>
      <c r="DK48" s="334"/>
      <c r="DL48" s="334"/>
      <c r="DM48" s="334"/>
      <c r="DN48" s="334"/>
      <c r="DO48" s="334"/>
      <c r="DP48" s="334"/>
      <c r="DQ48" s="334"/>
      <c r="DR48" s="334"/>
      <c r="DS48" s="334"/>
      <c r="DT48" s="334"/>
      <c r="DU48" s="334"/>
      <c r="DV48" s="334"/>
      <c r="DW48" s="334"/>
      <c r="DX48" s="334"/>
      <c r="DY48" s="334"/>
      <c r="DZ48" s="334"/>
      <c r="EA48" s="334"/>
      <c r="EB48" s="334"/>
      <c r="EC48" s="334"/>
      <c r="ED48" s="334"/>
      <c r="EE48" s="334"/>
      <c r="EF48" s="334"/>
      <c r="EG48" s="334"/>
      <c r="EH48" s="334"/>
      <c r="EI48" s="334"/>
      <c r="EJ48" s="334"/>
      <c r="EK48" s="334"/>
      <c r="EL48" s="334"/>
      <c r="EM48" s="334"/>
      <c r="EN48" s="334"/>
      <c r="EO48" s="334"/>
      <c r="EP48" s="334"/>
      <c r="EQ48" s="334"/>
      <c r="ER48" s="334"/>
      <c r="ES48" s="334"/>
      <c r="ET48" s="334"/>
      <c r="EU48" s="334"/>
      <c r="EV48" s="334"/>
      <c r="EW48" s="334"/>
      <c r="EX48" s="334"/>
      <c r="EY48" s="334"/>
      <c r="EZ48" s="334"/>
      <c r="FA48" s="334"/>
      <c r="FB48" s="334"/>
      <c r="FC48" s="334"/>
      <c r="FD48" s="334"/>
      <c r="FE48" s="334"/>
    </row>
    <row r="49" spans="1:161" ht="15.75" hidden="1" outlineLevel="1">
      <c r="A49" s="656"/>
      <c r="B49" s="773"/>
      <c r="C49" s="337"/>
      <c r="D49" s="337"/>
      <c r="E49" s="337"/>
      <c r="F49" s="337"/>
      <c r="G49" s="337"/>
      <c r="H49" s="337"/>
      <c r="I49" s="337"/>
      <c r="J49" s="337"/>
      <c r="K49" s="337"/>
      <c r="L49" s="337"/>
      <c r="M49" s="337"/>
      <c r="N49" s="337"/>
      <c r="O49" s="337"/>
      <c r="P49" s="337"/>
      <c r="Q49" s="337"/>
      <c r="R49" s="337"/>
      <c r="S49" s="337"/>
      <c r="T49" s="337"/>
      <c r="U49" s="337"/>
      <c r="V49" s="337"/>
      <c r="W49" s="337"/>
      <c r="X49" s="337"/>
      <c r="Y49" s="337"/>
      <c r="Z49" s="337"/>
      <c r="AA49" s="337"/>
      <c r="AB49" s="337"/>
      <c r="AC49" s="337"/>
      <c r="AD49" s="337"/>
      <c r="AE49" s="337"/>
      <c r="AF49" s="337"/>
      <c r="AG49" s="337"/>
      <c r="AH49" s="337"/>
      <c r="AI49" s="337"/>
      <c r="AJ49" s="337"/>
      <c r="AK49" s="337"/>
      <c r="AL49" s="337"/>
      <c r="AM49" s="337"/>
      <c r="AN49" s="337"/>
      <c r="AO49" s="337"/>
      <c r="AP49" s="337"/>
      <c r="AQ49" s="337"/>
      <c r="AR49" s="337"/>
      <c r="AS49" s="337"/>
      <c r="AT49" s="337"/>
      <c r="AU49" s="337"/>
      <c r="AV49" s="337"/>
      <c r="AW49" s="794"/>
      <c r="AX49" s="337"/>
      <c r="AY49" s="337"/>
      <c r="AZ49" s="337"/>
      <c r="BA49" s="337"/>
      <c r="BB49" s="337"/>
      <c r="BC49" s="337"/>
      <c r="BD49" s="337"/>
      <c r="BE49" s="337"/>
      <c r="BF49" s="337"/>
      <c r="BG49" s="337"/>
      <c r="BH49" s="337"/>
      <c r="BI49" s="337"/>
      <c r="BJ49" s="337"/>
      <c r="BK49" s="337"/>
      <c r="BL49" s="337"/>
      <c r="BM49" s="337"/>
      <c r="BN49" s="337"/>
      <c r="BO49" s="337"/>
      <c r="BP49" s="337"/>
      <c r="BQ49" s="337"/>
      <c r="BR49" s="337"/>
      <c r="BS49" s="337"/>
      <c r="BT49" s="337"/>
      <c r="BU49" s="337"/>
      <c r="BV49" s="337"/>
      <c r="BW49" s="337"/>
      <c r="BX49" s="337"/>
      <c r="BY49" s="337"/>
      <c r="BZ49" s="337"/>
      <c r="CA49" s="337"/>
      <c r="CB49" s="337"/>
      <c r="CC49" s="337"/>
      <c r="CD49" s="337"/>
      <c r="CE49" s="337"/>
      <c r="CF49" s="337"/>
      <c r="CG49" s="337"/>
      <c r="CH49" s="337"/>
      <c r="CI49" s="337"/>
      <c r="CJ49" s="337"/>
      <c r="CK49" s="337"/>
      <c r="CL49" s="337"/>
      <c r="CM49" s="337"/>
      <c r="CN49" s="337"/>
      <c r="CO49" s="337"/>
      <c r="CP49" s="337"/>
      <c r="CQ49" s="337"/>
      <c r="CR49" s="337"/>
      <c r="CS49" s="337"/>
      <c r="CT49" s="337"/>
      <c r="CU49" s="337"/>
      <c r="CV49" s="337"/>
      <c r="CW49" s="337"/>
      <c r="CX49" s="337"/>
      <c r="CY49" s="337"/>
      <c r="CZ49" s="337"/>
      <c r="DA49" s="337"/>
      <c r="DB49" s="337"/>
      <c r="DC49" s="337"/>
      <c r="DD49" s="337"/>
      <c r="DE49" s="337"/>
      <c r="DF49" s="337"/>
      <c r="DG49" s="337"/>
      <c r="DH49" s="337"/>
      <c r="DI49" s="337"/>
      <c r="DJ49" s="337"/>
      <c r="DK49" s="337"/>
      <c r="DL49" s="337"/>
      <c r="DM49" s="337"/>
      <c r="DN49" s="337"/>
      <c r="DO49" s="337"/>
      <c r="DP49" s="337"/>
      <c r="DQ49" s="337"/>
      <c r="DR49" s="337"/>
      <c r="DS49" s="337"/>
      <c r="DT49" s="337"/>
      <c r="DU49" s="337"/>
      <c r="DV49" s="337"/>
      <c r="DW49" s="337"/>
      <c r="DX49" s="337"/>
      <c r="DY49" s="337"/>
      <c r="DZ49" s="337"/>
      <c r="EA49" s="337"/>
      <c r="EB49" s="337"/>
      <c r="EC49" s="337"/>
      <c r="ED49" s="337"/>
      <c r="EE49" s="337"/>
      <c r="EF49" s="337"/>
      <c r="EG49" s="337"/>
      <c r="EH49" s="337"/>
      <c r="EI49" s="337"/>
      <c r="EJ49" s="337"/>
      <c r="EK49" s="337"/>
      <c r="EL49" s="337"/>
      <c r="EM49" s="337"/>
      <c r="EN49" s="337"/>
      <c r="EO49" s="337"/>
      <c r="EP49" s="337"/>
      <c r="EQ49" s="337"/>
      <c r="ER49" s="337"/>
      <c r="ES49" s="337"/>
      <c r="ET49" s="337"/>
      <c r="EU49" s="337"/>
      <c r="EV49" s="337"/>
      <c r="EW49" s="337"/>
      <c r="EX49" s="337"/>
      <c r="EY49" s="337"/>
      <c r="EZ49" s="337"/>
      <c r="FA49" s="337"/>
      <c r="FB49" s="337"/>
      <c r="FC49" s="337"/>
      <c r="FD49" s="337"/>
      <c r="FE49" s="337"/>
    </row>
    <row r="50" spans="1:161" ht="15.75" hidden="1" outlineLevel="1">
      <c r="A50" s="338" t="s">
        <v>554</v>
      </c>
      <c r="B50" s="774"/>
      <c r="C50" s="336">
        <f>C19-Interm!C4-Interm!C6</f>
        <v>136097</v>
      </c>
      <c r="D50" s="336">
        <f>D19-Interm!D4-Interm!D6</f>
        <v>132498</v>
      </c>
      <c r="E50" s="336">
        <f>E19-Interm!E4-Interm!E6</f>
        <v>129062</v>
      </c>
      <c r="F50" s="336">
        <f>F19-Interm!F4-Interm!F6</f>
        <v>126692</v>
      </c>
      <c r="G50" s="336">
        <f>G19-Interm!G4-Interm!G6</f>
        <v>118818</v>
      </c>
      <c r="H50" s="336">
        <f>H19-Interm!H4-Interm!H6</f>
        <v>110446.36234999998</v>
      </c>
      <c r="I50" s="336">
        <f>I19-Interm!I4-Interm!I6</f>
        <v>122809</v>
      </c>
      <c r="J50" s="336">
        <f>J19-Interm!J4-Interm!J6</f>
        <v>128033</v>
      </c>
      <c r="K50" s="336">
        <f>K19-Interm!K4-Interm!K6</f>
        <v>105767.999</v>
      </c>
      <c r="L50" s="336">
        <f>L19-Interm!L4-Interm!L6</f>
        <v>91926.998999999996</v>
      </c>
      <c r="M50" s="336">
        <f>M19-Interm!M4-Interm!M6</f>
        <v>85898.998999999996</v>
      </c>
      <c r="N50" s="336">
        <f>N19-Interm!N4-Interm!N6</f>
        <v>82947</v>
      </c>
      <c r="O50" s="336">
        <f>O19-Interm!O4-Interm!O6</f>
        <v>80936</v>
      </c>
      <c r="P50" s="336">
        <f>P19-Interm!P4-Interm!P6</f>
        <v>81025</v>
      </c>
      <c r="Q50" s="336">
        <f>Q19-Interm!Q4-Interm!Q6</f>
        <v>79920</v>
      </c>
      <c r="R50" s="336">
        <f>R19-Interm!R4-Interm!R6</f>
        <v>77341</v>
      </c>
      <c r="S50" s="336">
        <f>S19-Interm!S4-Interm!S6</f>
        <v>74868</v>
      </c>
      <c r="T50" s="336">
        <f>T19-Interm!T4-Interm!T6</f>
        <v>96584</v>
      </c>
      <c r="U50" s="336">
        <f>U19-Interm!U4-Interm!U6</f>
        <v>111300</v>
      </c>
      <c r="V50" s="336">
        <f>V19-Interm!V4-Interm!V6</f>
        <v>117377</v>
      </c>
      <c r="W50" s="336">
        <f>W19-Interm!W4-Interm!W6</f>
        <v>116654</v>
      </c>
      <c r="X50" s="336">
        <f>X19-Interm!X4-Interm!X6</f>
        <v>108064</v>
      </c>
      <c r="Y50" s="336">
        <f>Y19-Interm!Y4-Interm!Y6</f>
        <v>105878</v>
      </c>
      <c r="Z50" s="336">
        <f>Z19-Interm!Z4-Interm!Z6</f>
        <v>103682</v>
      </c>
      <c r="AA50" s="336">
        <f>AA19-Interm!AA4-Interm!AA6</f>
        <v>103682</v>
      </c>
      <c r="AB50" s="336">
        <f>AB19-Interm!AB4-Interm!AB6</f>
        <v>103146</v>
      </c>
      <c r="AC50" s="336">
        <f>AC19-Interm!AC4-Interm!AC6</f>
        <v>103362</v>
      </c>
      <c r="AD50" s="336">
        <f>AD19-Interm!AD4-Interm!AD6</f>
        <v>102489</v>
      </c>
      <c r="AE50" s="336">
        <f>AE19-Interm!AE4-Interm!AE6</f>
        <v>100094</v>
      </c>
      <c r="AF50" s="336">
        <f>AF19-Interm!AF4-Interm!AF6</f>
        <v>97325</v>
      </c>
      <c r="AG50" s="336">
        <f>AG19-Interm!AG4-Interm!AG6</f>
        <v>90542.272419999994</v>
      </c>
      <c r="AH50" s="336">
        <f>AH19-Interm!AH4-Interm!AH6</f>
        <v>95042.272419999994</v>
      </c>
      <c r="AI50" s="336">
        <f>AI19-Interm!AI4-Interm!AI6</f>
        <v>95042</v>
      </c>
      <c r="AJ50" s="336">
        <f>AJ19-Interm!AJ4-Interm!AJ6</f>
        <v>95042.272419999994</v>
      </c>
      <c r="AK50" s="336">
        <f>AK19-Interm!AK4-Interm!AK6</f>
        <v>92365</v>
      </c>
      <c r="AL50" s="336">
        <f>AL19-Interm!AL4-Interm!AL6</f>
        <v>92365.272419999994</v>
      </c>
      <c r="AM50" s="336">
        <f>AM19-Interm!AM4-Interm!AM6</f>
        <v>88603.914309999993</v>
      </c>
      <c r="AN50" s="336">
        <f>AN19-Interm!AN4-Interm!AN6</f>
        <v>0</v>
      </c>
      <c r="AO50" s="336">
        <f>AO19-Interm!AO4-Interm!AO6</f>
        <v>0</v>
      </c>
      <c r="AP50" s="336">
        <f>AP19-Interm!AP4-Interm!AP6</f>
        <v>0</v>
      </c>
      <c r="AQ50" s="336">
        <f>AQ19-Interm!AQ4-Interm!AQ6</f>
        <v>93603.667060000036</v>
      </c>
      <c r="AR50" s="336">
        <f>AR19-Interm!AR4-Interm!AR6</f>
        <v>93603.914309999993</v>
      </c>
      <c r="AS50" s="336">
        <f>AS19-Interm!AS4-Interm!AS6</f>
        <v>94365</v>
      </c>
      <c r="AT50" s="336">
        <f>AT19-Interm!AT4-Interm!AT6</f>
        <v>0</v>
      </c>
      <c r="AU50" s="336">
        <f>AU19-Interm!AU4-Interm!AU6</f>
        <v>0</v>
      </c>
      <c r="AV50" s="336">
        <f>AV19-Interm!AV4-Interm!AV6</f>
        <v>144250.40334033978</v>
      </c>
      <c r="AW50" s="795"/>
      <c r="AX50" s="336"/>
      <c r="AY50" s="336"/>
      <c r="AZ50" s="336"/>
      <c r="BA50" s="336"/>
      <c r="BB50" s="336"/>
      <c r="BC50" s="336"/>
      <c r="BD50" s="336"/>
      <c r="BE50" s="336"/>
      <c r="BF50" s="336"/>
      <c r="BG50" s="336"/>
      <c r="BH50" s="336"/>
      <c r="BI50" s="336"/>
      <c r="BJ50" s="336"/>
      <c r="BK50" s="336"/>
      <c r="BL50" s="336"/>
      <c r="BM50" s="336"/>
      <c r="BN50" s="336"/>
      <c r="BO50" s="336"/>
      <c r="BP50" s="336"/>
      <c r="BQ50" s="336"/>
      <c r="BR50" s="336"/>
      <c r="BS50" s="336"/>
      <c r="BT50" s="336"/>
      <c r="BU50" s="336"/>
      <c r="BV50" s="336"/>
      <c r="BW50" s="336"/>
      <c r="BX50" s="336"/>
      <c r="BY50" s="336"/>
      <c r="BZ50" s="336"/>
      <c r="CA50" s="336"/>
      <c r="CB50" s="336"/>
      <c r="CC50" s="336"/>
      <c r="CD50" s="336"/>
      <c r="CE50" s="336"/>
      <c r="CF50" s="336"/>
      <c r="CG50" s="336"/>
      <c r="CH50" s="336"/>
      <c r="CI50" s="336"/>
      <c r="CJ50" s="336"/>
      <c r="CK50" s="336"/>
      <c r="CL50" s="336"/>
      <c r="CM50" s="336"/>
      <c r="CN50" s="336"/>
      <c r="CO50" s="336"/>
      <c r="CP50" s="336"/>
      <c r="CQ50" s="336"/>
      <c r="CR50" s="336"/>
      <c r="CS50" s="336"/>
      <c r="CT50" s="336"/>
      <c r="CU50" s="336"/>
      <c r="CV50" s="336"/>
      <c r="CW50" s="336"/>
      <c r="CX50" s="336"/>
      <c r="CY50" s="336"/>
      <c r="CZ50" s="336"/>
      <c r="DA50" s="336"/>
      <c r="DB50" s="336"/>
      <c r="DC50" s="336"/>
      <c r="DD50" s="336"/>
      <c r="DE50" s="336"/>
      <c r="DF50" s="336"/>
      <c r="DG50" s="336"/>
      <c r="DH50" s="336"/>
      <c r="DI50" s="336"/>
      <c r="DJ50" s="336"/>
      <c r="DK50" s="336"/>
      <c r="DL50" s="336"/>
      <c r="DM50" s="336"/>
      <c r="DN50" s="336"/>
      <c r="DO50" s="336"/>
      <c r="DP50" s="336"/>
      <c r="DQ50" s="336"/>
      <c r="DR50" s="336"/>
      <c r="DS50" s="336"/>
      <c r="DT50" s="336"/>
      <c r="DU50" s="336"/>
      <c r="DV50" s="336"/>
      <c r="DW50" s="336"/>
      <c r="DX50" s="336"/>
      <c r="DY50" s="336"/>
      <c r="DZ50" s="336"/>
      <c r="EA50" s="336"/>
      <c r="EB50" s="336"/>
      <c r="EC50" s="336"/>
      <c r="ED50" s="336"/>
      <c r="EE50" s="336"/>
      <c r="EF50" s="336"/>
      <c r="EG50" s="336"/>
      <c r="EH50" s="336"/>
      <c r="EI50" s="336"/>
      <c r="EJ50" s="336"/>
      <c r="EK50" s="336"/>
      <c r="EL50" s="336"/>
      <c r="EM50" s="336"/>
      <c r="EN50" s="336"/>
      <c r="EO50" s="336"/>
      <c r="EP50" s="336"/>
      <c r="EQ50" s="336"/>
      <c r="ER50" s="336"/>
      <c r="ES50" s="336"/>
      <c r="ET50" s="336"/>
      <c r="EU50" s="336"/>
      <c r="EV50" s="336"/>
      <c r="EW50" s="336"/>
      <c r="EX50" s="336"/>
      <c r="EY50" s="336"/>
      <c r="EZ50" s="336"/>
      <c r="FA50" s="336"/>
      <c r="FB50" s="336"/>
      <c r="FC50" s="336"/>
      <c r="FD50" s="336"/>
      <c r="FE50" s="336"/>
    </row>
    <row r="51" spans="1:161" s="403" customFormat="1" ht="15.75" hidden="1" outlineLevel="1">
      <c r="A51" s="294" t="s">
        <v>529</v>
      </c>
      <c r="B51" s="775">
        <f t="shared" ref="B51" si="207">B50-B48</f>
        <v>-104485</v>
      </c>
      <c r="C51" s="332">
        <f t="shared" ref="C51" si="208">C50-C48</f>
        <v>17064</v>
      </c>
      <c r="D51" s="332">
        <f t="shared" ref="D51" si="209">D50-D48</f>
        <v>15684</v>
      </c>
      <c r="E51" s="332">
        <f t="shared" ref="E51" si="210">E50-E48</f>
        <v>3732</v>
      </c>
      <c r="F51" s="332">
        <f t="shared" ref="F51" si="211">F50-F48</f>
        <v>-496</v>
      </c>
      <c r="G51" s="332">
        <f t="shared" ref="G51" si="212">G50-G48</f>
        <v>394</v>
      </c>
      <c r="H51" s="332">
        <f t="shared" ref="H51" si="213">H50-H48</f>
        <v>12061.362349999981</v>
      </c>
      <c r="I51" s="332">
        <f t="shared" ref="I51" si="214">I50-I48</f>
        <v>21297</v>
      </c>
      <c r="J51" s="332">
        <f t="shared" ref="J51" si="215">J50-J48</f>
        <v>42955.021560000023</v>
      </c>
      <c r="K51" s="332">
        <f t="shared" ref="K51" si="216">K50-K48</f>
        <v>38499.765400000033</v>
      </c>
      <c r="L51" s="332">
        <f t="shared" ref="L51" si="217">L50-L48</f>
        <v>23249</v>
      </c>
      <c r="M51" s="332">
        <f t="shared" ref="M51" si="218">M50-M48</f>
        <v>15954.874970000019</v>
      </c>
      <c r="N51" s="332">
        <f t="shared" ref="N51" si="219">N50-N48</f>
        <v>-5533</v>
      </c>
      <c r="O51" s="332">
        <f t="shared" ref="O51" si="220">O50-O48</f>
        <v>-7801</v>
      </c>
      <c r="P51" s="332">
        <f t="shared" ref="P51" si="221">P50-P48</f>
        <v>-25434</v>
      </c>
      <c r="Q51" s="332">
        <f t="shared" ref="Q51" si="222">Q50-Q48</f>
        <v>-25701</v>
      </c>
      <c r="R51" s="332">
        <f t="shared" ref="R51" si="223">R50-R48</f>
        <v>-15473</v>
      </c>
      <c r="S51" s="332">
        <f t="shared" ref="S51" si="224">S50-S48</f>
        <v>11820</v>
      </c>
      <c r="T51" s="332">
        <f t="shared" ref="T51" si="225">T50-T48</f>
        <v>31382</v>
      </c>
      <c r="U51" s="332">
        <f t="shared" ref="U51" si="226">U50-U48</f>
        <v>42535</v>
      </c>
      <c r="V51" s="332">
        <f t="shared" ref="V51" si="227">V50-V48</f>
        <v>39611</v>
      </c>
      <c r="W51" s="332">
        <f t="shared" ref="W51" si="228">W50-W48</f>
        <v>55759</v>
      </c>
      <c r="X51" s="332">
        <f t="shared" ref="X51:Z51" si="229">X50-X48</f>
        <v>39061.571660000001</v>
      </c>
      <c r="Y51" s="332">
        <f t="shared" si="229"/>
        <v>22760.571660000001</v>
      </c>
      <c r="Z51" s="332">
        <f t="shared" si="229"/>
        <v>29914.571660000001</v>
      </c>
      <c r="AA51" s="332">
        <f t="shared" ref="AA51" si="230">AA50-AA48</f>
        <v>28246.571660000001</v>
      </c>
      <c r="AB51" s="332">
        <f t="shared" ref="AB51" si="231">AB50-AB48</f>
        <v>7861.5716600000014</v>
      </c>
      <c r="AC51" s="332">
        <f t="shared" ref="AC51" si="232">AC50-AC48</f>
        <v>-1396.4283399999986</v>
      </c>
      <c r="AD51" s="332">
        <f t="shared" ref="AD51:AH51" si="233">AD50-AD48</f>
        <v>1875.5716600000014</v>
      </c>
      <c r="AE51" s="332">
        <f t="shared" si="233"/>
        <v>16627</v>
      </c>
      <c r="AF51" s="332">
        <f t="shared" si="233"/>
        <v>32603</v>
      </c>
      <c r="AG51" s="332">
        <f t="shared" si="233"/>
        <v>24069.884419999988</v>
      </c>
      <c r="AH51" s="332">
        <f t="shared" si="233"/>
        <v>34858.357419999993</v>
      </c>
      <c r="AI51" s="332">
        <f t="shared" ref="AI51" si="234">AI50-AI48</f>
        <v>37251</v>
      </c>
      <c r="AJ51" s="332">
        <f t="shared" ref="AJ51" si="235">AJ50-AJ48</f>
        <v>34858.357419999993</v>
      </c>
      <c r="AK51" s="332">
        <f t="shared" ref="AK51" si="236">AK50-AK48</f>
        <v>32899</v>
      </c>
      <c r="AL51" s="332">
        <f t="shared" ref="AL51" si="237">AL50-AL48</f>
        <v>30605.760419999991</v>
      </c>
      <c r="AM51" s="332">
        <f t="shared" ref="AM51" si="238">AM50-AM48</f>
        <v>30932.157309999995</v>
      </c>
      <c r="AN51" s="332">
        <f t="shared" ref="AN51" si="239">AN50-AN48</f>
        <v>0</v>
      </c>
      <c r="AO51" s="332">
        <f t="shared" ref="AO51" si="240">AO50-AO48</f>
        <v>0</v>
      </c>
      <c r="AP51" s="332">
        <f t="shared" ref="AP51:AQ51" si="241">AP50-AP48</f>
        <v>0</v>
      </c>
      <c r="AQ51" s="332">
        <f t="shared" si="241"/>
        <v>45409.860830000005</v>
      </c>
      <c r="AR51" s="332">
        <f t="shared" ref="AR51:AV51" si="242">AR50-AR48</f>
        <v>40094.657309999995</v>
      </c>
      <c r="AS51" s="332">
        <f t="shared" si="242"/>
        <v>36399</v>
      </c>
      <c r="AT51" s="332">
        <f t="shared" si="242"/>
        <v>0</v>
      </c>
      <c r="AU51" s="332">
        <f t="shared" si="242"/>
        <v>0</v>
      </c>
      <c r="AV51" s="332">
        <f t="shared" si="242"/>
        <v>114250.40334033978</v>
      </c>
      <c r="AW51" s="331"/>
      <c r="AX51" s="332"/>
      <c r="AY51" s="332"/>
      <c r="AZ51" s="332"/>
      <c r="BA51" s="332"/>
      <c r="BB51" s="332"/>
      <c r="BC51" s="332"/>
      <c r="BD51" s="332"/>
      <c r="BE51" s="332"/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332"/>
      <c r="BQ51" s="332"/>
      <c r="BR51" s="332"/>
      <c r="BS51" s="332"/>
      <c r="BT51" s="332"/>
      <c r="BU51" s="332"/>
      <c r="BV51" s="332"/>
      <c r="BW51" s="332"/>
      <c r="BX51" s="332"/>
      <c r="BY51" s="332"/>
      <c r="BZ51" s="332"/>
      <c r="CA51" s="332"/>
      <c r="CB51" s="332"/>
      <c r="CC51" s="332"/>
      <c r="CD51" s="332"/>
      <c r="CE51" s="332"/>
      <c r="CF51" s="332"/>
      <c r="CG51" s="332"/>
      <c r="CH51" s="332"/>
      <c r="CI51" s="332"/>
      <c r="CJ51" s="332"/>
      <c r="CK51" s="332"/>
      <c r="CL51" s="332"/>
      <c r="CM51" s="332"/>
      <c r="CN51" s="332"/>
      <c r="CO51" s="332"/>
      <c r="CP51" s="332"/>
      <c r="CQ51" s="332"/>
      <c r="CR51" s="332"/>
      <c r="CS51" s="332"/>
      <c r="CT51" s="332"/>
      <c r="CU51" s="332"/>
      <c r="CV51" s="332"/>
      <c r="CW51" s="332"/>
      <c r="CX51" s="332"/>
      <c r="CY51" s="332"/>
      <c r="CZ51" s="332"/>
      <c r="DA51" s="332"/>
      <c r="DB51" s="332"/>
      <c r="DC51" s="332"/>
      <c r="DD51" s="332"/>
      <c r="DE51" s="332"/>
      <c r="DF51" s="332"/>
      <c r="DG51" s="332"/>
      <c r="DH51" s="332"/>
      <c r="DI51" s="332"/>
      <c r="DJ51" s="332"/>
      <c r="DK51" s="332"/>
      <c r="DL51" s="332"/>
      <c r="DM51" s="332"/>
      <c r="DN51" s="332"/>
      <c r="DO51" s="332"/>
      <c r="DP51" s="332"/>
      <c r="DQ51" s="332"/>
      <c r="DR51" s="332"/>
      <c r="DS51" s="332"/>
      <c r="DT51" s="332"/>
      <c r="DU51" s="332"/>
      <c r="DV51" s="332"/>
      <c r="DW51" s="332"/>
      <c r="DX51" s="332"/>
      <c r="DY51" s="332"/>
      <c r="DZ51" s="332"/>
      <c r="EA51" s="332"/>
      <c r="EB51" s="332"/>
      <c r="EC51" s="332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2"/>
      <c r="ES51" s="332"/>
      <c r="ET51" s="332"/>
      <c r="EU51" s="332"/>
      <c r="EV51" s="332"/>
      <c r="EW51" s="332"/>
      <c r="EX51" s="332"/>
      <c r="EY51" s="332"/>
      <c r="EZ51" s="332"/>
      <c r="FA51" s="332"/>
      <c r="FB51" s="332"/>
      <c r="FC51" s="332"/>
      <c r="FD51" s="332"/>
      <c r="FE51" s="332"/>
    </row>
    <row r="52" spans="1:161" hidden="1" outlineLevel="1" collapsed="1"/>
    <row r="53" spans="1:161" s="403" customFormat="1" hidden="1" outlineLevel="1">
      <c r="A53" s="403" t="s">
        <v>493</v>
      </c>
      <c r="B53" s="193">
        <f t="shared" ref="B53:AK53" si="243">B6</f>
        <v>26393</v>
      </c>
      <c r="C53" s="193">
        <f t="shared" si="243"/>
        <v>26681</v>
      </c>
      <c r="D53" s="193">
        <f t="shared" si="243"/>
        <v>27878</v>
      </c>
      <c r="E53" s="193">
        <f t="shared" si="243"/>
        <v>18982</v>
      </c>
      <c r="F53" s="193">
        <f t="shared" si="243"/>
        <v>31459</v>
      </c>
      <c r="G53" s="193">
        <f t="shared" si="243"/>
        <v>37649</v>
      </c>
      <c r="H53" s="193">
        <f t="shared" si="243"/>
        <v>22519.182589999997</v>
      </c>
      <c r="I53" s="193">
        <f t="shared" si="243"/>
        <v>31905.309999999998</v>
      </c>
      <c r="J53" s="193">
        <f t="shared" si="243"/>
        <v>30909.294199999982</v>
      </c>
      <c r="K53" s="193">
        <f t="shared" si="243"/>
        <v>18975.575209999966</v>
      </c>
      <c r="L53" s="193">
        <f t="shared" si="243"/>
        <v>18322.692439999999</v>
      </c>
      <c r="M53" s="193">
        <f t="shared" si="243"/>
        <v>15365.753189999978</v>
      </c>
      <c r="N53" s="193">
        <f t="shared" si="243"/>
        <v>20840</v>
      </c>
      <c r="O53" s="193">
        <f t="shared" si="243"/>
        <v>22056.52126999999</v>
      </c>
      <c r="P53" s="193">
        <f t="shared" si="243"/>
        <v>36846.038339999999</v>
      </c>
      <c r="Q53" s="193">
        <f t="shared" si="243"/>
        <v>36435</v>
      </c>
      <c r="R53" s="193">
        <f t="shared" si="243"/>
        <v>41331</v>
      </c>
      <c r="S53" s="193">
        <f t="shared" si="243"/>
        <v>33844</v>
      </c>
      <c r="T53" s="193">
        <f t="shared" si="243"/>
        <v>29452</v>
      </c>
      <c r="U53" s="193">
        <f t="shared" si="243"/>
        <v>26416</v>
      </c>
      <c r="V53" s="193">
        <f t="shared" si="243"/>
        <v>18764</v>
      </c>
      <c r="W53" s="193">
        <f t="shared" si="243"/>
        <v>9252</v>
      </c>
      <c r="X53" s="193">
        <f t="shared" si="243"/>
        <v>18279</v>
      </c>
      <c r="Y53" s="193">
        <f t="shared" si="243"/>
        <v>14365</v>
      </c>
      <c r="Z53" s="193">
        <f t="shared" si="243"/>
        <v>13744</v>
      </c>
      <c r="AA53" s="193">
        <f t="shared" si="243"/>
        <v>15412</v>
      </c>
      <c r="AB53" s="193">
        <f t="shared" si="243"/>
        <v>18911</v>
      </c>
      <c r="AC53" s="193">
        <f t="shared" si="243"/>
        <v>24928</v>
      </c>
      <c r="AD53" s="193">
        <f t="shared" si="243"/>
        <v>11234</v>
      </c>
      <c r="AE53" s="193">
        <f t="shared" si="243"/>
        <v>22449</v>
      </c>
      <c r="AF53" s="193">
        <f t="shared" si="243"/>
        <v>15389</v>
      </c>
      <c r="AG53" s="193">
        <f t="shared" si="243"/>
        <v>19026.431</v>
      </c>
      <c r="AH53" s="193">
        <f t="shared" si="243"/>
        <v>14532.099</v>
      </c>
      <c r="AI53" s="193">
        <f t="shared" si="243"/>
        <v>12139.184000000001</v>
      </c>
      <c r="AJ53" s="193">
        <f t="shared" si="243"/>
        <v>14532.099</v>
      </c>
      <c r="AK53" s="805">
        <f t="shared" si="243"/>
        <v>13653</v>
      </c>
      <c r="AL53" s="805">
        <f>AL6</f>
        <v>16439.677000000003</v>
      </c>
      <c r="AM53" s="805">
        <f t="shared" ref="AM53:AV53" si="244">AM6</f>
        <v>12542.031999999999</v>
      </c>
      <c r="AN53" s="805">
        <f t="shared" si="244"/>
        <v>0</v>
      </c>
      <c r="AO53" s="805">
        <f t="shared" si="244"/>
        <v>0</v>
      </c>
      <c r="AP53" s="805">
        <f t="shared" si="244"/>
        <v>0</v>
      </c>
      <c r="AQ53" s="805">
        <f t="shared" si="244"/>
        <v>6138.4292300000307</v>
      </c>
      <c r="AR53" s="805">
        <f t="shared" si="244"/>
        <v>11453.88</v>
      </c>
      <c r="AS53" s="805">
        <f t="shared" si="244"/>
        <v>13653</v>
      </c>
      <c r="AT53" s="805">
        <f t="shared" si="244"/>
        <v>0</v>
      </c>
      <c r="AU53" s="805">
        <f t="shared" si="244"/>
        <v>0</v>
      </c>
      <c r="AV53" s="805">
        <f t="shared" si="244"/>
        <v>20000</v>
      </c>
      <c r="AW53" s="6"/>
    </row>
    <row r="54" spans="1:161" s="403" customFormat="1" hidden="1" outlineLevel="1">
      <c r="A54" s="403" t="s">
        <v>494</v>
      </c>
      <c r="B54" s="193">
        <f t="shared" ref="B54:AK54" si="245">B7</f>
        <v>206</v>
      </c>
      <c r="C54" s="193">
        <f t="shared" si="245"/>
        <v>5117</v>
      </c>
      <c r="D54" s="193">
        <f t="shared" si="245"/>
        <v>1968</v>
      </c>
      <c r="E54" s="193">
        <f t="shared" si="245"/>
        <v>3070</v>
      </c>
      <c r="F54" s="193">
        <f t="shared" si="245"/>
        <v>3691</v>
      </c>
      <c r="G54" s="193">
        <f t="shared" si="245"/>
        <v>2643</v>
      </c>
      <c r="H54" s="193">
        <f t="shared" si="245"/>
        <v>1346.8174099999999</v>
      </c>
      <c r="I54" s="193">
        <f t="shared" si="245"/>
        <v>1877.69</v>
      </c>
      <c r="J54" s="193">
        <f t="shared" si="245"/>
        <v>1937.6842400000019</v>
      </c>
      <c r="K54" s="193">
        <f t="shared" si="245"/>
        <v>1754.6593900000018</v>
      </c>
      <c r="L54" s="193">
        <f t="shared" si="245"/>
        <v>5221.3075600000002</v>
      </c>
      <c r="M54" s="193">
        <f t="shared" si="245"/>
        <v>8964.3718400000034</v>
      </c>
      <c r="N54" s="193">
        <f t="shared" si="245"/>
        <v>1273</v>
      </c>
      <c r="O54" s="193">
        <f t="shared" si="245"/>
        <v>818.47873000000209</v>
      </c>
      <c r="P54" s="193">
        <f t="shared" si="245"/>
        <v>2279.9616600000022</v>
      </c>
      <c r="Q54" s="193">
        <f t="shared" si="245"/>
        <v>2457</v>
      </c>
      <c r="R54" s="193">
        <f t="shared" si="245"/>
        <v>5730</v>
      </c>
      <c r="S54" s="193">
        <f t="shared" si="245"/>
        <v>5935</v>
      </c>
      <c r="T54" s="193">
        <f t="shared" si="245"/>
        <v>10413</v>
      </c>
      <c r="U54" s="193">
        <f t="shared" si="245"/>
        <v>10740</v>
      </c>
      <c r="V54" s="193">
        <f t="shared" si="245"/>
        <v>4619</v>
      </c>
      <c r="W54" s="193">
        <f t="shared" si="245"/>
        <v>4503</v>
      </c>
      <c r="X54" s="193">
        <f t="shared" si="245"/>
        <v>8054</v>
      </c>
      <c r="Y54" s="193">
        <f t="shared" si="245"/>
        <v>13082</v>
      </c>
      <c r="Z54" s="193">
        <f t="shared" si="245"/>
        <v>5929</v>
      </c>
      <c r="AA54" s="193">
        <f t="shared" si="245"/>
        <v>5929</v>
      </c>
      <c r="AB54" s="193">
        <f t="shared" si="245"/>
        <v>7998</v>
      </c>
      <c r="AC54" s="193">
        <f t="shared" si="245"/>
        <v>6952</v>
      </c>
      <c r="AD54" s="193">
        <f t="shared" si="245"/>
        <v>11799</v>
      </c>
      <c r="AE54" s="193">
        <f t="shared" si="245"/>
        <v>15003</v>
      </c>
      <c r="AF54" s="193">
        <f t="shared" si="245"/>
        <v>6258</v>
      </c>
      <c r="AG54" s="193">
        <f t="shared" si="245"/>
        <v>6360.9570000000003</v>
      </c>
      <c r="AH54" s="193">
        <f t="shared" si="245"/>
        <v>6566.8159999999998</v>
      </c>
      <c r="AI54" s="193">
        <f t="shared" si="245"/>
        <v>6566.8159999999998</v>
      </c>
      <c r="AJ54" s="193">
        <f t="shared" si="245"/>
        <v>6566.8159999999998</v>
      </c>
      <c r="AK54" s="805">
        <f t="shared" si="245"/>
        <v>6712</v>
      </c>
      <c r="AL54" s="805">
        <f t="shared" ref="AL54:AV55" si="246">AL7</f>
        <v>6219.835</v>
      </c>
      <c r="AM54" s="805">
        <f t="shared" si="246"/>
        <v>6529.7250000000004</v>
      </c>
      <c r="AN54" s="805">
        <f t="shared" si="246"/>
        <v>0</v>
      </c>
      <c r="AO54" s="805">
        <f t="shared" si="246"/>
        <v>0</v>
      </c>
      <c r="AP54" s="805">
        <f t="shared" si="246"/>
        <v>0</v>
      </c>
      <c r="AQ54" s="805">
        <f t="shared" si="246"/>
        <v>6755.3770000000004</v>
      </c>
      <c r="AR54" s="805">
        <f t="shared" si="246"/>
        <v>6755.3770000000004</v>
      </c>
      <c r="AS54" s="805">
        <f t="shared" si="246"/>
        <v>6712</v>
      </c>
      <c r="AT54" s="805">
        <f t="shared" si="246"/>
        <v>0</v>
      </c>
      <c r="AU54" s="805">
        <f t="shared" si="246"/>
        <v>0</v>
      </c>
      <c r="AV54" s="805">
        <f t="shared" si="246"/>
        <v>5000</v>
      </c>
      <c r="AW54" s="6"/>
    </row>
    <row r="55" spans="1:161" s="403" customFormat="1" hidden="1" outlineLevel="1">
      <c r="A55" s="403" t="s">
        <v>567</v>
      </c>
      <c r="B55" s="193">
        <f t="shared" ref="B55:AK55" si="247">B8</f>
        <v>24126</v>
      </c>
      <c r="C55" s="193">
        <f t="shared" si="247"/>
        <v>39126</v>
      </c>
      <c r="D55" s="193">
        <f t="shared" si="247"/>
        <v>34917</v>
      </c>
      <c r="E55" s="193">
        <f t="shared" si="247"/>
        <v>47091</v>
      </c>
      <c r="F55" s="193">
        <f t="shared" si="247"/>
        <v>48349</v>
      </c>
      <c r="G55" s="193">
        <f t="shared" si="247"/>
        <v>43191</v>
      </c>
      <c r="H55" s="193">
        <f t="shared" si="247"/>
        <v>56395</v>
      </c>
      <c r="I55" s="193">
        <f t="shared" si="247"/>
        <v>53903</v>
      </c>
      <c r="J55" s="193">
        <f t="shared" si="247"/>
        <v>31184</v>
      </c>
      <c r="K55" s="193">
        <f t="shared" si="247"/>
        <v>30211</v>
      </c>
      <c r="L55" s="193">
        <f t="shared" si="247"/>
        <v>40848</v>
      </c>
      <c r="M55" s="193">
        <f t="shared" si="247"/>
        <v>43759</v>
      </c>
      <c r="N55" s="193">
        <f t="shared" si="247"/>
        <v>50417</v>
      </c>
      <c r="O55" s="193">
        <f t="shared" si="247"/>
        <v>40291</v>
      </c>
      <c r="P55" s="193">
        <f t="shared" si="247"/>
        <v>43371</v>
      </c>
      <c r="Q55" s="193">
        <f t="shared" si="247"/>
        <v>42765</v>
      </c>
      <c r="R55" s="193">
        <f t="shared" si="247"/>
        <v>23760</v>
      </c>
      <c r="S55" s="193">
        <f t="shared" si="247"/>
        <v>1765</v>
      </c>
      <c r="T55" s="193">
        <f t="shared" si="247"/>
        <v>7267</v>
      </c>
      <c r="U55" s="193">
        <f t="shared" si="247"/>
        <v>15768</v>
      </c>
      <c r="V55" s="193">
        <f t="shared" si="247"/>
        <v>34065</v>
      </c>
      <c r="W55" s="193">
        <f t="shared" si="247"/>
        <v>26363</v>
      </c>
      <c r="X55" s="193">
        <f t="shared" si="247"/>
        <v>23019</v>
      </c>
      <c r="Y55" s="193">
        <f t="shared" si="247"/>
        <v>41037</v>
      </c>
      <c r="Z55" s="193">
        <f t="shared" si="247"/>
        <v>31734</v>
      </c>
      <c r="AA55" s="193">
        <f t="shared" si="247"/>
        <v>31734</v>
      </c>
      <c r="AB55" s="193">
        <f t="shared" si="247"/>
        <v>57037</v>
      </c>
      <c r="AC55" s="193">
        <f t="shared" si="247"/>
        <v>61565</v>
      </c>
      <c r="AD55" s="193">
        <f t="shared" si="247"/>
        <v>72169</v>
      </c>
      <c r="AE55" s="193">
        <f t="shared" si="247"/>
        <v>52766</v>
      </c>
      <c r="AF55" s="193">
        <f t="shared" si="247"/>
        <v>52262</v>
      </c>
      <c r="AG55" s="193">
        <f t="shared" si="247"/>
        <v>69072</v>
      </c>
      <c r="AH55" s="193">
        <f t="shared" si="247"/>
        <v>88072</v>
      </c>
      <c r="AI55" s="193">
        <f t="shared" si="247"/>
        <v>88072</v>
      </c>
      <c r="AJ55" s="193">
        <f t="shared" si="247"/>
        <v>88072</v>
      </c>
      <c r="AK55" s="805">
        <f t="shared" si="247"/>
        <v>88073</v>
      </c>
      <c r="AL55" s="805">
        <f t="shared" si="246"/>
        <v>88072</v>
      </c>
      <c r="AM55" s="805">
        <f t="shared" si="246"/>
        <v>94072</v>
      </c>
      <c r="AN55" s="805">
        <f t="shared" si="246"/>
        <v>0</v>
      </c>
      <c r="AO55" s="805">
        <f t="shared" si="246"/>
        <v>0</v>
      </c>
      <c r="AP55" s="805">
        <f t="shared" si="246"/>
        <v>0</v>
      </c>
      <c r="AQ55" s="805">
        <f t="shared" si="246"/>
        <v>85772</v>
      </c>
      <c r="AR55" s="805">
        <f t="shared" si="246"/>
        <v>85772</v>
      </c>
      <c r="AS55" s="805">
        <f t="shared" si="246"/>
        <v>88073</v>
      </c>
      <c r="AT55" s="805">
        <f t="shared" si="246"/>
        <v>0</v>
      </c>
      <c r="AU55" s="805">
        <f t="shared" si="246"/>
        <v>0</v>
      </c>
      <c r="AV55" s="805">
        <f t="shared" si="246"/>
        <v>40846.566139660266</v>
      </c>
      <c r="AW55" s="429"/>
    </row>
    <row r="56" spans="1:161" s="403" customFormat="1" hidden="1" outlineLevel="1">
      <c r="A56" s="403" t="s">
        <v>569</v>
      </c>
      <c r="B56" s="193">
        <f t="shared" ref="B56:AK56" si="248">B13</f>
        <v>27111</v>
      </c>
      <c r="C56" s="193">
        <f t="shared" si="248"/>
        <v>26138</v>
      </c>
      <c r="D56" s="193">
        <f t="shared" si="248"/>
        <v>26869</v>
      </c>
      <c r="E56" s="193">
        <f t="shared" si="248"/>
        <v>31259</v>
      </c>
      <c r="F56" s="193">
        <f t="shared" si="248"/>
        <v>27707</v>
      </c>
      <c r="G56" s="193">
        <f t="shared" si="248"/>
        <v>24313</v>
      </c>
      <c r="H56" s="193">
        <f t="shared" si="248"/>
        <v>17064.75684293425</v>
      </c>
      <c r="I56" s="193">
        <f t="shared" si="248"/>
        <v>13013.752222986401</v>
      </c>
      <c r="J56" s="193">
        <f t="shared" si="248"/>
        <v>13072.648329599058</v>
      </c>
      <c r="K56" s="193">
        <f t="shared" si="248"/>
        <v>10237.109774418099</v>
      </c>
      <c r="L56" s="193">
        <f t="shared" si="248"/>
        <v>3366.8637693711062</v>
      </c>
      <c r="M56" s="193">
        <f t="shared" si="248"/>
        <v>2232.3945862850014</v>
      </c>
      <c r="N56" s="193">
        <f t="shared" si="248"/>
        <v>500</v>
      </c>
      <c r="O56" s="193">
        <f t="shared" si="248"/>
        <v>401</v>
      </c>
      <c r="P56" s="193">
        <f t="shared" si="248"/>
        <v>0</v>
      </c>
      <c r="Q56" s="193">
        <f t="shared" si="248"/>
        <v>0</v>
      </c>
      <c r="R56" s="193">
        <f t="shared" si="248"/>
        <v>1005</v>
      </c>
      <c r="S56" s="193">
        <f t="shared" si="248"/>
        <v>1012</v>
      </c>
      <c r="T56" s="193">
        <f t="shared" si="248"/>
        <v>31019</v>
      </c>
      <c r="U56" s="193">
        <f t="shared" si="248"/>
        <v>30000</v>
      </c>
      <c r="V56" s="193">
        <f t="shared" si="248"/>
        <v>30017</v>
      </c>
      <c r="W56" s="193">
        <f t="shared" si="248"/>
        <v>30022</v>
      </c>
      <c r="X56" s="193">
        <f t="shared" si="248"/>
        <v>40022</v>
      </c>
      <c r="Y56" s="193">
        <f t="shared" si="248"/>
        <v>40012</v>
      </c>
      <c r="Z56" s="193">
        <f t="shared" si="248"/>
        <v>40018</v>
      </c>
      <c r="AA56" s="193">
        <f t="shared" si="248"/>
        <v>40018</v>
      </c>
      <c r="AB56" s="193">
        <f t="shared" si="248"/>
        <v>40020</v>
      </c>
      <c r="AC56" s="193">
        <f t="shared" si="248"/>
        <v>40022</v>
      </c>
      <c r="AD56" s="193">
        <f t="shared" si="248"/>
        <v>41836</v>
      </c>
      <c r="AE56" s="193">
        <f t="shared" si="248"/>
        <v>31696</v>
      </c>
      <c r="AF56" s="193">
        <f t="shared" si="248"/>
        <v>31864</v>
      </c>
      <c r="AG56" s="193">
        <f t="shared" si="248"/>
        <v>9864</v>
      </c>
      <c r="AH56" s="193">
        <f t="shared" si="248"/>
        <v>0</v>
      </c>
      <c r="AI56" s="193">
        <f t="shared" si="248"/>
        <v>0</v>
      </c>
      <c r="AJ56" s="193">
        <f t="shared" si="248"/>
        <v>0</v>
      </c>
      <c r="AK56" s="805">
        <f t="shared" si="248"/>
        <v>0</v>
      </c>
      <c r="AL56" s="805">
        <f>AL13</f>
        <v>0</v>
      </c>
      <c r="AM56" s="805">
        <f t="shared" ref="AM56:AV56" si="249">AM13</f>
        <v>0</v>
      </c>
      <c r="AN56" s="805">
        <f t="shared" si="249"/>
        <v>0</v>
      </c>
      <c r="AO56" s="805">
        <f t="shared" si="249"/>
        <v>0</v>
      </c>
      <c r="AP56" s="805">
        <f t="shared" si="249"/>
        <v>0</v>
      </c>
      <c r="AQ56" s="805">
        <f t="shared" si="249"/>
        <v>0</v>
      </c>
      <c r="AR56" s="805">
        <f t="shared" si="249"/>
        <v>0</v>
      </c>
      <c r="AS56" s="805">
        <f t="shared" si="249"/>
        <v>0</v>
      </c>
      <c r="AT56" s="805">
        <f t="shared" si="249"/>
        <v>0</v>
      </c>
      <c r="AU56" s="805">
        <f t="shared" si="249"/>
        <v>0</v>
      </c>
      <c r="AV56" s="805">
        <f t="shared" si="249"/>
        <v>0</v>
      </c>
      <c r="AW56" s="429"/>
    </row>
    <row r="57" spans="1:161" s="403" customFormat="1" hidden="1" outlineLevel="1">
      <c r="A57" s="403" t="s">
        <v>568</v>
      </c>
      <c r="B57" s="193">
        <f t="shared" ref="B57:AK57" si="250">B14+B15</f>
        <v>26649</v>
      </c>
      <c r="C57" s="193">
        <f t="shared" si="250"/>
        <v>21971</v>
      </c>
      <c r="D57" s="193">
        <f t="shared" si="250"/>
        <v>25182</v>
      </c>
      <c r="E57" s="193">
        <f t="shared" si="250"/>
        <v>24928</v>
      </c>
      <c r="F57" s="193">
        <f t="shared" si="250"/>
        <v>24232</v>
      </c>
      <c r="G57" s="193">
        <f t="shared" si="250"/>
        <v>24628</v>
      </c>
      <c r="H57" s="193">
        <f t="shared" si="250"/>
        <v>25059.24315706575</v>
      </c>
      <c r="I57" s="193">
        <f t="shared" si="250"/>
        <v>26822.247777013599</v>
      </c>
      <c r="J57" s="193">
        <f t="shared" si="250"/>
        <v>24534.351670400942</v>
      </c>
      <c r="K57" s="193">
        <f t="shared" si="250"/>
        <v>24554.890225581901</v>
      </c>
      <c r="L57" s="193">
        <f t="shared" si="250"/>
        <v>20144.136230628894</v>
      </c>
      <c r="M57" s="193">
        <f t="shared" si="250"/>
        <v>19307.605413714999</v>
      </c>
      <c r="N57" s="193">
        <f t="shared" si="250"/>
        <v>24980</v>
      </c>
      <c r="O57" s="193">
        <f t="shared" si="250"/>
        <v>25170</v>
      </c>
      <c r="P57" s="193">
        <f t="shared" si="250"/>
        <v>23962</v>
      </c>
      <c r="Q57" s="193">
        <f t="shared" si="250"/>
        <v>23964</v>
      </c>
      <c r="R57" s="193">
        <f t="shared" si="250"/>
        <v>20988</v>
      </c>
      <c r="S57" s="193">
        <f t="shared" si="250"/>
        <v>20492</v>
      </c>
      <c r="T57" s="193">
        <f t="shared" si="250"/>
        <v>17051</v>
      </c>
      <c r="U57" s="193">
        <f t="shared" si="250"/>
        <v>15841</v>
      </c>
      <c r="V57" s="193">
        <f t="shared" si="250"/>
        <v>22318</v>
      </c>
      <c r="W57" s="193">
        <f t="shared" si="250"/>
        <v>22777</v>
      </c>
      <c r="X57" s="193">
        <f t="shared" si="250"/>
        <v>19650</v>
      </c>
      <c r="Y57" s="193">
        <f t="shared" si="250"/>
        <v>14633</v>
      </c>
      <c r="Z57" s="193">
        <f t="shared" si="250"/>
        <v>22360</v>
      </c>
      <c r="AA57" s="193">
        <f t="shared" si="250"/>
        <v>22360</v>
      </c>
      <c r="AB57" s="193">
        <f t="shared" si="250"/>
        <v>21338</v>
      </c>
      <c r="AC57" s="193">
        <f t="shared" si="250"/>
        <v>21313</v>
      </c>
      <c r="AD57" s="193">
        <f t="shared" si="250"/>
        <v>15411</v>
      </c>
      <c r="AE57" s="193">
        <f t="shared" si="250"/>
        <v>12249</v>
      </c>
      <c r="AF57" s="193">
        <f t="shared" si="250"/>
        <v>20813</v>
      </c>
      <c r="AG57" s="193">
        <f t="shared" si="250"/>
        <v>20813</v>
      </c>
      <c r="AH57" s="193">
        <f t="shared" si="250"/>
        <v>20813</v>
      </c>
      <c r="AI57" s="193">
        <f t="shared" si="250"/>
        <v>20813</v>
      </c>
      <c r="AJ57" s="193">
        <f t="shared" si="250"/>
        <v>20813</v>
      </c>
      <c r="AK57" s="805">
        <f t="shared" si="250"/>
        <v>20828</v>
      </c>
      <c r="AL57" s="805">
        <f>AL14+AL15</f>
        <v>20828</v>
      </c>
      <c r="AM57" s="805">
        <f t="shared" ref="AM57:AV57" si="251">AM14+AM15</f>
        <v>20828</v>
      </c>
      <c r="AN57" s="805">
        <f t="shared" si="251"/>
        <v>0</v>
      </c>
      <c r="AO57" s="805">
        <f t="shared" si="251"/>
        <v>0</v>
      </c>
      <c r="AP57" s="805">
        <f t="shared" si="251"/>
        <v>0</v>
      </c>
      <c r="AQ57" s="805">
        <f t="shared" si="251"/>
        <v>20828</v>
      </c>
      <c r="AR57" s="805">
        <f t="shared" si="251"/>
        <v>20828</v>
      </c>
      <c r="AS57" s="805">
        <f t="shared" si="251"/>
        <v>20828</v>
      </c>
      <c r="AT57" s="805">
        <f t="shared" si="251"/>
        <v>0</v>
      </c>
      <c r="AU57" s="805">
        <f t="shared" si="251"/>
        <v>0</v>
      </c>
      <c r="AV57" s="805">
        <f t="shared" si="251"/>
        <v>5000</v>
      </c>
      <c r="AW57" s="429"/>
    </row>
    <row r="58" spans="1:161" s="403" customFormat="1" hidden="1" outlineLevel="1">
      <c r="A58" s="403" t="s">
        <v>570</v>
      </c>
      <c r="B58" s="193">
        <f>Interm!B2</f>
        <v>0</v>
      </c>
      <c r="C58" s="193">
        <f>Interm!C2</f>
        <v>0</v>
      </c>
      <c r="D58" s="193">
        <f>Interm!D2</f>
        <v>0</v>
      </c>
      <c r="E58" s="193">
        <f>Interm!E2</f>
        <v>0</v>
      </c>
      <c r="F58" s="193">
        <f>Interm!F2</f>
        <v>8250</v>
      </c>
      <c r="G58" s="193">
        <f>Interm!G2</f>
        <v>14000</v>
      </c>
      <c r="H58" s="193">
        <f>Interm!H2</f>
        <v>24000</v>
      </c>
      <c r="I58" s="193">
        <f>Interm!I2</f>
        <v>26010</v>
      </c>
      <c r="J58" s="193">
        <f>Interm!J2</f>
        <v>16560</v>
      </c>
      <c r="K58" s="193">
        <f>Interm!K2</f>
        <v>18465.001</v>
      </c>
      <c r="L58" s="193">
        <f>Interm!L2</f>
        <v>19225.001</v>
      </c>
      <c r="M58" s="193">
        <f>Interm!M2</f>
        <v>19685.001</v>
      </c>
      <c r="N58" s="193">
        <f>Interm!N2</f>
        <v>9530</v>
      </c>
      <c r="O58" s="193">
        <f>Interm!O2</f>
        <v>0</v>
      </c>
      <c r="P58" s="193">
        <f>Interm!P2</f>
        <v>0</v>
      </c>
      <c r="Q58" s="193">
        <f>Interm!Q2</f>
        <v>0</v>
      </c>
      <c r="R58" s="193">
        <f>Interm!R2</f>
        <v>0</v>
      </c>
      <c r="S58" s="193">
        <f>Interm!S2</f>
        <v>0</v>
      </c>
      <c r="T58" s="193">
        <f>Interm!T2</f>
        <v>30000</v>
      </c>
      <c r="U58" s="193">
        <f>Interm!U2</f>
        <v>30000</v>
      </c>
      <c r="V58" s="193">
        <f>Interm!V2</f>
        <v>32017</v>
      </c>
      <c r="W58" s="193">
        <f>Interm!W2</f>
        <v>32022</v>
      </c>
      <c r="X58" s="193">
        <f>Interm!X2</f>
        <v>40021.571660000001</v>
      </c>
      <c r="Y58" s="193">
        <f>Interm!Y2</f>
        <v>40011.571660000001</v>
      </c>
      <c r="Z58" s="193">
        <f>Interm!Z2</f>
        <v>40017.571660000001</v>
      </c>
      <c r="AA58" s="193">
        <f>Interm!AA2</f>
        <v>40017.571660000001</v>
      </c>
      <c r="AB58" s="193">
        <f>Interm!AB2</f>
        <v>50019.571660000001</v>
      </c>
      <c r="AC58" s="193">
        <f>Interm!AC2</f>
        <v>50021.571660000001</v>
      </c>
      <c r="AD58" s="193">
        <f>Interm!AD2</f>
        <v>51835.571660000001</v>
      </c>
      <c r="AE58" s="193">
        <f>Interm!AE2</f>
        <v>50696</v>
      </c>
      <c r="AF58" s="193">
        <f>Interm!AF2</f>
        <v>61864</v>
      </c>
      <c r="AG58" s="193">
        <f>Interm!AG2</f>
        <v>58664</v>
      </c>
      <c r="AH58" s="193">
        <f>Interm!AH2</f>
        <v>69800</v>
      </c>
      <c r="AI58" s="193">
        <f>Interm!AI2</f>
        <v>69800</v>
      </c>
      <c r="AJ58" s="193">
        <f>Interm!AJ2</f>
        <v>69800</v>
      </c>
      <c r="AK58" s="805">
        <f>Interm!AK2</f>
        <v>69800</v>
      </c>
      <c r="AL58" s="805">
        <f>Interm!AL2</f>
        <v>69800</v>
      </c>
      <c r="AM58" s="805">
        <f>Interm!AM2</f>
        <v>76300</v>
      </c>
      <c r="AN58" s="805">
        <f>Interm!AN2</f>
        <v>0</v>
      </c>
      <c r="AO58" s="805">
        <f>Interm!AO2</f>
        <v>0</v>
      </c>
      <c r="AP58" s="805">
        <f>Interm!AP2</f>
        <v>0</v>
      </c>
      <c r="AQ58" s="805">
        <f>Interm!AQ2</f>
        <v>71300</v>
      </c>
      <c r="AR58" s="805">
        <f>Interm!AR2</f>
        <v>71300</v>
      </c>
      <c r="AS58" s="805">
        <f>Interm!AS2</f>
        <v>71300</v>
      </c>
      <c r="AT58" s="805">
        <f>Interm!AT2</f>
        <v>0</v>
      </c>
      <c r="AU58" s="805">
        <f>Interm!AU2</f>
        <v>0</v>
      </c>
      <c r="AV58" s="805">
        <f>Interm!AV2</f>
        <v>40846.566139660274</v>
      </c>
      <c r="AW58" s="429"/>
    </row>
    <row r="59" spans="1:161" s="403" customFormat="1" hidden="1" outlineLevel="1">
      <c r="A59" s="403" t="s">
        <v>571</v>
      </c>
      <c r="B59" s="193">
        <f t="shared" ref="B59:AK59" si="252">B50</f>
        <v>0</v>
      </c>
      <c r="C59" s="193">
        <f t="shared" si="252"/>
        <v>136097</v>
      </c>
      <c r="D59" s="193">
        <f t="shared" si="252"/>
        <v>132498</v>
      </c>
      <c r="E59" s="193">
        <f t="shared" si="252"/>
        <v>129062</v>
      </c>
      <c r="F59" s="193">
        <f t="shared" si="252"/>
        <v>126692</v>
      </c>
      <c r="G59" s="193">
        <f t="shared" si="252"/>
        <v>118818</v>
      </c>
      <c r="H59" s="193">
        <f t="shared" si="252"/>
        <v>110446.36234999998</v>
      </c>
      <c r="I59" s="193">
        <f t="shared" si="252"/>
        <v>122809</v>
      </c>
      <c r="J59" s="193">
        <f t="shared" si="252"/>
        <v>128033</v>
      </c>
      <c r="K59" s="193">
        <f t="shared" si="252"/>
        <v>105767.999</v>
      </c>
      <c r="L59" s="193">
        <f t="shared" si="252"/>
        <v>91926.998999999996</v>
      </c>
      <c r="M59" s="193">
        <f t="shared" si="252"/>
        <v>85898.998999999996</v>
      </c>
      <c r="N59" s="193">
        <f t="shared" si="252"/>
        <v>82947</v>
      </c>
      <c r="O59" s="193">
        <f t="shared" si="252"/>
        <v>80936</v>
      </c>
      <c r="P59" s="193">
        <f t="shared" si="252"/>
        <v>81025</v>
      </c>
      <c r="Q59" s="193">
        <f t="shared" si="252"/>
        <v>79920</v>
      </c>
      <c r="R59" s="193">
        <f t="shared" si="252"/>
        <v>77341</v>
      </c>
      <c r="S59" s="193">
        <f t="shared" si="252"/>
        <v>74868</v>
      </c>
      <c r="T59" s="193">
        <f t="shared" si="252"/>
        <v>96584</v>
      </c>
      <c r="U59" s="193">
        <f t="shared" si="252"/>
        <v>111300</v>
      </c>
      <c r="V59" s="193">
        <f t="shared" si="252"/>
        <v>117377</v>
      </c>
      <c r="W59" s="193">
        <f t="shared" si="252"/>
        <v>116654</v>
      </c>
      <c r="X59" s="193">
        <f t="shared" si="252"/>
        <v>108064</v>
      </c>
      <c r="Y59" s="193">
        <f t="shared" si="252"/>
        <v>105878</v>
      </c>
      <c r="Z59" s="193">
        <f t="shared" si="252"/>
        <v>103682</v>
      </c>
      <c r="AA59" s="193">
        <f t="shared" si="252"/>
        <v>103682</v>
      </c>
      <c r="AB59" s="193">
        <f t="shared" si="252"/>
        <v>103146</v>
      </c>
      <c r="AC59" s="193">
        <f t="shared" si="252"/>
        <v>103362</v>
      </c>
      <c r="AD59" s="193">
        <f t="shared" si="252"/>
        <v>102489</v>
      </c>
      <c r="AE59" s="193">
        <f t="shared" si="252"/>
        <v>100094</v>
      </c>
      <c r="AF59" s="193">
        <f t="shared" si="252"/>
        <v>97325</v>
      </c>
      <c r="AG59" s="193">
        <f t="shared" si="252"/>
        <v>90542.272419999994</v>
      </c>
      <c r="AH59" s="193">
        <f t="shared" si="252"/>
        <v>95042.272419999994</v>
      </c>
      <c r="AI59" s="193">
        <f t="shared" si="252"/>
        <v>95042</v>
      </c>
      <c r="AJ59" s="193">
        <f t="shared" si="252"/>
        <v>95042.272419999994</v>
      </c>
      <c r="AK59" s="805">
        <f t="shared" si="252"/>
        <v>92365</v>
      </c>
      <c r="AL59" s="805">
        <f>AL50</f>
        <v>92365.272419999994</v>
      </c>
      <c r="AM59" s="805">
        <f t="shared" ref="AM59:AV59" si="253">AM50</f>
        <v>88603.914309999993</v>
      </c>
      <c r="AN59" s="805">
        <f t="shared" si="253"/>
        <v>0</v>
      </c>
      <c r="AO59" s="805">
        <f t="shared" si="253"/>
        <v>0</v>
      </c>
      <c r="AP59" s="805">
        <f t="shared" si="253"/>
        <v>0</v>
      </c>
      <c r="AQ59" s="805">
        <f t="shared" si="253"/>
        <v>93603.667060000036</v>
      </c>
      <c r="AR59" s="805">
        <f t="shared" si="253"/>
        <v>93603.914309999993</v>
      </c>
      <c r="AS59" s="805">
        <f t="shared" si="253"/>
        <v>94365</v>
      </c>
      <c r="AT59" s="805">
        <f t="shared" si="253"/>
        <v>0</v>
      </c>
      <c r="AU59" s="805">
        <f t="shared" si="253"/>
        <v>0</v>
      </c>
      <c r="AV59" s="805">
        <f t="shared" si="253"/>
        <v>144250.40334033978</v>
      </c>
      <c r="AW59" s="429"/>
    </row>
    <row r="60" spans="1:161" s="403" customFormat="1" hidden="1" outlineLevel="1">
      <c r="A60" s="403" t="s">
        <v>528</v>
      </c>
      <c r="B60" s="193">
        <f t="shared" ref="B60:AK60" si="254">B19</f>
        <v>136419</v>
      </c>
      <c r="C60" s="193">
        <f t="shared" si="254"/>
        <v>136097</v>
      </c>
      <c r="D60" s="193">
        <f t="shared" si="254"/>
        <v>132498</v>
      </c>
      <c r="E60" s="193">
        <f t="shared" si="254"/>
        <v>129062</v>
      </c>
      <c r="F60" s="193">
        <f t="shared" si="254"/>
        <v>126692</v>
      </c>
      <c r="G60" s="193">
        <f t="shared" si="254"/>
        <v>123818</v>
      </c>
      <c r="H60" s="193">
        <f t="shared" si="254"/>
        <v>125446.36234999998</v>
      </c>
      <c r="I60" s="193">
        <f t="shared" si="254"/>
        <v>139819</v>
      </c>
      <c r="J60" s="193">
        <f t="shared" si="254"/>
        <v>135593</v>
      </c>
      <c r="K60" s="193">
        <f t="shared" si="254"/>
        <v>118483</v>
      </c>
      <c r="L60" s="193">
        <f t="shared" si="254"/>
        <v>111152</v>
      </c>
      <c r="M60" s="193">
        <f t="shared" si="254"/>
        <v>105584</v>
      </c>
      <c r="N60" s="193">
        <f t="shared" si="254"/>
        <v>92477</v>
      </c>
      <c r="O60" s="193">
        <f t="shared" si="254"/>
        <v>80936</v>
      </c>
      <c r="P60" s="193">
        <f t="shared" si="254"/>
        <v>81025</v>
      </c>
      <c r="Q60" s="193">
        <f t="shared" si="254"/>
        <v>79920</v>
      </c>
      <c r="R60" s="193">
        <f t="shared" si="254"/>
        <v>77341</v>
      </c>
      <c r="S60" s="193">
        <f t="shared" si="254"/>
        <v>74868</v>
      </c>
      <c r="T60" s="193">
        <f t="shared" si="254"/>
        <v>126584</v>
      </c>
      <c r="U60" s="193">
        <f t="shared" si="254"/>
        <v>141300</v>
      </c>
      <c r="V60" s="193">
        <f t="shared" si="254"/>
        <v>149377</v>
      </c>
      <c r="W60" s="193">
        <f t="shared" si="254"/>
        <v>148654</v>
      </c>
      <c r="X60" s="193">
        <f t="shared" si="254"/>
        <v>148064</v>
      </c>
      <c r="Y60" s="193">
        <f t="shared" si="254"/>
        <v>145878</v>
      </c>
      <c r="Z60" s="193">
        <f t="shared" si="254"/>
        <v>143682</v>
      </c>
      <c r="AA60" s="193">
        <f t="shared" si="254"/>
        <v>143682</v>
      </c>
      <c r="AB60" s="193">
        <f t="shared" si="254"/>
        <v>143146</v>
      </c>
      <c r="AC60" s="193">
        <f t="shared" si="254"/>
        <v>143362</v>
      </c>
      <c r="AD60" s="193">
        <f t="shared" si="254"/>
        <v>142489</v>
      </c>
      <c r="AE60" s="193">
        <f t="shared" si="254"/>
        <v>139094</v>
      </c>
      <c r="AF60" s="193">
        <f t="shared" si="254"/>
        <v>136325</v>
      </c>
      <c r="AG60" s="193">
        <f t="shared" si="254"/>
        <v>136342.27241999999</v>
      </c>
      <c r="AH60" s="193">
        <f t="shared" si="254"/>
        <v>146842.27241999999</v>
      </c>
      <c r="AI60" s="193">
        <f t="shared" si="254"/>
        <v>146842</v>
      </c>
      <c r="AJ60" s="193">
        <f t="shared" si="254"/>
        <v>146842.27241999999</v>
      </c>
      <c r="AK60" s="805">
        <f t="shared" si="254"/>
        <v>144165</v>
      </c>
      <c r="AL60" s="805">
        <f>AL19</f>
        <v>144165.27241999999</v>
      </c>
      <c r="AM60" s="805">
        <f t="shared" ref="AM60:AV60" si="255">AM19</f>
        <v>143403.91430999999</v>
      </c>
      <c r="AN60" s="805">
        <f t="shared" si="255"/>
        <v>0</v>
      </c>
      <c r="AO60" s="805">
        <f t="shared" si="255"/>
        <v>0</v>
      </c>
      <c r="AP60" s="805">
        <f t="shared" si="255"/>
        <v>0</v>
      </c>
      <c r="AQ60" s="805">
        <f t="shared" si="255"/>
        <v>143403.66706000004</v>
      </c>
      <c r="AR60" s="805">
        <f t="shared" si="255"/>
        <v>143403.91430999999</v>
      </c>
      <c r="AS60" s="805">
        <f t="shared" si="255"/>
        <v>144165</v>
      </c>
      <c r="AT60" s="805">
        <f t="shared" si="255"/>
        <v>0</v>
      </c>
      <c r="AU60" s="805">
        <f t="shared" si="255"/>
        <v>0</v>
      </c>
      <c r="AV60" s="805">
        <f t="shared" si="255"/>
        <v>172697.36948000005</v>
      </c>
      <c r="AW60" s="429"/>
    </row>
    <row r="61" spans="1:161" s="403" customFormat="1" hidden="1" outlineLevel="1">
      <c r="AW61" s="6"/>
    </row>
    <row r="62" spans="1:161" ht="15" collapsed="1">
      <c r="A62" t="s">
        <v>556</v>
      </c>
      <c r="B62" s="765">
        <f>B48+Interm!B2-Cajas!B17</f>
        <v>0</v>
      </c>
      <c r="C62" s="765">
        <f>C48+Interm!C2-Cajas!C17</f>
        <v>0</v>
      </c>
      <c r="D62" s="765">
        <f>D48+Interm!D2-Cajas!D17</f>
        <v>0</v>
      </c>
      <c r="E62" s="765">
        <f>E48+Interm!E2-Cajas!E17</f>
        <v>0</v>
      </c>
      <c r="F62" s="765">
        <f>F48+Interm!F2-Cajas!F17</f>
        <v>0</v>
      </c>
      <c r="G62" s="765">
        <f>G48+Interm!G2-Cajas!G17</f>
        <v>0</v>
      </c>
      <c r="H62" s="765">
        <f>H48+Interm!H2-Cajas!H17</f>
        <v>0</v>
      </c>
      <c r="I62" s="765">
        <f>I48+Interm!I2-Cajas!I17</f>
        <v>0</v>
      </c>
      <c r="J62" s="765">
        <f>J48+Interm!J2-Cajas!J17</f>
        <v>0</v>
      </c>
      <c r="K62" s="765">
        <f>K48+Interm!K2-Cajas!K17</f>
        <v>0</v>
      </c>
      <c r="L62" s="765">
        <f>L48+Interm!L2-Cajas!L17</f>
        <v>0</v>
      </c>
      <c r="M62" s="765">
        <f>M48+Interm!M2-Cajas!M17</f>
        <v>0</v>
      </c>
      <c r="N62" s="765">
        <f>N48+Interm!N2-Cajas!N17</f>
        <v>0</v>
      </c>
      <c r="O62" s="765">
        <f>O48+Interm!O2-Cajas!O17</f>
        <v>0</v>
      </c>
      <c r="P62" s="765">
        <f>P48+Interm!P2-Cajas!P17</f>
        <v>0</v>
      </c>
      <c r="Q62" s="765">
        <f>Q48+Interm!Q2-Cajas!Q17</f>
        <v>0</v>
      </c>
      <c r="R62" s="765">
        <f>R48+Interm!R2-Cajas!R17</f>
        <v>0</v>
      </c>
      <c r="S62" s="765">
        <f>S48+Interm!S2-Cajas!S17</f>
        <v>0</v>
      </c>
      <c r="T62" s="765">
        <f>T48+Interm!T2-Cajas!T17</f>
        <v>0</v>
      </c>
      <c r="U62" s="765">
        <f>U48+Interm!U2-Cajas!U17</f>
        <v>0</v>
      </c>
      <c r="V62" s="765">
        <f>V48+Interm!V2-Cajas!V17</f>
        <v>0</v>
      </c>
      <c r="W62" s="765">
        <f>W48+Interm!W2-Cajas!W17</f>
        <v>0</v>
      </c>
      <c r="X62" s="765">
        <f>X48+Interm!X2-Cajas!X17</f>
        <v>0</v>
      </c>
      <c r="Y62" s="765">
        <f>Y48+Interm!Y2-Cajas!Y17</f>
        <v>0</v>
      </c>
      <c r="Z62" s="765">
        <f>Z48+Interm!Z2-Cajas!Z17</f>
        <v>0</v>
      </c>
      <c r="AA62" s="765">
        <f>AA48+Interm!AA2-Cajas!AA17</f>
        <v>0</v>
      </c>
      <c r="AB62" s="765">
        <f>AB48+Interm!AB2-Cajas!AB17</f>
        <v>0</v>
      </c>
      <c r="AC62" s="765">
        <f>AC48+Interm!AC2-Cajas!AC17</f>
        <v>0</v>
      </c>
      <c r="AD62" s="765">
        <f>AD48+Interm!AD2-Cajas!AD17</f>
        <v>0</v>
      </c>
      <c r="AE62" s="765">
        <f>AE48+Interm!AE2-Cajas!AE17</f>
        <v>0</v>
      </c>
      <c r="AF62" s="765">
        <f>AF48+Interm!AF2-Cajas!AF17</f>
        <v>0</v>
      </c>
      <c r="AG62" s="765">
        <f>AG48+Interm!AG2-Cajas!AG17</f>
        <v>0</v>
      </c>
      <c r="AH62" s="765">
        <f>AH48+Interm!AH2-Cajas!AH17</f>
        <v>0</v>
      </c>
      <c r="AI62" s="765">
        <f>AI48+Interm!AI2-Cajas!AI17</f>
        <v>0</v>
      </c>
      <c r="AJ62" s="765">
        <f>AJ48+Interm!AJ2-Cajas!AJ17</f>
        <v>0</v>
      </c>
      <c r="AK62" s="765">
        <f>AK48+Interm!AK2-Cajas!AK17</f>
        <v>0</v>
      </c>
      <c r="AL62" s="765">
        <f>AL48+Interm!AL2-Cajas!AL17</f>
        <v>0</v>
      </c>
      <c r="AM62" s="765">
        <f>AM48+Interm!AM2-Cajas!AM17</f>
        <v>0</v>
      </c>
      <c r="AN62" s="765">
        <f>AN48+Interm!AN2-Cajas!AN17</f>
        <v>0</v>
      </c>
      <c r="AO62" s="765">
        <f>AO48+Interm!AO2-Cajas!AO17</f>
        <v>0</v>
      </c>
      <c r="AP62" s="765">
        <f>AP48+Interm!AP2-Cajas!AP17</f>
        <v>0</v>
      </c>
      <c r="AQ62" s="765">
        <f>AQ48+Interm!AQ2-AQ17</f>
        <v>0</v>
      </c>
      <c r="AR62" s="765">
        <f>AR48+Interm!AR2-AR17</f>
        <v>0</v>
      </c>
      <c r="AS62" s="765">
        <f>AS48+Interm!AS2-AS17</f>
        <v>0</v>
      </c>
      <c r="AT62" s="765">
        <f>AT48+Interm!AT2-AT17</f>
        <v>0</v>
      </c>
      <c r="AU62" s="765">
        <f>AU48+Interm!AU2-AU17</f>
        <v>0</v>
      </c>
      <c r="AV62" s="765">
        <f>AV48+Interm!AV2-AV17</f>
        <v>0</v>
      </c>
      <c r="AW62" s="799"/>
      <c r="AX62" s="765"/>
      <c r="AY62" s="765"/>
      <c r="AZ62" s="765"/>
      <c r="BA62" s="765"/>
      <c r="BB62" s="765"/>
      <c r="BC62" s="765"/>
      <c r="BD62" s="765"/>
      <c r="BE62" s="765"/>
      <c r="BF62" s="765"/>
      <c r="BG62" s="765"/>
      <c r="BH62" s="765"/>
      <c r="BI62" s="765"/>
      <c r="BJ62" s="765"/>
      <c r="BK62" s="765"/>
      <c r="BL62" s="765"/>
      <c r="BM62" s="765"/>
      <c r="BN62" s="765"/>
      <c r="BO62" s="765"/>
      <c r="BP62" s="765"/>
      <c r="BQ62" s="765"/>
      <c r="BR62" s="765"/>
      <c r="BS62" s="765"/>
      <c r="BT62" s="765"/>
      <c r="BU62" s="765"/>
      <c r="BV62" s="765"/>
      <c r="BW62" s="765"/>
      <c r="BX62" s="765"/>
      <c r="BY62" s="765"/>
      <c r="BZ62" s="765"/>
      <c r="CA62" s="765"/>
      <c r="CB62" s="765"/>
      <c r="CC62" s="765"/>
      <c r="CD62" s="765"/>
      <c r="CE62" s="765"/>
      <c r="CF62" s="765"/>
      <c r="CG62" s="765"/>
      <c r="CH62" s="765"/>
      <c r="CI62" s="765"/>
      <c r="CJ62" s="765"/>
      <c r="CK62" s="765"/>
      <c r="CL62" s="765"/>
      <c r="CM62" s="765"/>
      <c r="CN62" s="765"/>
      <c r="CO62" s="765"/>
      <c r="CP62" s="765"/>
      <c r="CQ62" s="765"/>
      <c r="CR62" s="765"/>
      <c r="CS62" s="765"/>
      <c r="CT62" s="765"/>
      <c r="CU62" s="765"/>
      <c r="CV62" s="765"/>
      <c r="CW62" s="765"/>
      <c r="CX62" s="765"/>
      <c r="CY62" s="765"/>
      <c r="CZ62" s="765"/>
      <c r="DA62" s="765"/>
      <c r="DB62" s="765"/>
      <c r="DC62" s="765"/>
      <c r="DD62" s="765"/>
      <c r="DE62" s="765"/>
      <c r="DF62" s="765"/>
      <c r="DG62" s="765"/>
      <c r="DH62" s="765"/>
      <c r="DI62" s="765"/>
      <c r="DJ62" s="765"/>
      <c r="DK62" s="765"/>
      <c r="DL62" s="765"/>
      <c r="DM62" s="765"/>
      <c r="DN62" s="765"/>
      <c r="DO62" s="765"/>
      <c r="DP62" s="765"/>
      <c r="DQ62" s="765"/>
      <c r="DR62" s="765"/>
      <c r="DS62" s="765"/>
      <c r="DT62" s="765"/>
      <c r="DU62" s="765"/>
      <c r="DV62" s="765"/>
      <c r="DW62" s="765"/>
      <c r="DX62" s="765"/>
      <c r="DY62" s="765"/>
      <c r="DZ62" s="765"/>
      <c r="EA62" s="765"/>
      <c r="EB62" s="765"/>
      <c r="EC62" s="765"/>
      <c r="ED62" s="765"/>
      <c r="EE62" s="765"/>
      <c r="EF62" s="765"/>
      <c r="EG62" s="765"/>
      <c r="EH62" s="765"/>
      <c r="EI62" s="765"/>
      <c r="EJ62" s="765"/>
      <c r="EK62" s="765"/>
      <c r="EL62" s="765"/>
      <c r="EM62" s="765"/>
      <c r="EN62" s="765"/>
      <c r="EO62" s="765"/>
      <c r="EP62" s="765"/>
      <c r="EQ62" s="765"/>
      <c r="ER62" s="765"/>
      <c r="ES62" s="765"/>
      <c r="ET62" s="765"/>
      <c r="EU62" s="765"/>
      <c r="EV62" s="765"/>
      <c r="EW62" s="765"/>
      <c r="EX62" s="765"/>
      <c r="EY62" s="765"/>
      <c r="EZ62" s="765"/>
      <c r="FA62" s="765"/>
      <c r="FB62" s="765"/>
      <c r="FC62" s="765"/>
      <c r="FD62" s="765"/>
      <c r="FE62" s="765"/>
    </row>
    <row r="63" spans="1:161" ht="15">
      <c r="A63" s="403" t="s">
        <v>557</v>
      </c>
      <c r="B63" s="765">
        <f>B50+Interm!B4+Interm!B6-Cajas!B19</f>
        <v>-136419</v>
      </c>
      <c r="C63" s="765">
        <f>C50+Interm!C4+Interm!C6-Cajas!C19</f>
        <v>0</v>
      </c>
      <c r="D63" s="765">
        <f>D50+Interm!D4+Interm!D6-Cajas!D19</f>
        <v>0</v>
      </c>
      <c r="E63" s="765">
        <f>E50+Interm!E4+Interm!E6-Cajas!E19</f>
        <v>0</v>
      </c>
      <c r="F63" s="765">
        <f>F50+Interm!F4+Interm!F6-Cajas!F19</f>
        <v>0</v>
      </c>
      <c r="G63" s="765">
        <f>G50+Interm!G4+Interm!G6-Cajas!G19</f>
        <v>0</v>
      </c>
      <c r="H63" s="765">
        <f>H50+Interm!H4+Interm!H6-Cajas!H19</f>
        <v>0</v>
      </c>
      <c r="I63" s="765">
        <f>I50+Interm!I4+Interm!I6-Cajas!I19</f>
        <v>0</v>
      </c>
      <c r="J63" s="765">
        <f>J50+Interm!J4+Interm!J6-Cajas!J19</f>
        <v>0</v>
      </c>
      <c r="K63" s="765">
        <f>K50+Interm!K4+Interm!K6-Cajas!K19</f>
        <v>0</v>
      </c>
      <c r="L63" s="765">
        <f>L50+Interm!L4+Interm!L6-Cajas!L19</f>
        <v>0</v>
      </c>
      <c r="M63" s="765">
        <f>M50+Interm!M4+Interm!M6-Cajas!M19</f>
        <v>0</v>
      </c>
      <c r="N63" s="765">
        <f>N50+Interm!N4+Interm!N6-Cajas!N19</f>
        <v>0</v>
      </c>
      <c r="O63" s="765">
        <f>O50+Interm!O4+Interm!O6-Cajas!O19</f>
        <v>0</v>
      </c>
      <c r="P63" s="765">
        <f>P50+Interm!P4+Interm!P6-Cajas!P19</f>
        <v>0</v>
      </c>
      <c r="Q63" s="765">
        <f>Q50+Interm!Q4+Interm!Q6-Cajas!Q19</f>
        <v>0</v>
      </c>
      <c r="R63" s="765">
        <f>R50+Interm!R4+Interm!R6-Cajas!R19</f>
        <v>0</v>
      </c>
      <c r="S63" s="765">
        <f>S50+Interm!S4+Interm!S6-Cajas!S19</f>
        <v>0</v>
      </c>
      <c r="T63" s="765">
        <f>T50+Interm!T4+Interm!T6-Cajas!T19</f>
        <v>0</v>
      </c>
      <c r="U63" s="765">
        <f>U50+Interm!U4+Interm!U6-Cajas!U19</f>
        <v>0</v>
      </c>
      <c r="V63" s="765">
        <f>V50+Interm!V4+Interm!V6-Cajas!V19</f>
        <v>0</v>
      </c>
      <c r="W63" s="765">
        <f>W50+Interm!W4+Interm!W6-Cajas!W19</f>
        <v>0</v>
      </c>
      <c r="X63" s="765">
        <f>X50+Interm!X4+Interm!X6-Cajas!X19</f>
        <v>0</v>
      </c>
      <c r="Y63" s="765">
        <f>Y50+Interm!Y4+Interm!Y6-Cajas!Y19</f>
        <v>0</v>
      </c>
      <c r="Z63" s="765">
        <f>Z50+Interm!Z4+Interm!Z6-Cajas!Z19</f>
        <v>0</v>
      </c>
      <c r="AA63" s="765">
        <f>AA50+Interm!AA4+Interm!AA6-Cajas!AA19</f>
        <v>0</v>
      </c>
      <c r="AB63" s="765">
        <f>AB50+Interm!AB4+Interm!AB6-Cajas!AB19</f>
        <v>0</v>
      </c>
      <c r="AC63" s="765">
        <f>AC50+Interm!AC4+Interm!AC6-Cajas!AC19</f>
        <v>0</v>
      </c>
      <c r="AD63" s="765">
        <f>AD50+Interm!AD4+Interm!AD6-Cajas!AD19</f>
        <v>0</v>
      </c>
      <c r="AE63" s="765">
        <f>AE50+Interm!AE4+Interm!AE6-Cajas!AE19</f>
        <v>0</v>
      </c>
      <c r="AF63" s="765">
        <f>AF50+Interm!AF4+Interm!AF6-Cajas!AF19</f>
        <v>0</v>
      </c>
      <c r="AG63" s="765">
        <f>AG50+Interm!AG4+Interm!AG6-Cajas!AG19</f>
        <v>0</v>
      </c>
      <c r="AH63" s="765">
        <f>AH50+Interm!AH4+Interm!AH6-Cajas!AH19</f>
        <v>0</v>
      </c>
      <c r="AI63" s="765">
        <f>AI50+Interm!AI4+Interm!AI6-Cajas!AI19</f>
        <v>0</v>
      </c>
      <c r="AJ63" s="765">
        <f>AJ50+Interm!AJ4+Interm!AJ6-Cajas!AJ19</f>
        <v>0</v>
      </c>
      <c r="AK63" s="765">
        <f>AK50+Interm!AK4+Interm!AK6-Cajas!AK19</f>
        <v>0</v>
      </c>
      <c r="AL63" s="765">
        <f>AL50+Interm!AL4+Interm!AL6-Cajas!AL19</f>
        <v>0</v>
      </c>
      <c r="AM63" s="765">
        <f>AM50+Interm!AM4+Interm!AM6-Cajas!AM19</f>
        <v>0</v>
      </c>
      <c r="AN63" s="765">
        <f>AN50+Interm!AN4+Interm!AN6-Cajas!AN19</f>
        <v>0</v>
      </c>
      <c r="AO63" s="765">
        <f>AO50+Interm!AO4+Interm!AO6-Cajas!AO19</f>
        <v>0</v>
      </c>
      <c r="AP63" s="765">
        <f>AP50+Interm!AP4+Interm!AP6-Cajas!AP19</f>
        <v>0</v>
      </c>
      <c r="AQ63" s="765">
        <f>AQ50+Interm!AQ4+Interm!AQ6-AQ19</f>
        <v>0</v>
      </c>
      <c r="AR63" s="765">
        <f>AR50+Interm!AR4+Interm!AR6-AR19</f>
        <v>0</v>
      </c>
      <c r="AS63" s="765">
        <f>AS50+Interm!AS4+Interm!AS6-AS19</f>
        <v>0</v>
      </c>
      <c r="AT63" s="765">
        <f>AT50+Interm!AT4+Interm!AT6-AT19</f>
        <v>0</v>
      </c>
      <c r="AU63" s="765">
        <f>AU50+Interm!AU4+Interm!AU6-AU19</f>
        <v>0</v>
      </c>
      <c r="AV63" s="765">
        <f>AV50+Interm!AV4+Interm!AV6-AV19</f>
        <v>0</v>
      </c>
      <c r="AW63" s="799"/>
      <c r="AX63" s="765"/>
      <c r="AY63" s="765"/>
      <c r="AZ63" s="765"/>
      <c r="BA63" s="765"/>
      <c r="BB63" s="765"/>
      <c r="BC63" s="765"/>
      <c r="BD63" s="765"/>
      <c r="BE63" s="765"/>
      <c r="BF63" s="765"/>
      <c r="BG63" s="765"/>
      <c r="BH63" s="765"/>
      <c r="BI63" s="765"/>
      <c r="BJ63" s="765"/>
      <c r="BK63" s="765"/>
      <c r="BL63" s="765"/>
      <c r="BM63" s="765"/>
      <c r="BN63" s="765"/>
      <c r="BO63" s="765"/>
      <c r="BP63" s="765"/>
      <c r="BQ63" s="765"/>
      <c r="BR63" s="765"/>
      <c r="BS63" s="765"/>
      <c r="BT63" s="765"/>
      <c r="BU63" s="765"/>
      <c r="BV63" s="765"/>
      <c r="BW63" s="765"/>
      <c r="BX63" s="765"/>
      <c r="BY63" s="765"/>
      <c r="BZ63" s="765"/>
      <c r="CA63" s="765"/>
      <c r="CB63" s="765"/>
      <c r="CC63" s="765"/>
      <c r="CD63" s="765"/>
      <c r="CE63" s="765"/>
      <c r="CF63" s="765"/>
      <c r="CG63" s="765"/>
      <c r="CH63" s="765"/>
      <c r="CI63" s="765"/>
      <c r="CJ63" s="765"/>
      <c r="CK63" s="765"/>
      <c r="CL63" s="765"/>
      <c r="CM63" s="765"/>
      <c r="CN63" s="765"/>
      <c r="CO63" s="765"/>
      <c r="CP63" s="765"/>
      <c r="CQ63" s="765"/>
      <c r="CR63" s="765"/>
      <c r="CS63" s="765"/>
      <c r="CT63" s="765"/>
      <c r="CU63" s="765"/>
      <c r="CV63" s="765"/>
      <c r="CW63" s="765"/>
      <c r="CX63" s="765"/>
      <c r="CY63" s="765"/>
      <c r="CZ63" s="765"/>
      <c r="DA63" s="765"/>
      <c r="DB63" s="765"/>
      <c r="DC63" s="765"/>
      <c r="DD63" s="765"/>
      <c r="DE63" s="765"/>
      <c r="DF63" s="765"/>
      <c r="DG63" s="765"/>
      <c r="DH63" s="765"/>
      <c r="DI63" s="765"/>
      <c r="DJ63" s="765"/>
      <c r="DK63" s="765"/>
      <c r="DL63" s="765"/>
      <c r="DM63" s="765"/>
      <c r="DN63" s="765"/>
      <c r="DO63" s="765"/>
      <c r="DP63" s="765"/>
      <c r="DQ63" s="765"/>
      <c r="DR63" s="765"/>
      <c r="DS63" s="765"/>
      <c r="DT63" s="765"/>
      <c r="DU63" s="765"/>
      <c r="DV63" s="765"/>
      <c r="DW63" s="765"/>
      <c r="DX63" s="765"/>
      <c r="DY63" s="765"/>
      <c r="DZ63" s="765"/>
      <c r="EA63" s="765"/>
      <c r="EB63" s="765"/>
      <c r="EC63" s="765"/>
      <c r="ED63" s="765"/>
      <c r="EE63" s="765"/>
      <c r="EF63" s="765"/>
      <c r="EG63" s="765"/>
      <c r="EH63" s="765"/>
      <c r="EI63" s="765"/>
      <c r="EJ63" s="765"/>
      <c r="EK63" s="765"/>
      <c r="EL63" s="765"/>
      <c r="EM63" s="765"/>
      <c r="EN63" s="765"/>
      <c r="EO63" s="765"/>
      <c r="EP63" s="765"/>
      <c r="EQ63" s="765"/>
      <c r="ER63" s="765"/>
      <c r="ES63" s="765"/>
      <c r="ET63" s="765"/>
      <c r="EU63" s="765"/>
      <c r="EV63" s="765"/>
      <c r="EW63" s="765"/>
      <c r="EX63" s="765"/>
      <c r="EY63" s="765"/>
      <c r="EZ63" s="765"/>
      <c r="FA63" s="765"/>
      <c r="FB63" s="765"/>
      <c r="FC63" s="765"/>
      <c r="FD63" s="765"/>
      <c r="FE63" s="765"/>
    </row>
    <row r="65" spans="1:161" s="403" customFormat="1" ht="15.75">
      <c r="A65" s="789" t="s">
        <v>46</v>
      </c>
      <c r="B65" s="763"/>
      <c r="C65" s="763"/>
      <c r="D65" s="763"/>
      <c r="E65" s="763"/>
      <c r="F65" s="763"/>
      <c r="G65" s="763"/>
      <c r="H65" s="763"/>
      <c r="I65" s="763"/>
      <c r="J65" s="763"/>
      <c r="K65" s="763"/>
      <c r="L65" s="763"/>
      <c r="M65" s="763"/>
      <c r="N65" s="763"/>
      <c r="O65" s="763"/>
      <c r="P65" s="763"/>
      <c r="Q65" s="763"/>
      <c r="R65" s="763"/>
      <c r="S65" s="763"/>
      <c r="T65" s="763"/>
      <c r="U65" s="763"/>
      <c r="V65" s="763"/>
      <c r="W65" s="763"/>
      <c r="X65" s="763"/>
      <c r="Y65" s="763"/>
      <c r="Z65" s="763"/>
      <c r="AA65" s="819" t="s">
        <v>7</v>
      </c>
      <c r="AB65" s="819"/>
      <c r="AC65" s="819"/>
      <c r="AD65" s="819"/>
      <c r="AE65" s="819"/>
      <c r="AF65" s="819"/>
      <c r="AG65" s="819"/>
      <c r="AH65" s="819"/>
      <c r="AI65" s="819"/>
      <c r="AJ65" s="819"/>
      <c r="AK65" s="819"/>
      <c r="AL65" s="820" t="s">
        <v>518</v>
      </c>
      <c r="AM65" s="820"/>
      <c r="AN65" s="779"/>
      <c r="AO65" s="779"/>
      <c r="AP65" s="779"/>
      <c r="AQ65" s="784" t="s">
        <v>540</v>
      </c>
      <c r="AR65" s="784" t="s">
        <v>540</v>
      </c>
      <c r="AS65" s="784"/>
      <c r="AT65" s="783"/>
      <c r="AU65" s="783"/>
      <c r="AV65" s="788" t="s">
        <v>461</v>
      </c>
      <c r="AW65" s="6"/>
      <c r="AX65" s="763"/>
      <c r="AY65" s="763"/>
      <c r="AZ65" s="763"/>
      <c r="BA65" s="763"/>
      <c r="BB65" s="763"/>
      <c r="BC65" s="763"/>
      <c r="BD65" s="763"/>
      <c r="BE65" s="763"/>
      <c r="BF65" s="763"/>
      <c r="BG65" s="763"/>
      <c r="BH65" s="763"/>
      <c r="BI65" s="763"/>
      <c r="BJ65" s="763"/>
      <c r="BK65" s="763"/>
      <c r="BL65" s="763"/>
      <c r="BM65" s="763"/>
      <c r="BN65" s="763"/>
      <c r="BO65" s="763"/>
      <c r="BP65" s="763"/>
      <c r="BQ65" s="763"/>
      <c r="BR65" s="763"/>
      <c r="BS65" s="763"/>
      <c r="BT65" s="763"/>
      <c r="BU65" s="763"/>
      <c r="BV65" s="763"/>
      <c r="BW65" s="763"/>
      <c r="BX65" s="763"/>
      <c r="BY65" s="763"/>
      <c r="BZ65" s="763"/>
      <c r="CA65" s="763"/>
      <c r="CB65" s="763"/>
      <c r="CC65" s="763"/>
      <c r="CD65" s="763"/>
      <c r="CE65" s="763"/>
      <c r="CF65" s="763"/>
      <c r="CG65" s="763"/>
      <c r="CH65" s="763"/>
      <c r="CI65" s="763"/>
      <c r="CJ65" s="763"/>
      <c r="CK65" s="763"/>
      <c r="CL65" s="763"/>
      <c r="CM65" s="763"/>
      <c r="CN65" s="763"/>
      <c r="CO65" s="763"/>
      <c r="CP65" s="763"/>
      <c r="CQ65" s="763"/>
      <c r="CR65" s="763"/>
      <c r="CS65" s="763"/>
      <c r="CT65" s="763"/>
      <c r="CU65" s="763"/>
      <c r="CV65" s="763"/>
      <c r="CW65" s="763"/>
      <c r="CX65" s="763"/>
      <c r="CY65" s="763"/>
      <c r="CZ65" s="763"/>
      <c r="DA65" s="763"/>
      <c r="DB65" s="763"/>
      <c r="DC65" s="763"/>
      <c r="DD65" s="763"/>
      <c r="DE65" s="763"/>
      <c r="DF65" s="763"/>
      <c r="DG65" s="763"/>
      <c r="DH65" s="763"/>
      <c r="DI65" s="763"/>
      <c r="DJ65" s="763"/>
      <c r="DK65" s="763"/>
      <c r="DL65" s="763"/>
      <c r="DM65" s="763"/>
      <c r="DN65" s="763"/>
      <c r="DO65" s="763"/>
      <c r="DP65" s="763"/>
      <c r="DQ65" s="763"/>
      <c r="DR65" s="763"/>
      <c r="DS65" s="763"/>
      <c r="DT65" s="763"/>
      <c r="DU65" s="763"/>
      <c r="DV65" s="763"/>
      <c r="DW65" s="763"/>
      <c r="DX65" s="763"/>
      <c r="DY65" s="763"/>
      <c r="DZ65" s="763"/>
      <c r="EA65" s="763"/>
      <c r="EB65" s="763"/>
      <c r="EC65" s="763"/>
      <c r="ED65" s="763"/>
      <c r="EE65" s="763"/>
      <c r="EF65" s="763"/>
      <c r="EG65" s="763"/>
      <c r="EH65" s="763"/>
      <c r="EI65" s="763"/>
      <c r="EJ65" s="763"/>
      <c r="EK65" s="763"/>
      <c r="EL65" s="763"/>
      <c r="EM65" s="763"/>
      <c r="EN65" s="763"/>
      <c r="EO65" s="763"/>
      <c r="EP65" s="763"/>
      <c r="EQ65" s="763"/>
      <c r="ER65" s="763"/>
      <c r="ES65" s="763"/>
      <c r="ET65" s="763"/>
      <c r="EU65" s="763"/>
      <c r="EV65" s="763"/>
      <c r="EW65" s="763"/>
      <c r="EX65" s="763"/>
      <c r="EY65" s="763"/>
      <c r="EZ65" s="763"/>
      <c r="FA65" s="763"/>
      <c r="FB65" s="763"/>
      <c r="FC65" s="763"/>
      <c r="FD65" s="763"/>
      <c r="FE65" s="763"/>
    </row>
    <row r="66" spans="1:161" s="403" customFormat="1" ht="15.75">
      <c r="A66" s="791" t="s">
        <v>572</v>
      </c>
      <c r="B66" s="359">
        <v>42705</v>
      </c>
      <c r="C66" s="359">
        <v>42736</v>
      </c>
      <c r="D66" s="359">
        <v>42767</v>
      </c>
      <c r="E66" s="359">
        <v>42795</v>
      </c>
      <c r="F66" s="359">
        <v>42826</v>
      </c>
      <c r="G66" s="359">
        <v>42856</v>
      </c>
      <c r="H66" s="359">
        <v>42887</v>
      </c>
      <c r="I66" s="359">
        <v>42917</v>
      </c>
      <c r="J66" s="359">
        <v>42948</v>
      </c>
      <c r="K66" s="359">
        <v>42979</v>
      </c>
      <c r="L66" s="359">
        <v>43009</v>
      </c>
      <c r="M66" s="359">
        <v>43040</v>
      </c>
      <c r="N66" s="359">
        <v>43070</v>
      </c>
      <c r="O66" s="359">
        <v>43101</v>
      </c>
      <c r="P66" s="359">
        <v>43159</v>
      </c>
      <c r="Q66" s="359">
        <v>43190</v>
      </c>
      <c r="R66" s="359">
        <v>43220</v>
      </c>
      <c r="S66" s="359">
        <v>43250</v>
      </c>
      <c r="T66" s="359">
        <v>43281</v>
      </c>
      <c r="U66" s="359">
        <v>43311</v>
      </c>
      <c r="V66" s="359">
        <v>43342</v>
      </c>
      <c r="W66" s="359">
        <v>43373</v>
      </c>
      <c r="X66" s="359">
        <v>43404</v>
      </c>
      <c r="Y66" s="359">
        <v>43434</v>
      </c>
      <c r="Z66" s="359">
        <v>43464</v>
      </c>
      <c r="AA66" s="359">
        <v>43465</v>
      </c>
      <c r="AB66" s="359">
        <v>43495</v>
      </c>
      <c r="AC66" s="359">
        <v>43524</v>
      </c>
      <c r="AD66" s="359">
        <v>43555</v>
      </c>
      <c r="AE66" s="359">
        <v>43585</v>
      </c>
      <c r="AF66" s="359">
        <f>AF2</f>
        <v>43616</v>
      </c>
      <c r="AG66" s="778">
        <v>43637</v>
      </c>
      <c r="AH66" s="778">
        <v>43644</v>
      </c>
      <c r="AI66" s="359">
        <v>43646</v>
      </c>
      <c r="AJ66" s="359">
        <v>43646</v>
      </c>
      <c r="AK66" s="359">
        <v>43646</v>
      </c>
      <c r="AL66" s="778">
        <f t="shared" ref="AL66:AV66" si="256">AL2</f>
        <v>43651</v>
      </c>
      <c r="AM66" s="778">
        <f t="shared" si="256"/>
        <v>43658</v>
      </c>
      <c r="AN66" s="778">
        <f t="shared" si="256"/>
        <v>43665</v>
      </c>
      <c r="AO66" s="778">
        <f t="shared" si="256"/>
        <v>43672</v>
      </c>
      <c r="AP66" s="778">
        <f t="shared" si="256"/>
        <v>43679</v>
      </c>
      <c r="AQ66" s="359">
        <f t="shared" si="256"/>
        <v>43677</v>
      </c>
      <c r="AR66" s="359">
        <f t="shared" si="256"/>
        <v>43677</v>
      </c>
      <c r="AS66" s="359">
        <f t="shared" si="256"/>
        <v>43677</v>
      </c>
      <c r="AT66" s="778">
        <f t="shared" si="256"/>
        <v>43686</v>
      </c>
      <c r="AU66" s="778">
        <f t="shared" si="256"/>
        <v>43693</v>
      </c>
      <c r="AV66" s="785">
        <f t="shared" si="256"/>
        <v>43800</v>
      </c>
      <c r="AW66" s="793"/>
      <c r="AX66" s="359"/>
      <c r="AY66" s="359"/>
      <c r="AZ66" s="359"/>
      <c r="BA66" s="359"/>
      <c r="BB66" s="359"/>
      <c r="BC66" s="359"/>
      <c r="BD66" s="359"/>
      <c r="BE66" s="359"/>
      <c r="BF66" s="359"/>
      <c r="BG66" s="359"/>
      <c r="BH66" s="359"/>
      <c r="BI66" s="359"/>
      <c r="BJ66" s="359"/>
      <c r="BK66" s="359"/>
      <c r="BL66" s="359"/>
      <c r="BM66" s="359"/>
      <c r="BN66" s="359"/>
      <c r="BO66" s="359"/>
      <c r="BP66" s="359"/>
      <c r="BQ66" s="359"/>
      <c r="BR66" s="359"/>
      <c r="BS66" s="359"/>
      <c r="BT66" s="359"/>
      <c r="BU66" s="359"/>
      <c r="BV66" s="359"/>
      <c r="BW66" s="359"/>
      <c r="BX66" s="359"/>
      <c r="BY66" s="359"/>
      <c r="BZ66" s="359"/>
      <c r="CA66" s="359"/>
      <c r="CB66" s="359"/>
      <c r="CC66" s="359"/>
      <c r="CD66" s="359"/>
      <c r="CE66" s="359"/>
      <c r="CF66" s="359"/>
      <c r="CG66" s="359"/>
      <c r="CH66" s="359"/>
      <c r="CI66" s="359"/>
      <c r="CJ66" s="359"/>
      <c r="CK66" s="359"/>
      <c r="CL66" s="359"/>
      <c r="CM66" s="359"/>
      <c r="CN66" s="359"/>
      <c r="CO66" s="359"/>
      <c r="CP66" s="359"/>
      <c r="CQ66" s="359"/>
      <c r="CR66" s="359"/>
      <c r="CS66" s="359"/>
      <c r="CT66" s="359"/>
      <c r="CU66" s="359"/>
      <c r="CV66" s="359"/>
      <c r="CW66" s="359"/>
      <c r="CX66" s="359"/>
      <c r="CY66" s="359"/>
      <c r="CZ66" s="359"/>
      <c r="DA66" s="359"/>
      <c r="DB66" s="359"/>
      <c r="DC66" s="359"/>
      <c r="DD66" s="359"/>
      <c r="DE66" s="359"/>
      <c r="DF66" s="359"/>
      <c r="DG66" s="359"/>
      <c r="DH66" s="359"/>
      <c r="DI66" s="359"/>
      <c r="DJ66" s="359"/>
      <c r="DK66" s="359"/>
      <c r="DL66" s="359"/>
      <c r="DM66" s="359"/>
      <c r="DN66" s="359"/>
      <c r="DO66" s="359"/>
      <c r="DP66" s="359"/>
      <c r="DQ66" s="359"/>
      <c r="DR66" s="359"/>
      <c r="DS66" s="359"/>
      <c r="DT66" s="359"/>
      <c r="DU66" s="359"/>
      <c r="DV66" s="359"/>
      <c r="DW66" s="359"/>
      <c r="DX66" s="359"/>
      <c r="DY66" s="359"/>
      <c r="DZ66" s="359"/>
      <c r="EA66" s="359"/>
      <c r="EB66" s="359"/>
      <c r="EC66" s="359"/>
      <c r="ED66" s="359"/>
      <c r="EE66" s="359"/>
      <c r="EF66" s="359"/>
      <c r="EG66" s="359"/>
      <c r="EH66" s="359"/>
      <c r="EI66" s="359"/>
      <c r="EJ66" s="359"/>
      <c r="EK66" s="359"/>
      <c r="EL66" s="359"/>
      <c r="EM66" s="359"/>
      <c r="EN66" s="359"/>
      <c r="EO66" s="359"/>
      <c r="EP66" s="359"/>
      <c r="EQ66" s="359"/>
      <c r="ER66" s="359"/>
      <c r="ES66" s="359"/>
      <c r="ET66" s="359"/>
      <c r="EU66" s="359"/>
      <c r="EV66" s="359"/>
      <c r="EW66" s="359"/>
      <c r="EX66" s="359"/>
      <c r="EY66" s="359"/>
      <c r="EZ66" s="359"/>
      <c r="FA66" s="359"/>
      <c r="FB66" s="359"/>
      <c r="FC66" s="359"/>
      <c r="FD66" s="359"/>
      <c r="FE66" s="359"/>
    </row>
    <row r="67" spans="1:161">
      <c r="A67" s="706" t="s">
        <v>522</v>
      </c>
      <c r="B67" s="713">
        <v>25000</v>
      </c>
      <c r="C67" s="713">
        <v>25000</v>
      </c>
      <c r="D67" s="713">
        <v>25000</v>
      </c>
      <c r="E67" s="713">
        <v>25000</v>
      </c>
      <c r="F67" s="713">
        <v>25000</v>
      </c>
      <c r="G67" s="713">
        <v>25000</v>
      </c>
      <c r="H67" s="713">
        <v>25000</v>
      </c>
      <c r="I67" s="713">
        <v>25000</v>
      </c>
      <c r="J67" s="713">
        <v>25000</v>
      </c>
      <c r="K67" s="713">
        <v>25000</v>
      </c>
      <c r="L67" s="713">
        <v>25000</v>
      </c>
      <c r="M67" s="713">
        <v>25000</v>
      </c>
      <c r="N67" s="713">
        <v>25000</v>
      </c>
      <c r="O67" s="713">
        <v>25000</v>
      </c>
      <c r="P67" s="713">
        <v>25000</v>
      </c>
      <c r="Q67" s="713">
        <v>25000</v>
      </c>
      <c r="R67" s="713">
        <v>25000</v>
      </c>
      <c r="S67" s="713">
        <v>25000</v>
      </c>
      <c r="T67" s="713">
        <v>25000</v>
      </c>
      <c r="U67" s="713">
        <v>25000</v>
      </c>
      <c r="V67" s="713">
        <v>25000</v>
      </c>
      <c r="W67" s="713">
        <v>25000</v>
      </c>
      <c r="X67" s="713">
        <v>25000</v>
      </c>
      <c r="Y67" s="713">
        <v>25000</v>
      </c>
      <c r="Z67" s="713">
        <v>25000</v>
      </c>
      <c r="AA67" s="713">
        <v>25000</v>
      </c>
      <c r="AB67" s="713">
        <v>25000</v>
      </c>
      <c r="AC67" s="713">
        <v>25000</v>
      </c>
      <c r="AD67" s="713">
        <v>25000</v>
      </c>
      <c r="AE67" s="713">
        <v>25000</v>
      </c>
      <c r="AF67" s="713">
        <v>25000</v>
      </c>
      <c r="AG67" s="713">
        <v>25000</v>
      </c>
      <c r="AH67" s="713">
        <v>25000</v>
      </c>
      <c r="AI67" s="713">
        <v>25000</v>
      </c>
      <c r="AJ67" s="713">
        <v>25000</v>
      </c>
      <c r="AK67" s="713">
        <f>25000</f>
        <v>25000</v>
      </c>
      <c r="AL67" s="713">
        <f>25000</f>
        <v>25000</v>
      </c>
      <c r="AM67" s="713">
        <f>25000</f>
        <v>25000</v>
      </c>
      <c r="AN67" s="713">
        <f>25000</f>
        <v>25000</v>
      </c>
      <c r="AO67" s="713">
        <f>25000</f>
        <v>25000</v>
      </c>
      <c r="AP67" s="713">
        <f>25000</f>
        <v>25000</v>
      </c>
      <c r="AQ67" s="713">
        <v>25000</v>
      </c>
      <c r="AR67" s="713">
        <v>25000</v>
      </c>
      <c r="AS67" s="713">
        <v>25000</v>
      </c>
      <c r="AT67" s="713">
        <v>25000</v>
      </c>
      <c r="AU67" s="713">
        <v>25000</v>
      </c>
      <c r="AV67" s="713">
        <v>20000</v>
      </c>
      <c r="AW67" s="713"/>
      <c r="AX67" s="713"/>
      <c r="AY67" s="713"/>
      <c r="AZ67" s="713"/>
      <c r="BA67" s="713"/>
      <c r="BB67" s="713"/>
      <c r="BC67" s="713"/>
      <c r="BD67" s="713"/>
      <c r="BE67" s="713"/>
      <c r="BF67" s="713"/>
      <c r="BG67" s="713"/>
      <c r="BH67" s="713"/>
      <c r="BI67" s="713"/>
      <c r="BJ67" s="713"/>
      <c r="BK67" s="713"/>
      <c r="BL67" s="713"/>
      <c r="BM67" s="713"/>
      <c r="BN67" s="713"/>
      <c r="BO67" s="713"/>
      <c r="BP67" s="713"/>
      <c r="BQ67" s="713"/>
      <c r="BR67" s="713"/>
      <c r="BS67" s="713"/>
      <c r="BT67" s="713"/>
      <c r="BU67" s="713"/>
      <c r="BV67" s="713"/>
      <c r="BW67" s="713"/>
      <c r="BX67" s="713"/>
      <c r="BY67" s="713"/>
      <c r="BZ67" s="713"/>
      <c r="CA67" s="713"/>
      <c r="CB67" s="713"/>
      <c r="CC67" s="713"/>
      <c r="CD67" s="713"/>
      <c r="CE67" s="713"/>
      <c r="CF67" s="713"/>
      <c r="CG67" s="713"/>
      <c r="CH67" s="713"/>
      <c r="CI67" s="713"/>
      <c r="CJ67" s="713"/>
      <c r="CK67" s="713"/>
      <c r="CL67" s="713"/>
      <c r="CM67" s="713"/>
      <c r="CN67" s="713"/>
      <c r="CO67" s="713"/>
      <c r="CP67" s="713"/>
      <c r="CQ67" s="713"/>
      <c r="CR67" s="713"/>
      <c r="CS67" s="713"/>
      <c r="CT67" s="713"/>
      <c r="CU67" s="713"/>
      <c r="CV67" s="713"/>
      <c r="CW67" s="713"/>
      <c r="CX67" s="713"/>
      <c r="CY67" s="713"/>
      <c r="CZ67" s="713"/>
      <c r="DA67" s="713"/>
      <c r="DB67" s="713"/>
      <c r="DC67" s="713"/>
      <c r="DD67" s="713"/>
      <c r="DE67" s="713"/>
      <c r="DF67" s="713"/>
      <c r="DG67" s="713"/>
      <c r="DH67" s="713"/>
      <c r="DI67" s="713"/>
      <c r="DJ67" s="713"/>
      <c r="DK67" s="713"/>
      <c r="DL67" s="713"/>
      <c r="DM67" s="713"/>
      <c r="DN67" s="713"/>
      <c r="DO67" s="713"/>
      <c r="DP67" s="713"/>
      <c r="DQ67" s="713"/>
      <c r="DR67" s="713"/>
      <c r="DS67" s="713"/>
      <c r="DT67" s="713"/>
      <c r="DU67" s="713"/>
      <c r="DV67" s="713"/>
      <c r="DW67" s="713"/>
      <c r="DX67" s="713"/>
      <c r="DY67" s="713"/>
      <c r="DZ67" s="713"/>
      <c r="EA67" s="713"/>
      <c r="EB67" s="713"/>
      <c r="EC67" s="713"/>
      <c r="ED67" s="713"/>
      <c r="EE67" s="713"/>
      <c r="EF67" s="713"/>
      <c r="EG67" s="713"/>
      <c r="EH67" s="713"/>
      <c r="EI67" s="713"/>
      <c r="EJ67" s="713"/>
      <c r="EK67" s="713"/>
      <c r="EL67" s="713"/>
      <c r="EM67" s="713"/>
      <c r="EN67" s="713"/>
      <c r="EO67" s="713"/>
      <c r="EP67" s="713"/>
      <c r="EQ67" s="713"/>
      <c r="ER67" s="713"/>
      <c r="ES67" s="713"/>
      <c r="ET67" s="713"/>
      <c r="EU67" s="713"/>
      <c r="EV67" s="713"/>
      <c r="EW67" s="713"/>
      <c r="EX67" s="713"/>
      <c r="EY67" s="713"/>
      <c r="EZ67" s="713"/>
      <c r="FA67" s="713"/>
      <c r="FB67" s="713"/>
      <c r="FC67" s="713"/>
      <c r="FD67" s="713"/>
      <c r="FE67" s="713"/>
    </row>
    <row r="68" spans="1:161">
      <c r="A68" s="707" t="s">
        <v>523</v>
      </c>
      <c r="B68" s="714">
        <v>25000</v>
      </c>
      <c r="C68" s="714">
        <v>25000</v>
      </c>
      <c r="D68" s="714">
        <v>25000</v>
      </c>
      <c r="E68" s="714">
        <v>25000</v>
      </c>
      <c r="F68" s="714">
        <v>25000</v>
      </c>
      <c r="G68" s="714">
        <v>25000</v>
      </c>
      <c r="H68" s="714">
        <v>25000</v>
      </c>
      <c r="I68" s="714">
        <v>25000</v>
      </c>
      <c r="J68" s="714">
        <v>25000</v>
      </c>
      <c r="K68" s="714">
        <v>25000</v>
      </c>
      <c r="L68" s="714">
        <v>25000</v>
      </c>
      <c r="M68" s="714">
        <v>25000</v>
      </c>
      <c r="N68" s="714">
        <v>25000</v>
      </c>
      <c r="O68" s="714">
        <v>25000</v>
      </c>
      <c r="P68" s="714">
        <v>25000</v>
      </c>
      <c r="Q68" s="714">
        <v>25000</v>
      </c>
      <c r="R68" s="714">
        <v>25000</v>
      </c>
      <c r="S68" s="714">
        <v>25000</v>
      </c>
      <c r="T68" s="714">
        <v>25000</v>
      </c>
      <c r="U68" s="714">
        <v>25000</v>
      </c>
      <c r="V68" s="714">
        <v>25000</v>
      </c>
      <c r="W68" s="714">
        <v>25000</v>
      </c>
      <c r="X68" s="714">
        <v>25000</v>
      </c>
      <c r="Y68" s="714">
        <v>25000</v>
      </c>
      <c r="Z68" s="714">
        <v>25000</v>
      </c>
      <c r="AA68" s="714">
        <v>25000</v>
      </c>
      <c r="AB68" s="714">
        <v>25000</v>
      </c>
      <c r="AC68" s="714">
        <v>25000</v>
      </c>
      <c r="AD68" s="714">
        <v>25000</v>
      </c>
      <c r="AE68" s="714">
        <v>25000</v>
      </c>
      <c r="AF68" s="714">
        <v>25000</v>
      </c>
      <c r="AG68" s="714">
        <v>25000</v>
      </c>
      <c r="AH68" s="714">
        <v>25000</v>
      </c>
      <c r="AI68" s="714">
        <v>25000</v>
      </c>
      <c r="AJ68" s="714">
        <v>25000</v>
      </c>
      <c r="AK68" s="714">
        <f>25000</f>
        <v>25000</v>
      </c>
      <c r="AL68" s="714">
        <f>25000</f>
        <v>25000</v>
      </c>
      <c r="AM68" s="714">
        <f>25000</f>
        <v>25000</v>
      </c>
      <c r="AN68" s="714">
        <f>25000</f>
        <v>25000</v>
      </c>
      <c r="AO68" s="714">
        <f>25000</f>
        <v>25000</v>
      </c>
      <c r="AP68" s="714">
        <f>25000</f>
        <v>25000</v>
      </c>
      <c r="AQ68" s="714">
        <v>20000</v>
      </c>
      <c r="AR68" s="714">
        <v>20000</v>
      </c>
      <c r="AS68" s="714">
        <v>20000</v>
      </c>
      <c r="AT68" s="714">
        <v>20000</v>
      </c>
      <c r="AU68" s="714">
        <v>20000</v>
      </c>
      <c r="AV68" s="714">
        <v>10000</v>
      </c>
      <c r="AW68" s="800"/>
      <c r="AX68" s="714"/>
      <c r="AY68" s="714"/>
      <c r="AZ68" s="714"/>
      <c r="BA68" s="714"/>
      <c r="BB68" s="714"/>
      <c r="BC68" s="714"/>
      <c r="BD68" s="714"/>
      <c r="BE68" s="714"/>
      <c r="BF68" s="714"/>
      <c r="BG68" s="714"/>
      <c r="BH68" s="714"/>
      <c r="BI68" s="714"/>
      <c r="BJ68" s="714"/>
      <c r="BK68" s="714"/>
      <c r="BL68" s="714"/>
      <c r="BM68" s="714"/>
      <c r="BN68" s="714"/>
      <c r="BO68" s="714"/>
      <c r="BP68" s="714"/>
      <c r="BQ68" s="714"/>
      <c r="BR68" s="714"/>
      <c r="BS68" s="714"/>
      <c r="BT68" s="714"/>
      <c r="BU68" s="714"/>
      <c r="BV68" s="714"/>
      <c r="BW68" s="714"/>
      <c r="BX68" s="714"/>
      <c r="BY68" s="714"/>
      <c r="BZ68" s="714"/>
      <c r="CA68" s="714"/>
      <c r="CB68" s="714"/>
      <c r="CC68" s="714"/>
      <c r="CD68" s="714"/>
      <c r="CE68" s="714"/>
      <c r="CF68" s="714"/>
      <c r="CG68" s="714"/>
      <c r="CH68" s="714"/>
      <c r="CI68" s="714"/>
      <c r="CJ68" s="714"/>
      <c r="CK68" s="714"/>
      <c r="CL68" s="714"/>
      <c r="CM68" s="714"/>
      <c r="CN68" s="714"/>
      <c r="CO68" s="714"/>
      <c r="CP68" s="714"/>
      <c r="CQ68" s="714"/>
      <c r="CR68" s="714"/>
      <c r="CS68" s="714"/>
      <c r="CT68" s="714"/>
      <c r="CU68" s="714"/>
      <c r="CV68" s="714"/>
      <c r="CW68" s="714"/>
      <c r="CX68" s="714"/>
      <c r="CY68" s="714"/>
      <c r="CZ68" s="714"/>
      <c r="DA68" s="714"/>
      <c r="DB68" s="714"/>
      <c r="DC68" s="714"/>
      <c r="DD68" s="714"/>
      <c r="DE68" s="714"/>
      <c r="DF68" s="714"/>
      <c r="DG68" s="714"/>
      <c r="DH68" s="714"/>
      <c r="DI68" s="714"/>
      <c r="DJ68" s="714"/>
      <c r="DK68" s="714"/>
      <c r="DL68" s="714"/>
      <c r="DM68" s="714"/>
      <c r="DN68" s="714"/>
      <c r="DO68" s="714"/>
      <c r="DP68" s="714"/>
      <c r="DQ68" s="714"/>
      <c r="DR68" s="714"/>
      <c r="DS68" s="714"/>
      <c r="DT68" s="714"/>
      <c r="DU68" s="714"/>
      <c r="DV68" s="714"/>
      <c r="DW68" s="714"/>
      <c r="DX68" s="714"/>
      <c r="DY68" s="714"/>
      <c r="DZ68" s="714"/>
      <c r="EA68" s="714"/>
      <c r="EB68" s="714"/>
      <c r="EC68" s="714"/>
      <c r="ED68" s="714"/>
      <c r="EE68" s="714"/>
      <c r="EF68" s="714"/>
      <c r="EG68" s="714"/>
      <c r="EH68" s="714"/>
      <c r="EI68" s="714"/>
      <c r="EJ68" s="714"/>
      <c r="EK68" s="714"/>
      <c r="EL68" s="714"/>
      <c r="EM68" s="714"/>
      <c r="EN68" s="714"/>
      <c r="EO68" s="714"/>
      <c r="EP68" s="714"/>
      <c r="EQ68" s="714"/>
      <c r="ER68" s="714"/>
      <c r="ES68" s="714"/>
      <c r="ET68" s="714"/>
      <c r="EU68" s="714"/>
      <c r="EV68" s="714"/>
      <c r="EW68" s="714"/>
      <c r="EX68" s="714"/>
      <c r="EY68" s="714"/>
      <c r="EZ68" s="714"/>
      <c r="FA68" s="714"/>
      <c r="FB68" s="714"/>
      <c r="FC68" s="714"/>
      <c r="FD68" s="714"/>
      <c r="FE68" s="714"/>
    </row>
    <row r="69" spans="1:161">
      <c r="A69" s="707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  <c r="AA69" s="714"/>
      <c r="AB69" s="714"/>
      <c r="AC69" s="714"/>
      <c r="AD69" s="714"/>
      <c r="AE69" s="714"/>
      <c r="AF69" s="714"/>
      <c r="AG69" s="714"/>
      <c r="AH69" s="714"/>
      <c r="AI69" s="714"/>
      <c r="AJ69" s="714"/>
      <c r="AK69" s="714"/>
      <c r="AL69" s="714"/>
      <c r="AM69" s="714"/>
      <c r="AN69" s="714"/>
      <c r="AO69" s="714"/>
      <c r="AP69" s="714"/>
      <c r="AQ69" s="714"/>
      <c r="AR69" s="714"/>
      <c r="AS69" s="714"/>
      <c r="AT69" s="714"/>
      <c r="AU69" s="714"/>
      <c r="AV69" s="714"/>
      <c r="AW69" s="800"/>
      <c r="AX69" s="714"/>
      <c r="AY69" s="714"/>
      <c r="AZ69" s="714"/>
      <c r="BA69" s="714"/>
      <c r="BB69" s="714"/>
      <c r="BC69" s="714"/>
      <c r="BD69" s="714"/>
      <c r="BE69" s="714"/>
      <c r="BF69" s="714"/>
      <c r="BG69" s="714"/>
      <c r="BH69" s="714"/>
      <c r="BI69" s="714"/>
      <c r="BJ69" s="714"/>
      <c r="BK69" s="714"/>
      <c r="BL69" s="714"/>
      <c r="BM69" s="714"/>
      <c r="BN69" s="714"/>
      <c r="BO69" s="714"/>
      <c r="BP69" s="714"/>
      <c r="BQ69" s="714"/>
      <c r="BR69" s="714"/>
      <c r="BS69" s="714"/>
      <c r="BT69" s="714"/>
      <c r="BU69" s="714"/>
      <c r="BV69" s="714"/>
      <c r="BW69" s="714"/>
      <c r="BX69" s="714"/>
      <c r="BY69" s="714"/>
      <c r="BZ69" s="714"/>
      <c r="CA69" s="714"/>
      <c r="CB69" s="714"/>
      <c r="CC69" s="714"/>
      <c r="CD69" s="714"/>
      <c r="CE69" s="714"/>
      <c r="CF69" s="714"/>
      <c r="CG69" s="714"/>
      <c r="CH69" s="714"/>
      <c r="CI69" s="714"/>
      <c r="CJ69" s="714"/>
      <c r="CK69" s="714"/>
      <c r="CL69" s="714"/>
      <c r="CM69" s="714"/>
      <c r="CN69" s="714"/>
      <c r="CO69" s="714"/>
      <c r="CP69" s="714"/>
      <c r="CQ69" s="714"/>
      <c r="CR69" s="714"/>
      <c r="CS69" s="714"/>
      <c r="CT69" s="714"/>
      <c r="CU69" s="714"/>
      <c r="CV69" s="714"/>
      <c r="CW69" s="714"/>
      <c r="CX69" s="714"/>
      <c r="CY69" s="714"/>
      <c r="CZ69" s="714"/>
      <c r="DA69" s="714"/>
      <c r="DB69" s="714"/>
      <c r="DC69" s="714"/>
      <c r="DD69" s="714"/>
      <c r="DE69" s="714"/>
      <c r="DF69" s="714"/>
      <c r="DG69" s="714"/>
      <c r="DH69" s="714"/>
      <c r="DI69" s="714"/>
      <c r="DJ69" s="714"/>
      <c r="DK69" s="714"/>
      <c r="DL69" s="714"/>
      <c r="DM69" s="714"/>
      <c r="DN69" s="714"/>
      <c r="DO69" s="714"/>
      <c r="DP69" s="714"/>
      <c r="DQ69" s="714"/>
      <c r="DR69" s="714"/>
      <c r="DS69" s="714"/>
      <c r="DT69" s="714"/>
      <c r="DU69" s="714"/>
      <c r="DV69" s="714"/>
      <c r="DW69" s="714"/>
      <c r="DX69" s="714"/>
      <c r="DY69" s="714"/>
      <c r="DZ69" s="714"/>
      <c r="EA69" s="714"/>
      <c r="EB69" s="714"/>
      <c r="EC69" s="714"/>
      <c r="ED69" s="714"/>
      <c r="EE69" s="714"/>
      <c r="EF69" s="714"/>
      <c r="EG69" s="714"/>
      <c r="EH69" s="714"/>
      <c r="EI69" s="714"/>
      <c r="EJ69" s="714"/>
      <c r="EK69" s="714"/>
      <c r="EL69" s="714"/>
      <c r="EM69" s="714"/>
      <c r="EN69" s="714"/>
      <c r="EO69" s="714"/>
      <c r="EP69" s="714"/>
      <c r="EQ69" s="714"/>
      <c r="ER69" s="714"/>
      <c r="ES69" s="714"/>
      <c r="ET69" s="714"/>
      <c r="EU69" s="714"/>
      <c r="EV69" s="714"/>
      <c r="EW69" s="714"/>
      <c r="EX69" s="714"/>
      <c r="EY69" s="714"/>
      <c r="EZ69" s="714"/>
      <c r="FA69" s="714"/>
      <c r="FB69" s="714"/>
      <c r="FC69" s="714"/>
      <c r="FD69" s="714"/>
      <c r="FE69" s="714"/>
    </row>
    <row r="70" spans="1:161" ht="15" thickBot="1">
      <c r="A70" s="708" t="s">
        <v>524</v>
      </c>
      <c r="B70" s="715">
        <f t="shared" ref="B70" si="257">B74-B73-B67-B68</f>
        <v>54485</v>
      </c>
      <c r="C70" s="715">
        <f t="shared" ref="C70:N70" si="258">C74-C73-C67-C68</f>
        <v>69033</v>
      </c>
      <c r="D70" s="715">
        <f t="shared" si="258"/>
        <v>66814</v>
      </c>
      <c r="E70" s="715">
        <f t="shared" si="258"/>
        <v>75330</v>
      </c>
      <c r="F70" s="715">
        <f t="shared" si="258"/>
        <v>77188</v>
      </c>
      <c r="G70" s="715">
        <f t="shared" si="258"/>
        <v>68424</v>
      </c>
      <c r="H70" s="715">
        <f t="shared" si="258"/>
        <v>48385</v>
      </c>
      <c r="I70" s="715">
        <f t="shared" si="258"/>
        <v>51512</v>
      </c>
      <c r="J70" s="715">
        <f t="shared" si="258"/>
        <v>35077.978439999977</v>
      </c>
      <c r="K70" s="715">
        <f t="shared" si="258"/>
        <v>17268.233599999963</v>
      </c>
      <c r="L70" s="715">
        <f t="shared" si="258"/>
        <v>18677.998999999996</v>
      </c>
      <c r="M70" s="715">
        <f t="shared" si="258"/>
        <v>19944.124029999977</v>
      </c>
      <c r="N70" s="715">
        <f t="shared" si="258"/>
        <v>38480</v>
      </c>
      <c r="O70" s="715">
        <f t="shared" ref="O70:AE70" si="259">O74-O73-O67-O68</f>
        <v>38737</v>
      </c>
      <c r="P70" s="715">
        <f t="shared" si="259"/>
        <v>56459</v>
      </c>
      <c r="Q70" s="715">
        <f t="shared" si="259"/>
        <v>55621</v>
      </c>
      <c r="R70" s="715">
        <f t="shared" si="259"/>
        <v>42814</v>
      </c>
      <c r="S70" s="715">
        <f t="shared" si="259"/>
        <v>13048</v>
      </c>
      <c r="T70" s="715">
        <f t="shared" si="259"/>
        <v>15202</v>
      </c>
      <c r="U70" s="715">
        <f t="shared" si="259"/>
        <v>18765</v>
      </c>
      <c r="V70" s="715">
        <f t="shared" si="259"/>
        <v>27766</v>
      </c>
      <c r="W70" s="715">
        <f t="shared" si="259"/>
        <v>10895</v>
      </c>
      <c r="X70" s="715">
        <f t="shared" si="259"/>
        <v>19002.428339999999</v>
      </c>
      <c r="Y70" s="715">
        <f t="shared" si="259"/>
        <v>33117.428339999999</v>
      </c>
      <c r="Z70" s="715">
        <f t="shared" si="259"/>
        <v>23767.428339999999</v>
      </c>
      <c r="AA70" s="715">
        <f t="shared" si="259"/>
        <v>25435.428339999999</v>
      </c>
      <c r="AB70" s="715">
        <f t="shared" si="259"/>
        <v>45284.428339999999</v>
      </c>
      <c r="AC70" s="715">
        <f t="shared" si="259"/>
        <v>54758.428339999999</v>
      </c>
      <c r="AD70" s="715">
        <f t="shared" si="259"/>
        <v>50613.428339999999</v>
      </c>
      <c r="AE70" s="715">
        <f t="shared" si="259"/>
        <v>33467</v>
      </c>
      <c r="AF70" s="715">
        <f>AF74-AF73-AF67-AF68</f>
        <v>14722</v>
      </c>
      <c r="AG70" s="715">
        <f>AG74-AG73-AG67-AG68</f>
        <v>16472.388000000006</v>
      </c>
      <c r="AH70" s="715">
        <f t="shared" ref="AH70:AK70" si="260">AH74-AH73-AH67-AH68</f>
        <v>10183.915000000008</v>
      </c>
      <c r="AI70" s="715">
        <f t="shared" si="260"/>
        <v>7791</v>
      </c>
      <c r="AJ70" s="715">
        <f t="shared" si="260"/>
        <v>10183.915000000008</v>
      </c>
      <c r="AK70" s="715">
        <f t="shared" si="260"/>
        <v>9466</v>
      </c>
      <c r="AL70" s="715">
        <f t="shared" ref="AL70:AV70" si="261">AL74-AL73-AL67-AL68</f>
        <v>11759.511999999988</v>
      </c>
      <c r="AM70" s="715">
        <f t="shared" si="261"/>
        <v>7671.7569999999832</v>
      </c>
      <c r="AN70" s="715">
        <f t="shared" si="261"/>
        <v>-50000</v>
      </c>
      <c r="AO70" s="715">
        <f>AO74-AO73-AO67-AO68</f>
        <v>-50000</v>
      </c>
      <c r="AP70" s="715">
        <f t="shared" si="261"/>
        <v>-50000</v>
      </c>
      <c r="AQ70" s="715">
        <f t="shared" si="261"/>
        <v>3193.8062300000311</v>
      </c>
      <c r="AR70" s="715">
        <f t="shared" si="261"/>
        <v>8509.2569999999978</v>
      </c>
      <c r="AS70" s="715">
        <f t="shared" si="261"/>
        <v>12966</v>
      </c>
      <c r="AT70" s="715">
        <f t="shared" si="261"/>
        <v>-45000</v>
      </c>
      <c r="AU70" s="715">
        <f t="shared" si="261"/>
        <v>-45000</v>
      </c>
      <c r="AV70" s="715">
        <f t="shared" si="261"/>
        <v>0</v>
      </c>
      <c r="AW70" s="801"/>
      <c r="AX70" s="715"/>
      <c r="AY70" s="715"/>
      <c r="AZ70" s="715"/>
      <c r="BA70" s="715"/>
      <c r="BB70" s="715"/>
      <c r="BC70" s="715"/>
      <c r="BD70" s="715"/>
      <c r="BE70" s="715"/>
      <c r="BF70" s="715"/>
      <c r="BG70" s="715"/>
      <c r="BH70" s="715"/>
      <c r="BI70" s="715"/>
      <c r="BJ70" s="715"/>
      <c r="BK70" s="715"/>
      <c r="BL70" s="715"/>
      <c r="BM70" s="715"/>
      <c r="BN70" s="715"/>
      <c r="BO70" s="715"/>
      <c r="BP70" s="715"/>
      <c r="BQ70" s="715"/>
      <c r="BR70" s="715"/>
      <c r="BS70" s="715"/>
      <c r="BT70" s="715"/>
      <c r="BU70" s="715"/>
      <c r="BV70" s="715"/>
      <c r="BW70" s="715"/>
      <c r="BX70" s="715"/>
      <c r="BY70" s="715"/>
      <c r="BZ70" s="715"/>
      <c r="CA70" s="715"/>
      <c r="CB70" s="715"/>
      <c r="CC70" s="715"/>
      <c r="CD70" s="715"/>
      <c r="CE70" s="715"/>
      <c r="CF70" s="715"/>
      <c r="CG70" s="715"/>
      <c r="CH70" s="715"/>
      <c r="CI70" s="715"/>
      <c r="CJ70" s="715"/>
      <c r="CK70" s="715"/>
      <c r="CL70" s="715"/>
      <c r="CM70" s="715"/>
      <c r="CN70" s="715"/>
      <c r="CO70" s="715"/>
      <c r="CP70" s="715"/>
      <c r="CQ70" s="715"/>
      <c r="CR70" s="715"/>
      <c r="CS70" s="715"/>
      <c r="CT70" s="715"/>
      <c r="CU70" s="715"/>
      <c r="CV70" s="715"/>
      <c r="CW70" s="715"/>
      <c r="CX70" s="715"/>
      <c r="CY70" s="715"/>
      <c r="CZ70" s="715"/>
      <c r="DA70" s="715"/>
      <c r="DB70" s="715"/>
      <c r="DC70" s="715"/>
      <c r="DD70" s="715"/>
      <c r="DE70" s="715"/>
      <c r="DF70" s="715"/>
      <c r="DG70" s="715"/>
      <c r="DH70" s="715"/>
      <c r="DI70" s="715"/>
      <c r="DJ70" s="715"/>
      <c r="DK70" s="715"/>
      <c r="DL70" s="715"/>
      <c r="DM70" s="715"/>
      <c r="DN70" s="715"/>
      <c r="DO70" s="715"/>
      <c r="DP70" s="715"/>
      <c r="DQ70" s="715"/>
      <c r="DR70" s="715"/>
      <c r="DS70" s="715"/>
      <c r="DT70" s="715"/>
      <c r="DU70" s="715"/>
      <c r="DV70" s="715"/>
      <c r="DW70" s="715"/>
      <c r="DX70" s="715"/>
      <c r="DY70" s="715"/>
      <c r="DZ70" s="715"/>
      <c r="EA70" s="715"/>
      <c r="EB70" s="715"/>
      <c r="EC70" s="715"/>
      <c r="ED70" s="715"/>
      <c r="EE70" s="715"/>
      <c r="EF70" s="715"/>
      <c r="EG70" s="715"/>
      <c r="EH70" s="715"/>
      <c r="EI70" s="715"/>
      <c r="EJ70" s="715"/>
      <c r="EK70" s="715"/>
      <c r="EL70" s="715"/>
      <c r="EM70" s="715"/>
      <c r="EN70" s="715"/>
      <c r="EO70" s="715"/>
      <c r="EP70" s="715"/>
      <c r="EQ70" s="715"/>
      <c r="ER70" s="715"/>
      <c r="ES70" s="715"/>
      <c r="ET70" s="715"/>
      <c r="EU70" s="715"/>
      <c r="EV70" s="715"/>
      <c r="EW70" s="715"/>
      <c r="EX70" s="715"/>
      <c r="EY70" s="715"/>
      <c r="EZ70" s="715"/>
      <c r="FA70" s="715"/>
      <c r="FB70" s="715"/>
      <c r="FC70" s="715"/>
      <c r="FD70" s="715"/>
      <c r="FE70" s="715"/>
    </row>
    <row r="71" spans="1:161" ht="15">
      <c r="A71" s="709" t="s">
        <v>525</v>
      </c>
      <c r="B71" s="711">
        <f t="shared" ref="B71" si="262">B74-B73</f>
        <v>104485</v>
      </c>
      <c r="C71" s="711">
        <f t="shared" ref="C71:N71" si="263">C74-C73</f>
        <v>119033</v>
      </c>
      <c r="D71" s="711">
        <f t="shared" si="263"/>
        <v>116814</v>
      </c>
      <c r="E71" s="711">
        <f t="shared" si="263"/>
        <v>125330</v>
      </c>
      <c r="F71" s="711">
        <f t="shared" si="263"/>
        <v>127188</v>
      </c>
      <c r="G71" s="711">
        <f t="shared" si="263"/>
        <v>118424</v>
      </c>
      <c r="H71" s="711">
        <f t="shared" si="263"/>
        <v>98385</v>
      </c>
      <c r="I71" s="711">
        <f t="shared" si="263"/>
        <v>101512</v>
      </c>
      <c r="J71" s="711">
        <f t="shared" si="263"/>
        <v>85077.978439999977</v>
      </c>
      <c r="K71" s="711">
        <f t="shared" si="263"/>
        <v>67268.233599999963</v>
      </c>
      <c r="L71" s="711">
        <f t="shared" si="263"/>
        <v>68677.998999999996</v>
      </c>
      <c r="M71" s="711">
        <f t="shared" si="263"/>
        <v>69944.124029999977</v>
      </c>
      <c r="N71" s="711">
        <f t="shared" si="263"/>
        <v>88480</v>
      </c>
      <c r="O71" s="711">
        <f t="shared" ref="O71:AE71" si="264">O74-O73</f>
        <v>88737</v>
      </c>
      <c r="P71" s="711">
        <f t="shared" si="264"/>
        <v>106459</v>
      </c>
      <c r="Q71" s="711">
        <f t="shared" si="264"/>
        <v>105621</v>
      </c>
      <c r="R71" s="711">
        <f t="shared" si="264"/>
        <v>92814</v>
      </c>
      <c r="S71" s="711">
        <f t="shared" si="264"/>
        <v>63048</v>
      </c>
      <c r="T71" s="711">
        <f t="shared" si="264"/>
        <v>65202</v>
      </c>
      <c r="U71" s="711">
        <f t="shared" si="264"/>
        <v>68765</v>
      </c>
      <c r="V71" s="711">
        <f t="shared" si="264"/>
        <v>77766</v>
      </c>
      <c r="W71" s="711">
        <f t="shared" si="264"/>
        <v>60895</v>
      </c>
      <c r="X71" s="711">
        <f t="shared" si="264"/>
        <v>69002.428339999999</v>
      </c>
      <c r="Y71" s="711">
        <f t="shared" si="264"/>
        <v>83117.428339999999</v>
      </c>
      <c r="Z71" s="711">
        <f t="shared" si="264"/>
        <v>73767.428339999999</v>
      </c>
      <c r="AA71" s="711">
        <f t="shared" si="264"/>
        <v>75435.428339999999</v>
      </c>
      <c r="AB71" s="711">
        <f t="shared" si="264"/>
        <v>95284.428339999999</v>
      </c>
      <c r="AC71" s="711">
        <f t="shared" si="264"/>
        <v>104758.42834</v>
      </c>
      <c r="AD71" s="711">
        <f t="shared" si="264"/>
        <v>100613.42834</v>
      </c>
      <c r="AE71" s="711">
        <f t="shared" si="264"/>
        <v>83467</v>
      </c>
      <c r="AF71" s="711">
        <f>AF74-AF73</f>
        <v>64722</v>
      </c>
      <c r="AG71" s="711">
        <f>AG74-AG73</f>
        <v>66472.388000000006</v>
      </c>
      <c r="AH71" s="711">
        <f t="shared" ref="AH71:AK71" si="265">AH74-AH73</f>
        <v>60183.915000000008</v>
      </c>
      <c r="AI71" s="711">
        <f t="shared" si="265"/>
        <v>57791</v>
      </c>
      <c r="AJ71" s="711">
        <f t="shared" si="265"/>
        <v>60183.915000000008</v>
      </c>
      <c r="AK71" s="711">
        <f t="shared" si="265"/>
        <v>59466</v>
      </c>
      <c r="AL71" s="711">
        <f t="shared" ref="AL71:AV71" si="266">AL74-AL73</f>
        <v>61759.511999999988</v>
      </c>
      <c r="AM71" s="711">
        <f t="shared" si="266"/>
        <v>57671.756999999983</v>
      </c>
      <c r="AN71" s="711">
        <f t="shared" si="266"/>
        <v>0</v>
      </c>
      <c r="AO71" s="711">
        <f t="shared" si="266"/>
        <v>0</v>
      </c>
      <c r="AP71" s="711">
        <f t="shared" si="266"/>
        <v>0</v>
      </c>
      <c r="AQ71" s="711">
        <f t="shared" si="266"/>
        <v>48193.806230000031</v>
      </c>
      <c r="AR71" s="711">
        <f t="shared" si="266"/>
        <v>53509.256999999998</v>
      </c>
      <c r="AS71" s="711">
        <f t="shared" si="266"/>
        <v>57966</v>
      </c>
      <c r="AT71" s="711">
        <f t="shared" si="266"/>
        <v>0</v>
      </c>
      <c r="AU71" s="711">
        <f t="shared" si="266"/>
        <v>0</v>
      </c>
      <c r="AV71" s="711">
        <f t="shared" si="266"/>
        <v>29999.999999999993</v>
      </c>
      <c r="AW71" s="802"/>
      <c r="AX71" s="711"/>
      <c r="AY71" s="711"/>
      <c r="AZ71" s="711"/>
      <c r="BA71" s="711"/>
      <c r="BB71" s="711"/>
      <c r="BC71" s="711"/>
      <c r="BD71" s="711"/>
      <c r="BE71" s="711"/>
      <c r="BF71" s="711"/>
      <c r="BG71" s="711"/>
      <c r="BH71" s="711"/>
      <c r="BI71" s="711"/>
      <c r="BJ71" s="711"/>
      <c r="BK71" s="711"/>
      <c r="BL71" s="711"/>
      <c r="BM71" s="711"/>
      <c r="BN71" s="711"/>
      <c r="BO71" s="711"/>
      <c r="BP71" s="711"/>
      <c r="BQ71" s="711"/>
      <c r="BR71" s="711"/>
      <c r="BS71" s="711"/>
      <c r="BT71" s="711"/>
      <c r="BU71" s="711"/>
      <c r="BV71" s="711"/>
      <c r="BW71" s="711"/>
      <c r="BX71" s="711"/>
      <c r="BY71" s="711"/>
      <c r="BZ71" s="711"/>
      <c r="CA71" s="711"/>
      <c r="CB71" s="711"/>
      <c r="CC71" s="711"/>
      <c r="CD71" s="711"/>
      <c r="CE71" s="711"/>
      <c r="CF71" s="711"/>
      <c r="CG71" s="711"/>
      <c r="CH71" s="711"/>
      <c r="CI71" s="711"/>
      <c r="CJ71" s="711"/>
      <c r="CK71" s="711"/>
      <c r="CL71" s="711"/>
      <c r="CM71" s="711"/>
      <c r="CN71" s="711"/>
      <c r="CO71" s="711"/>
      <c r="CP71" s="711"/>
      <c r="CQ71" s="711"/>
      <c r="CR71" s="711"/>
      <c r="CS71" s="711"/>
      <c r="CT71" s="711"/>
      <c r="CU71" s="711"/>
      <c r="CV71" s="711"/>
      <c r="CW71" s="711"/>
      <c r="CX71" s="711"/>
      <c r="CY71" s="711"/>
      <c r="CZ71" s="711"/>
      <c r="DA71" s="711"/>
      <c r="DB71" s="711"/>
      <c r="DC71" s="711"/>
      <c r="DD71" s="711"/>
      <c r="DE71" s="711"/>
      <c r="DF71" s="711"/>
      <c r="DG71" s="711"/>
      <c r="DH71" s="711"/>
      <c r="DI71" s="711"/>
      <c r="DJ71" s="711"/>
      <c r="DK71" s="711"/>
      <c r="DL71" s="711"/>
      <c r="DM71" s="711"/>
      <c r="DN71" s="711"/>
      <c r="DO71" s="711"/>
      <c r="DP71" s="711"/>
      <c r="DQ71" s="711"/>
      <c r="DR71" s="711"/>
      <c r="DS71" s="711"/>
      <c r="DT71" s="711"/>
      <c r="DU71" s="711"/>
      <c r="DV71" s="711"/>
      <c r="DW71" s="711"/>
      <c r="DX71" s="711"/>
      <c r="DY71" s="711"/>
      <c r="DZ71" s="711"/>
      <c r="EA71" s="711"/>
      <c r="EB71" s="711"/>
      <c r="EC71" s="711"/>
      <c r="ED71" s="711"/>
      <c r="EE71" s="711"/>
      <c r="EF71" s="711"/>
      <c r="EG71" s="711"/>
      <c r="EH71" s="711"/>
      <c r="EI71" s="711"/>
      <c r="EJ71" s="711"/>
      <c r="EK71" s="711"/>
      <c r="EL71" s="711"/>
      <c r="EM71" s="711"/>
      <c r="EN71" s="711"/>
      <c r="EO71" s="711"/>
      <c r="EP71" s="711"/>
      <c r="EQ71" s="711"/>
      <c r="ER71" s="711"/>
      <c r="ES71" s="711"/>
      <c r="ET71" s="711"/>
      <c r="EU71" s="711"/>
      <c r="EV71" s="711"/>
      <c r="EW71" s="711"/>
      <c r="EX71" s="711"/>
      <c r="EY71" s="711"/>
      <c r="EZ71" s="711"/>
      <c r="FA71" s="711"/>
      <c r="FB71" s="711"/>
      <c r="FC71" s="711"/>
      <c r="FD71" s="711"/>
      <c r="FE71" s="711"/>
    </row>
    <row r="72" spans="1:161" ht="15">
      <c r="A72" s="709"/>
      <c r="B72" s="711"/>
      <c r="C72" s="711"/>
      <c r="D72" s="711"/>
      <c r="E72" s="711"/>
      <c r="F72" s="711"/>
      <c r="G72" s="711"/>
      <c r="H72" s="711"/>
      <c r="I72" s="711"/>
      <c r="J72" s="711"/>
      <c r="K72" s="711"/>
      <c r="L72" s="711"/>
      <c r="M72" s="711"/>
      <c r="N72" s="711"/>
      <c r="O72" s="711"/>
      <c r="P72" s="711"/>
      <c r="Q72" s="711"/>
      <c r="R72" s="711"/>
      <c r="S72" s="711"/>
      <c r="T72" s="711"/>
      <c r="U72" s="711"/>
      <c r="V72" s="711"/>
      <c r="W72" s="711"/>
      <c r="X72" s="711"/>
      <c r="Y72" s="711"/>
      <c r="Z72" s="711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802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711"/>
      <c r="BL72" s="711"/>
      <c r="BM72" s="711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  <c r="BX72" s="711"/>
      <c r="BY72" s="711"/>
      <c r="BZ72" s="711"/>
      <c r="CA72" s="711"/>
      <c r="CB72" s="711"/>
      <c r="CC72" s="711"/>
      <c r="CD72" s="711"/>
      <c r="CE72" s="711"/>
      <c r="CF72" s="711"/>
      <c r="CG72" s="711"/>
      <c r="CH72" s="711"/>
      <c r="CI72" s="711"/>
      <c r="CJ72" s="711"/>
      <c r="CK72" s="711"/>
      <c r="CL72" s="711"/>
      <c r="CM72" s="711"/>
      <c r="CN72" s="711"/>
      <c r="CO72" s="711"/>
      <c r="CP72" s="711"/>
      <c r="CQ72" s="711"/>
      <c r="CR72" s="711"/>
      <c r="CS72" s="711"/>
      <c r="CT72" s="711"/>
      <c r="CU72" s="711"/>
      <c r="CV72" s="711"/>
      <c r="CW72" s="711"/>
      <c r="CX72" s="711"/>
      <c r="CY72" s="711"/>
      <c r="CZ72" s="711"/>
      <c r="DA72" s="711"/>
      <c r="DB72" s="711"/>
      <c r="DC72" s="711"/>
      <c r="DD72" s="711"/>
      <c r="DE72" s="711"/>
      <c r="DF72" s="711"/>
      <c r="DG72" s="711"/>
      <c r="DH72" s="711"/>
      <c r="DI72" s="711"/>
      <c r="DJ72" s="711"/>
      <c r="DK72" s="711"/>
      <c r="DL72" s="711"/>
      <c r="DM72" s="711"/>
      <c r="DN72" s="711"/>
      <c r="DO72" s="711"/>
      <c r="DP72" s="711"/>
      <c r="DQ72" s="711"/>
      <c r="DR72" s="711"/>
      <c r="DS72" s="711"/>
      <c r="DT72" s="711"/>
      <c r="DU72" s="711"/>
      <c r="DV72" s="711"/>
      <c r="DW72" s="711"/>
      <c r="DX72" s="711"/>
      <c r="DY72" s="711"/>
      <c r="DZ72" s="711"/>
      <c r="EA72" s="711"/>
      <c r="EB72" s="711"/>
      <c r="EC72" s="711"/>
      <c r="ED72" s="711"/>
      <c r="EE72" s="711"/>
      <c r="EF72" s="711"/>
      <c r="EG72" s="711"/>
      <c r="EH72" s="711"/>
      <c r="EI72" s="711"/>
      <c r="EJ72" s="711"/>
      <c r="EK72" s="711"/>
      <c r="EL72" s="711"/>
      <c r="EM72" s="711"/>
      <c r="EN72" s="711"/>
      <c r="EO72" s="711"/>
      <c r="EP72" s="711"/>
      <c r="EQ72" s="711"/>
      <c r="ER72" s="711"/>
      <c r="ES72" s="711"/>
      <c r="ET72" s="711"/>
      <c r="EU72" s="711"/>
      <c r="EV72" s="711"/>
      <c r="EW72" s="711"/>
      <c r="EX72" s="711"/>
      <c r="EY72" s="711"/>
      <c r="EZ72" s="711"/>
      <c r="FA72" s="711"/>
      <c r="FB72" s="711"/>
      <c r="FC72" s="711"/>
      <c r="FD72" s="711"/>
      <c r="FE72" s="711"/>
    </row>
    <row r="73" spans="1:161" ht="26.25" thickBot="1">
      <c r="A73" s="724" t="s">
        <v>526</v>
      </c>
      <c r="B73" s="725">
        <f>Interm!B2</f>
        <v>0</v>
      </c>
      <c r="C73" s="725">
        <f>Interm!C2</f>
        <v>0</v>
      </c>
      <c r="D73" s="725">
        <f>Interm!D2</f>
        <v>0</v>
      </c>
      <c r="E73" s="725">
        <f>Interm!E2</f>
        <v>0</v>
      </c>
      <c r="F73" s="725">
        <f>Interm!F2</f>
        <v>8250</v>
      </c>
      <c r="G73" s="725">
        <f>Interm!G2</f>
        <v>14000</v>
      </c>
      <c r="H73" s="725">
        <f>Interm!H2</f>
        <v>24000</v>
      </c>
      <c r="I73" s="725">
        <f>Interm!I2</f>
        <v>26010</v>
      </c>
      <c r="J73" s="725">
        <f>Interm!J2</f>
        <v>16560</v>
      </c>
      <c r="K73" s="725">
        <f>Interm!K2</f>
        <v>18465.001</v>
      </c>
      <c r="L73" s="725">
        <f>Interm!L2</f>
        <v>19225.001</v>
      </c>
      <c r="M73" s="725">
        <f>Interm!M2</f>
        <v>19685.001</v>
      </c>
      <c r="N73" s="725">
        <f>Interm!N2</f>
        <v>9530</v>
      </c>
      <c r="O73" s="725">
        <f>Interm!O2</f>
        <v>0</v>
      </c>
      <c r="P73" s="725">
        <f>Interm!P2</f>
        <v>0</v>
      </c>
      <c r="Q73" s="725">
        <f>Interm!Q2</f>
        <v>0</v>
      </c>
      <c r="R73" s="725">
        <f>Interm!R2</f>
        <v>0</v>
      </c>
      <c r="S73" s="725">
        <f>Interm!S2</f>
        <v>0</v>
      </c>
      <c r="T73" s="725">
        <f>Interm!T2</f>
        <v>30000</v>
      </c>
      <c r="U73" s="725">
        <f>Interm!U2</f>
        <v>30000</v>
      </c>
      <c r="V73" s="725">
        <f>Interm!V2</f>
        <v>32017</v>
      </c>
      <c r="W73" s="725">
        <f>Interm!W2</f>
        <v>32022</v>
      </c>
      <c r="X73" s="725">
        <f>Interm!X2</f>
        <v>40021.571660000001</v>
      </c>
      <c r="Y73" s="725">
        <f>Interm!Y2</f>
        <v>40011.571660000001</v>
      </c>
      <c r="Z73" s="725">
        <f>Interm!Z2</f>
        <v>40017.571660000001</v>
      </c>
      <c r="AA73" s="725">
        <f>Interm!AA2</f>
        <v>40017.571660000001</v>
      </c>
      <c r="AB73" s="725">
        <f>Interm!AB2</f>
        <v>50019.571660000001</v>
      </c>
      <c r="AC73" s="725">
        <f>Interm!AC2</f>
        <v>50021.571660000001</v>
      </c>
      <c r="AD73" s="725">
        <f>Interm!AD2</f>
        <v>51835.571660000001</v>
      </c>
      <c r="AE73" s="725">
        <f>Interm!AE2</f>
        <v>50696</v>
      </c>
      <c r="AF73" s="725">
        <f>Interm!AF2</f>
        <v>61864</v>
      </c>
      <c r="AG73" s="725">
        <f>Interm!AG2</f>
        <v>58664</v>
      </c>
      <c r="AH73" s="725">
        <f>Interm!AH2</f>
        <v>69800</v>
      </c>
      <c r="AI73" s="725">
        <f>Interm!AI2</f>
        <v>69800</v>
      </c>
      <c r="AJ73" s="725">
        <f>Interm!AJ2</f>
        <v>69800</v>
      </c>
      <c r="AK73" s="725">
        <f>Interm!AK2</f>
        <v>69800</v>
      </c>
      <c r="AL73" s="725">
        <f>Interm!AL2</f>
        <v>69800</v>
      </c>
      <c r="AM73" s="725">
        <f>Interm!AM2</f>
        <v>76300</v>
      </c>
      <c r="AN73" s="725">
        <f>Interm!AN2</f>
        <v>0</v>
      </c>
      <c r="AO73" s="725">
        <f>Interm!AO2</f>
        <v>0</v>
      </c>
      <c r="AP73" s="725">
        <f>Interm!AP2</f>
        <v>0</v>
      </c>
      <c r="AQ73" s="725">
        <f>Interm!AQ2</f>
        <v>71300</v>
      </c>
      <c r="AR73" s="725">
        <f>Interm!AR2</f>
        <v>71300</v>
      </c>
      <c r="AS73" s="725">
        <f>Interm!AS2</f>
        <v>71300</v>
      </c>
      <c r="AT73" s="725">
        <f>Interm!AT2</f>
        <v>0</v>
      </c>
      <c r="AU73" s="725">
        <f>Interm!AU2</f>
        <v>0</v>
      </c>
      <c r="AV73" s="725">
        <f>Interm!AV2</f>
        <v>40846.566139660274</v>
      </c>
      <c r="AW73" s="803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725"/>
      <c r="BL73" s="725"/>
      <c r="BM73" s="725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  <c r="BX73" s="725"/>
      <c r="BY73" s="725"/>
      <c r="BZ73" s="725"/>
      <c r="CA73" s="725"/>
      <c r="CB73" s="725"/>
      <c r="CC73" s="725"/>
      <c r="CD73" s="725"/>
      <c r="CE73" s="725"/>
      <c r="CF73" s="725"/>
      <c r="CG73" s="725"/>
      <c r="CH73" s="725"/>
      <c r="CI73" s="725"/>
      <c r="CJ73" s="725"/>
      <c r="CK73" s="725"/>
      <c r="CL73" s="725"/>
      <c r="CM73" s="725"/>
      <c r="CN73" s="725"/>
      <c r="CO73" s="725"/>
      <c r="CP73" s="725"/>
      <c r="CQ73" s="725"/>
      <c r="CR73" s="725"/>
      <c r="CS73" s="725"/>
      <c r="CT73" s="725"/>
      <c r="CU73" s="725"/>
      <c r="CV73" s="725"/>
      <c r="CW73" s="725"/>
      <c r="CX73" s="725"/>
      <c r="CY73" s="725"/>
      <c r="CZ73" s="725"/>
      <c r="DA73" s="725"/>
      <c r="DB73" s="725"/>
      <c r="DC73" s="725"/>
      <c r="DD73" s="725"/>
      <c r="DE73" s="725"/>
      <c r="DF73" s="725"/>
      <c r="DG73" s="725"/>
      <c r="DH73" s="725"/>
      <c r="DI73" s="725"/>
      <c r="DJ73" s="725"/>
      <c r="DK73" s="725"/>
      <c r="DL73" s="725"/>
      <c r="DM73" s="725"/>
      <c r="DN73" s="725"/>
      <c r="DO73" s="725"/>
      <c r="DP73" s="725"/>
      <c r="DQ73" s="725"/>
      <c r="DR73" s="725"/>
      <c r="DS73" s="725"/>
      <c r="DT73" s="725"/>
      <c r="DU73" s="725"/>
      <c r="DV73" s="725"/>
      <c r="DW73" s="725"/>
      <c r="DX73" s="725"/>
      <c r="DY73" s="725"/>
      <c r="DZ73" s="725"/>
      <c r="EA73" s="725"/>
      <c r="EB73" s="725"/>
      <c r="EC73" s="725"/>
      <c r="ED73" s="725"/>
      <c r="EE73" s="725"/>
      <c r="EF73" s="725"/>
      <c r="EG73" s="725"/>
      <c r="EH73" s="725"/>
      <c r="EI73" s="725"/>
      <c r="EJ73" s="725"/>
      <c r="EK73" s="725"/>
      <c r="EL73" s="725"/>
      <c r="EM73" s="725"/>
      <c r="EN73" s="725"/>
      <c r="EO73" s="725"/>
      <c r="EP73" s="725"/>
      <c r="EQ73" s="725"/>
      <c r="ER73" s="725"/>
      <c r="ES73" s="725"/>
      <c r="ET73" s="725"/>
      <c r="EU73" s="725"/>
      <c r="EV73" s="725"/>
      <c r="EW73" s="725"/>
      <c r="EX73" s="725"/>
      <c r="EY73" s="725"/>
      <c r="EZ73" s="725"/>
      <c r="FA73" s="725"/>
      <c r="FB73" s="725"/>
      <c r="FC73" s="725"/>
      <c r="FD73" s="725"/>
      <c r="FE73" s="725"/>
    </row>
    <row r="74" spans="1:161" ht="15">
      <c r="A74" s="709" t="s">
        <v>527</v>
      </c>
      <c r="B74" s="711">
        <f t="shared" ref="B74:AH74" si="267">B17</f>
        <v>104485</v>
      </c>
      <c r="C74" s="711">
        <f t="shared" si="267"/>
        <v>119033</v>
      </c>
      <c r="D74" s="711">
        <f t="shared" si="267"/>
        <v>116814</v>
      </c>
      <c r="E74" s="711">
        <f t="shared" si="267"/>
        <v>125330</v>
      </c>
      <c r="F74" s="711">
        <f t="shared" si="267"/>
        <v>135438</v>
      </c>
      <c r="G74" s="711">
        <f t="shared" si="267"/>
        <v>132424</v>
      </c>
      <c r="H74" s="711">
        <f t="shared" si="267"/>
        <v>122385</v>
      </c>
      <c r="I74" s="711">
        <f t="shared" si="267"/>
        <v>127522</v>
      </c>
      <c r="J74" s="711">
        <f t="shared" si="267"/>
        <v>101637.97843999998</v>
      </c>
      <c r="K74" s="711">
        <f t="shared" si="267"/>
        <v>85733.234599999967</v>
      </c>
      <c r="L74" s="711">
        <f t="shared" si="267"/>
        <v>87903</v>
      </c>
      <c r="M74" s="711">
        <f t="shared" si="267"/>
        <v>89629.125029999981</v>
      </c>
      <c r="N74" s="711">
        <f t="shared" si="267"/>
        <v>98010</v>
      </c>
      <c r="O74" s="711">
        <f t="shared" si="267"/>
        <v>88737</v>
      </c>
      <c r="P74" s="711">
        <f t="shared" si="267"/>
        <v>106459</v>
      </c>
      <c r="Q74" s="711">
        <f t="shared" si="267"/>
        <v>105621</v>
      </c>
      <c r="R74" s="711">
        <f t="shared" si="267"/>
        <v>92814</v>
      </c>
      <c r="S74" s="711">
        <f t="shared" si="267"/>
        <v>63048</v>
      </c>
      <c r="T74" s="711">
        <f t="shared" si="267"/>
        <v>95202</v>
      </c>
      <c r="U74" s="711">
        <f t="shared" si="267"/>
        <v>98765</v>
      </c>
      <c r="V74" s="711">
        <f t="shared" si="267"/>
        <v>109783</v>
      </c>
      <c r="W74" s="711">
        <f t="shared" si="267"/>
        <v>92917</v>
      </c>
      <c r="X74" s="711">
        <f t="shared" si="267"/>
        <v>109024</v>
      </c>
      <c r="Y74" s="711">
        <f t="shared" si="267"/>
        <v>123129</v>
      </c>
      <c r="Z74" s="711">
        <f t="shared" si="267"/>
        <v>113785</v>
      </c>
      <c r="AA74" s="711">
        <f t="shared" si="267"/>
        <v>115453</v>
      </c>
      <c r="AB74" s="711">
        <f t="shared" si="267"/>
        <v>145304</v>
      </c>
      <c r="AC74" s="711">
        <f t="shared" si="267"/>
        <v>154780</v>
      </c>
      <c r="AD74" s="711">
        <f t="shared" si="267"/>
        <v>152449</v>
      </c>
      <c r="AE74" s="711">
        <f t="shared" si="267"/>
        <v>134163</v>
      </c>
      <c r="AF74" s="711">
        <f t="shared" si="267"/>
        <v>126586</v>
      </c>
      <c r="AG74" s="711">
        <f t="shared" si="267"/>
        <v>125136.38800000001</v>
      </c>
      <c r="AH74" s="711">
        <f t="shared" si="267"/>
        <v>129983.91500000001</v>
      </c>
      <c r="AI74" s="711">
        <v>127591</v>
      </c>
      <c r="AJ74" s="711">
        <f t="shared" ref="AJ74:AV74" si="268">AJ17</f>
        <v>129983.91500000001</v>
      </c>
      <c r="AK74" s="711">
        <f t="shared" si="268"/>
        <v>129266</v>
      </c>
      <c r="AL74" s="711">
        <f t="shared" si="268"/>
        <v>131559.51199999999</v>
      </c>
      <c r="AM74" s="711">
        <f t="shared" si="268"/>
        <v>133971.75699999998</v>
      </c>
      <c r="AN74" s="711">
        <f t="shared" si="268"/>
        <v>0</v>
      </c>
      <c r="AO74" s="711">
        <f t="shared" si="268"/>
        <v>0</v>
      </c>
      <c r="AP74" s="711">
        <f t="shared" si="268"/>
        <v>0</v>
      </c>
      <c r="AQ74" s="711">
        <f t="shared" si="268"/>
        <v>119493.80623000003</v>
      </c>
      <c r="AR74" s="711">
        <f t="shared" si="268"/>
        <v>124809.257</v>
      </c>
      <c r="AS74" s="711">
        <f t="shared" si="268"/>
        <v>129266</v>
      </c>
      <c r="AT74" s="711">
        <f t="shared" si="268"/>
        <v>0</v>
      </c>
      <c r="AU74" s="711">
        <f t="shared" si="268"/>
        <v>0</v>
      </c>
      <c r="AV74" s="711">
        <f t="shared" si="268"/>
        <v>70846.566139660266</v>
      </c>
      <c r="AW74" s="802"/>
      <c r="AX74" s="711"/>
      <c r="AY74" s="711"/>
      <c r="AZ74" s="711"/>
      <c r="BA74" s="711"/>
      <c r="BB74" s="711"/>
      <c r="BC74" s="711"/>
      <c r="BD74" s="711"/>
      <c r="BE74" s="711"/>
      <c r="BF74" s="711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1"/>
      <c r="BZ74" s="711"/>
      <c r="CA74" s="711"/>
      <c r="CB74" s="711"/>
      <c r="CC74" s="711"/>
      <c r="CD74" s="711"/>
      <c r="CE74" s="711"/>
      <c r="CF74" s="711"/>
      <c r="CG74" s="711"/>
      <c r="CH74" s="711"/>
      <c r="CI74" s="711"/>
      <c r="CJ74" s="711"/>
      <c r="CK74" s="711"/>
      <c r="CL74" s="711"/>
      <c r="CM74" s="711"/>
      <c r="CN74" s="711"/>
      <c r="CO74" s="711"/>
      <c r="CP74" s="711"/>
      <c r="CQ74" s="711"/>
      <c r="CR74" s="711"/>
      <c r="CS74" s="711"/>
      <c r="CT74" s="711"/>
      <c r="CU74" s="711"/>
      <c r="CV74" s="711"/>
      <c r="CW74" s="711"/>
      <c r="CX74" s="711"/>
      <c r="CY74" s="711"/>
      <c r="CZ74" s="711"/>
      <c r="DA74" s="711"/>
      <c r="DB74" s="711"/>
      <c r="DC74" s="711"/>
      <c r="DD74" s="711"/>
      <c r="DE74" s="711"/>
      <c r="DF74" s="711"/>
      <c r="DG74" s="711"/>
      <c r="DH74" s="711"/>
      <c r="DI74" s="711"/>
      <c r="DJ74" s="711"/>
      <c r="DK74" s="711"/>
      <c r="DL74" s="711"/>
      <c r="DM74" s="711"/>
      <c r="DN74" s="711"/>
      <c r="DO74" s="711"/>
      <c r="DP74" s="711"/>
      <c r="DQ74" s="711"/>
      <c r="DR74" s="711"/>
      <c r="DS74" s="711"/>
      <c r="DT74" s="711"/>
      <c r="DU74" s="711"/>
      <c r="DV74" s="711"/>
      <c r="DW74" s="711"/>
      <c r="DX74" s="711"/>
      <c r="DY74" s="711"/>
      <c r="DZ74" s="711"/>
      <c r="EA74" s="711"/>
      <c r="EB74" s="711"/>
      <c r="EC74" s="711"/>
      <c r="ED74" s="711"/>
      <c r="EE74" s="711"/>
      <c r="EF74" s="711"/>
      <c r="EG74" s="711"/>
      <c r="EH74" s="711"/>
      <c r="EI74" s="711"/>
      <c r="EJ74" s="711"/>
      <c r="EK74" s="711"/>
      <c r="EL74" s="711"/>
      <c r="EM74" s="711"/>
      <c r="EN74" s="711"/>
      <c r="EO74" s="711"/>
      <c r="EP74" s="711"/>
      <c r="EQ74" s="711"/>
      <c r="ER74" s="711"/>
      <c r="ES74" s="711"/>
      <c r="ET74" s="711"/>
      <c r="EU74" s="711"/>
      <c r="EV74" s="711"/>
      <c r="EW74" s="711"/>
      <c r="EX74" s="711"/>
      <c r="EY74" s="711"/>
      <c r="EZ74" s="711"/>
      <c r="FA74" s="711"/>
      <c r="FB74" s="711"/>
      <c r="FC74" s="711"/>
      <c r="FD74" s="711"/>
      <c r="FE74" s="711"/>
    </row>
    <row r="75" spans="1:161">
      <c r="A75" s="403"/>
      <c r="B75" s="716"/>
      <c r="C75" s="716"/>
      <c r="D75" s="716"/>
      <c r="E75" s="716"/>
      <c r="F75" s="716"/>
      <c r="G75" s="716"/>
      <c r="H75" s="716"/>
      <c r="I75" s="716"/>
      <c r="J75" s="716"/>
      <c r="K75" s="716"/>
      <c r="L75" s="716"/>
      <c r="M75" s="716"/>
      <c r="N75" s="716"/>
      <c r="O75" s="716"/>
      <c r="P75" s="716"/>
      <c r="Q75" s="716"/>
      <c r="R75" s="716"/>
      <c r="S75" s="716"/>
      <c r="T75" s="716"/>
      <c r="U75" s="716"/>
      <c r="V75" s="716"/>
      <c r="W75" s="716"/>
      <c r="X75" s="716"/>
      <c r="Y75" s="716"/>
      <c r="Z75" s="716"/>
      <c r="AA75" s="716"/>
      <c r="AB75" s="716"/>
      <c r="AC75" s="716"/>
      <c r="AD75" s="716"/>
      <c r="AE75" s="716"/>
      <c r="AF75" s="716"/>
      <c r="AG75" s="716"/>
      <c r="AH75" s="716"/>
      <c r="AI75" s="716"/>
      <c r="AJ75" s="716"/>
      <c r="AK75" s="716"/>
      <c r="AL75" s="716"/>
      <c r="AM75" s="716"/>
      <c r="AN75" s="716"/>
      <c r="AO75" s="716"/>
      <c r="AP75" s="716"/>
      <c r="AQ75" s="716"/>
      <c r="AR75" s="716"/>
      <c r="AS75" s="716"/>
      <c r="AT75" s="716"/>
      <c r="AU75" s="716"/>
      <c r="AV75" s="716"/>
      <c r="AW75" s="276"/>
      <c r="AX75" s="716"/>
      <c r="AY75" s="716"/>
      <c r="AZ75" s="716"/>
      <c r="BA75" s="716"/>
      <c r="BB75" s="716"/>
      <c r="BC75" s="716"/>
      <c r="BD75" s="716"/>
      <c r="BE75" s="716"/>
      <c r="BF75" s="716"/>
      <c r="BG75" s="716"/>
      <c r="BH75" s="716"/>
      <c r="BI75" s="716"/>
      <c r="BJ75" s="716"/>
      <c r="BK75" s="716"/>
      <c r="BL75" s="716"/>
      <c r="BM75" s="716"/>
      <c r="BN75" s="716"/>
      <c r="BO75" s="716"/>
      <c r="BP75" s="716"/>
      <c r="BQ75" s="716"/>
      <c r="BR75" s="716"/>
      <c r="BS75" s="716"/>
      <c r="BT75" s="716"/>
      <c r="BU75" s="716"/>
      <c r="BV75" s="716"/>
      <c r="BW75" s="716"/>
      <c r="BX75" s="716"/>
      <c r="BY75" s="716"/>
      <c r="BZ75" s="716"/>
      <c r="CA75" s="716"/>
      <c r="CB75" s="716"/>
      <c r="CC75" s="716"/>
      <c r="CD75" s="716"/>
      <c r="CE75" s="716"/>
      <c r="CF75" s="716"/>
      <c r="CG75" s="716"/>
      <c r="CH75" s="716"/>
      <c r="CI75" s="716"/>
      <c r="CJ75" s="716"/>
      <c r="CK75" s="716"/>
      <c r="CL75" s="716"/>
      <c r="CM75" s="716"/>
      <c r="CN75" s="716"/>
      <c r="CO75" s="716"/>
      <c r="CP75" s="716"/>
      <c r="CQ75" s="716"/>
      <c r="CR75" s="716"/>
      <c r="CS75" s="716"/>
      <c r="CT75" s="716"/>
      <c r="CU75" s="716"/>
      <c r="CV75" s="716"/>
      <c r="CW75" s="716"/>
      <c r="CX75" s="716"/>
      <c r="CY75" s="716"/>
      <c r="CZ75" s="716"/>
      <c r="DA75" s="716"/>
      <c r="DB75" s="716"/>
      <c r="DC75" s="716"/>
      <c r="DD75" s="716"/>
      <c r="DE75" s="716"/>
      <c r="DF75" s="716"/>
      <c r="DG75" s="716"/>
      <c r="DH75" s="716"/>
      <c r="DI75" s="716"/>
      <c r="DJ75" s="716"/>
      <c r="DK75" s="716"/>
      <c r="DL75" s="716"/>
      <c r="DM75" s="716"/>
      <c r="DN75" s="716"/>
      <c r="DO75" s="716"/>
      <c r="DP75" s="716"/>
      <c r="DQ75" s="716"/>
      <c r="DR75" s="716"/>
      <c r="DS75" s="716"/>
      <c r="DT75" s="716"/>
      <c r="DU75" s="716"/>
      <c r="DV75" s="716"/>
      <c r="DW75" s="716"/>
      <c r="DX75" s="716"/>
      <c r="DY75" s="716"/>
      <c r="DZ75" s="716"/>
      <c r="EA75" s="716"/>
      <c r="EB75" s="716"/>
      <c r="EC75" s="716"/>
      <c r="ED75" s="716"/>
      <c r="EE75" s="716"/>
      <c r="EF75" s="716"/>
      <c r="EG75" s="716"/>
      <c r="EH75" s="716"/>
      <c r="EI75" s="716"/>
      <c r="EJ75" s="716"/>
      <c r="EK75" s="716"/>
      <c r="EL75" s="716"/>
      <c r="EM75" s="716"/>
      <c r="EN75" s="716"/>
      <c r="EO75" s="716"/>
      <c r="EP75" s="716"/>
      <c r="EQ75" s="716"/>
      <c r="ER75" s="716"/>
      <c r="ES75" s="716"/>
      <c r="ET75" s="716"/>
      <c r="EU75" s="716"/>
      <c r="EV75" s="716"/>
      <c r="EW75" s="716"/>
      <c r="EX75" s="716"/>
      <c r="EY75" s="716"/>
      <c r="EZ75" s="716"/>
      <c r="FA75" s="716"/>
      <c r="FB75" s="716"/>
      <c r="FC75" s="716"/>
      <c r="FD75" s="716"/>
      <c r="FE75" s="716"/>
    </row>
    <row r="76" spans="1:161" ht="15">
      <c r="A76" s="709" t="s">
        <v>528</v>
      </c>
      <c r="B76" s="711">
        <f t="shared" ref="B76:AH76" si="269">B19</f>
        <v>136419</v>
      </c>
      <c r="C76" s="711">
        <f t="shared" si="269"/>
        <v>136097</v>
      </c>
      <c r="D76" s="711">
        <f t="shared" si="269"/>
        <v>132498</v>
      </c>
      <c r="E76" s="711">
        <f t="shared" si="269"/>
        <v>129062</v>
      </c>
      <c r="F76" s="711">
        <f t="shared" si="269"/>
        <v>126692</v>
      </c>
      <c r="G76" s="711">
        <f t="shared" si="269"/>
        <v>123818</v>
      </c>
      <c r="H76" s="711">
        <f t="shared" si="269"/>
        <v>125446.36234999998</v>
      </c>
      <c r="I76" s="711">
        <f t="shared" si="269"/>
        <v>139819</v>
      </c>
      <c r="J76" s="711">
        <f t="shared" si="269"/>
        <v>135593</v>
      </c>
      <c r="K76" s="711">
        <f t="shared" si="269"/>
        <v>118483</v>
      </c>
      <c r="L76" s="711">
        <f t="shared" si="269"/>
        <v>111152</v>
      </c>
      <c r="M76" s="711">
        <f t="shared" si="269"/>
        <v>105584</v>
      </c>
      <c r="N76" s="711">
        <f t="shared" si="269"/>
        <v>92477</v>
      </c>
      <c r="O76" s="711">
        <f t="shared" si="269"/>
        <v>80936</v>
      </c>
      <c r="P76" s="711">
        <f t="shared" si="269"/>
        <v>81025</v>
      </c>
      <c r="Q76" s="711">
        <f t="shared" si="269"/>
        <v>79920</v>
      </c>
      <c r="R76" s="711">
        <f t="shared" si="269"/>
        <v>77341</v>
      </c>
      <c r="S76" s="711">
        <f t="shared" si="269"/>
        <v>74868</v>
      </c>
      <c r="T76" s="711">
        <f t="shared" si="269"/>
        <v>126584</v>
      </c>
      <c r="U76" s="711">
        <f t="shared" si="269"/>
        <v>141300</v>
      </c>
      <c r="V76" s="711">
        <f t="shared" si="269"/>
        <v>149377</v>
      </c>
      <c r="W76" s="711">
        <f t="shared" si="269"/>
        <v>148654</v>
      </c>
      <c r="X76" s="711">
        <f t="shared" si="269"/>
        <v>148064</v>
      </c>
      <c r="Y76" s="711">
        <f t="shared" si="269"/>
        <v>145878</v>
      </c>
      <c r="Z76" s="711">
        <f t="shared" si="269"/>
        <v>143682</v>
      </c>
      <c r="AA76" s="711">
        <f t="shared" si="269"/>
        <v>143682</v>
      </c>
      <c r="AB76" s="711">
        <f t="shared" si="269"/>
        <v>143146</v>
      </c>
      <c r="AC76" s="711">
        <f t="shared" si="269"/>
        <v>143362</v>
      </c>
      <c r="AD76" s="711">
        <f t="shared" si="269"/>
        <v>142489</v>
      </c>
      <c r="AE76" s="711">
        <f t="shared" si="269"/>
        <v>139094</v>
      </c>
      <c r="AF76" s="711">
        <f t="shared" si="269"/>
        <v>136325</v>
      </c>
      <c r="AG76" s="711">
        <f t="shared" si="269"/>
        <v>136342.27241999999</v>
      </c>
      <c r="AH76" s="711">
        <f t="shared" si="269"/>
        <v>146842.27241999999</v>
      </c>
      <c r="AI76" s="711">
        <v>146842</v>
      </c>
      <c r="AJ76" s="711">
        <f t="shared" ref="AJ76:AV76" si="270">AJ19</f>
        <v>146842.27241999999</v>
      </c>
      <c r="AK76" s="711">
        <f t="shared" si="270"/>
        <v>144165</v>
      </c>
      <c r="AL76" s="711">
        <f t="shared" si="270"/>
        <v>144165.27241999999</v>
      </c>
      <c r="AM76" s="711">
        <f t="shared" si="270"/>
        <v>143403.91430999999</v>
      </c>
      <c r="AN76" s="711">
        <f t="shared" si="270"/>
        <v>0</v>
      </c>
      <c r="AO76" s="711">
        <f t="shared" si="270"/>
        <v>0</v>
      </c>
      <c r="AP76" s="711">
        <f t="shared" si="270"/>
        <v>0</v>
      </c>
      <c r="AQ76" s="711">
        <f t="shared" si="270"/>
        <v>143403.66706000004</v>
      </c>
      <c r="AR76" s="711">
        <f t="shared" si="270"/>
        <v>143403.91430999999</v>
      </c>
      <c r="AS76" s="711">
        <f t="shared" si="270"/>
        <v>144165</v>
      </c>
      <c r="AT76" s="711">
        <f t="shared" si="270"/>
        <v>0</v>
      </c>
      <c r="AU76" s="711">
        <f t="shared" si="270"/>
        <v>0</v>
      </c>
      <c r="AV76" s="711">
        <f t="shared" si="270"/>
        <v>172697.36948000005</v>
      </c>
      <c r="AW76" s="802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711"/>
      <c r="BL76" s="711"/>
      <c r="BM76" s="711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  <c r="BX76" s="711"/>
      <c r="BY76" s="711"/>
      <c r="BZ76" s="711"/>
      <c r="CA76" s="711"/>
      <c r="CB76" s="711"/>
      <c r="CC76" s="711"/>
      <c r="CD76" s="711"/>
      <c r="CE76" s="711"/>
      <c r="CF76" s="711"/>
      <c r="CG76" s="711"/>
      <c r="CH76" s="711"/>
      <c r="CI76" s="711"/>
      <c r="CJ76" s="711"/>
      <c r="CK76" s="711"/>
      <c r="CL76" s="711"/>
      <c r="CM76" s="711"/>
      <c r="CN76" s="711"/>
      <c r="CO76" s="711"/>
      <c r="CP76" s="711"/>
      <c r="CQ76" s="711"/>
      <c r="CR76" s="711"/>
      <c r="CS76" s="711"/>
      <c r="CT76" s="711"/>
      <c r="CU76" s="711"/>
      <c r="CV76" s="711"/>
      <c r="CW76" s="711"/>
      <c r="CX76" s="711"/>
      <c r="CY76" s="711"/>
      <c r="CZ76" s="711"/>
      <c r="DA76" s="711"/>
      <c r="DB76" s="711"/>
      <c r="DC76" s="711"/>
      <c r="DD76" s="711"/>
      <c r="DE76" s="711"/>
      <c r="DF76" s="711"/>
      <c r="DG76" s="711"/>
      <c r="DH76" s="711"/>
      <c r="DI76" s="711"/>
      <c r="DJ76" s="711"/>
      <c r="DK76" s="711"/>
      <c r="DL76" s="711"/>
      <c r="DM76" s="711"/>
      <c r="DN76" s="711"/>
      <c r="DO76" s="711"/>
      <c r="DP76" s="711"/>
      <c r="DQ76" s="711"/>
      <c r="DR76" s="711"/>
      <c r="DS76" s="711"/>
      <c r="DT76" s="711"/>
      <c r="DU76" s="711"/>
      <c r="DV76" s="711"/>
      <c r="DW76" s="711"/>
      <c r="DX76" s="711"/>
      <c r="DY76" s="711"/>
      <c r="DZ76" s="711"/>
      <c r="EA76" s="711"/>
      <c r="EB76" s="711"/>
      <c r="EC76" s="711"/>
      <c r="ED76" s="711"/>
      <c r="EE76" s="711"/>
      <c r="EF76" s="711"/>
      <c r="EG76" s="711"/>
      <c r="EH76" s="711"/>
      <c r="EI76" s="711"/>
      <c r="EJ76" s="711"/>
      <c r="EK76" s="711"/>
      <c r="EL76" s="711"/>
      <c r="EM76" s="711"/>
      <c r="EN76" s="711"/>
      <c r="EO76" s="711"/>
      <c r="EP76" s="711"/>
      <c r="EQ76" s="711"/>
      <c r="ER76" s="711"/>
      <c r="ES76" s="711"/>
      <c r="ET76" s="711"/>
      <c r="EU76" s="711"/>
      <c r="EV76" s="711"/>
      <c r="EW76" s="711"/>
      <c r="EX76" s="711"/>
      <c r="EY76" s="711"/>
      <c r="EZ76" s="711"/>
      <c r="FA76" s="711"/>
      <c r="FB76" s="711"/>
      <c r="FC76" s="711"/>
      <c r="FD76" s="711"/>
      <c r="FE76" s="711"/>
    </row>
    <row r="77" spans="1:161" ht="15.75" thickBot="1">
      <c r="A77" s="710" t="s">
        <v>529</v>
      </c>
      <c r="B77" s="712">
        <f t="shared" ref="B77:C77" si="271">B76-B74</f>
        <v>31934</v>
      </c>
      <c r="C77" s="712">
        <f t="shared" si="271"/>
        <v>17064</v>
      </c>
      <c r="D77" s="712">
        <f t="shared" ref="D77" si="272">D76-D74</f>
        <v>15684</v>
      </c>
      <c r="E77" s="712">
        <f t="shared" ref="E77" si="273">E76-E74</f>
        <v>3732</v>
      </c>
      <c r="F77" s="712">
        <f t="shared" ref="F77" si="274">F76-F74</f>
        <v>-8746</v>
      </c>
      <c r="G77" s="712">
        <f t="shared" ref="G77" si="275">G76-G74</f>
        <v>-8606</v>
      </c>
      <c r="H77" s="712">
        <f t="shared" ref="H77" si="276">H76-H74</f>
        <v>3061.3623499999812</v>
      </c>
      <c r="I77" s="712">
        <f t="shared" ref="I77" si="277">I76-I74</f>
        <v>12297</v>
      </c>
      <c r="J77" s="712">
        <f t="shared" ref="J77" si="278">J76-J74</f>
        <v>33955.021560000023</v>
      </c>
      <c r="K77" s="712">
        <f t="shared" ref="K77" si="279">K76-K74</f>
        <v>32749.765400000033</v>
      </c>
      <c r="L77" s="712">
        <f t="shared" ref="L77" si="280">L76-L74</f>
        <v>23249</v>
      </c>
      <c r="M77" s="712">
        <f t="shared" ref="M77" si="281">M76-M74</f>
        <v>15954.874970000019</v>
      </c>
      <c r="N77" s="712">
        <f t="shared" ref="N77" si="282">N76-N74</f>
        <v>-5533</v>
      </c>
      <c r="O77" s="712">
        <f t="shared" ref="O77:AE77" si="283">O76-O74</f>
        <v>-7801</v>
      </c>
      <c r="P77" s="712">
        <f t="shared" si="283"/>
        <v>-25434</v>
      </c>
      <c r="Q77" s="712">
        <f t="shared" si="283"/>
        <v>-25701</v>
      </c>
      <c r="R77" s="712">
        <f t="shared" si="283"/>
        <v>-15473</v>
      </c>
      <c r="S77" s="712">
        <f t="shared" si="283"/>
        <v>11820</v>
      </c>
      <c r="T77" s="712">
        <f t="shared" si="283"/>
        <v>31382</v>
      </c>
      <c r="U77" s="712">
        <f t="shared" si="283"/>
        <v>42535</v>
      </c>
      <c r="V77" s="712">
        <f t="shared" si="283"/>
        <v>39594</v>
      </c>
      <c r="W77" s="712">
        <f t="shared" si="283"/>
        <v>55737</v>
      </c>
      <c r="X77" s="712">
        <f t="shared" si="283"/>
        <v>39040</v>
      </c>
      <c r="Y77" s="712">
        <f t="shared" si="283"/>
        <v>22749</v>
      </c>
      <c r="Z77" s="712">
        <f t="shared" si="283"/>
        <v>29897</v>
      </c>
      <c r="AA77" s="712">
        <f t="shared" si="283"/>
        <v>28229</v>
      </c>
      <c r="AB77" s="712">
        <f t="shared" si="283"/>
        <v>-2158</v>
      </c>
      <c r="AC77" s="712">
        <f t="shared" si="283"/>
        <v>-11418</v>
      </c>
      <c r="AD77" s="712">
        <f t="shared" si="283"/>
        <v>-9960</v>
      </c>
      <c r="AE77" s="712">
        <f t="shared" si="283"/>
        <v>4931</v>
      </c>
      <c r="AF77" s="712">
        <f>AF76-AF74</f>
        <v>9739</v>
      </c>
      <c r="AG77" s="712">
        <f>AG76-AG74</f>
        <v>11205.884419999988</v>
      </c>
      <c r="AH77" s="712">
        <f t="shared" ref="AH77:AK77" si="284">AH76-AH74</f>
        <v>16858.357419999986</v>
      </c>
      <c r="AI77" s="712">
        <f t="shared" si="284"/>
        <v>19251</v>
      </c>
      <c r="AJ77" s="712">
        <f t="shared" si="284"/>
        <v>16858.357419999986</v>
      </c>
      <c r="AK77" s="712">
        <f t="shared" si="284"/>
        <v>14899</v>
      </c>
      <c r="AL77" s="712">
        <f t="shared" ref="AL77:AV77" si="285">AL76-AL74</f>
        <v>12605.760420000006</v>
      </c>
      <c r="AM77" s="712">
        <f t="shared" si="285"/>
        <v>9432.1573100000096</v>
      </c>
      <c r="AN77" s="712">
        <f t="shared" si="285"/>
        <v>0</v>
      </c>
      <c r="AO77" s="712">
        <f t="shared" si="285"/>
        <v>0</v>
      </c>
      <c r="AP77" s="712">
        <f t="shared" si="285"/>
        <v>0</v>
      </c>
      <c r="AQ77" s="712">
        <f t="shared" si="285"/>
        <v>23909.860830000005</v>
      </c>
      <c r="AR77" s="712">
        <f t="shared" si="285"/>
        <v>18594.657309999995</v>
      </c>
      <c r="AS77" s="712">
        <f t="shared" si="285"/>
        <v>14899</v>
      </c>
      <c r="AT77" s="712">
        <f t="shared" si="285"/>
        <v>0</v>
      </c>
      <c r="AU77" s="712">
        <f t="shared" si="285"/>
        <v>0</v>
      </c>
      <c r="AV77" s="712">
        <f t="shared" si="285"/>
        <v>101850.80334033979</v>
      </c>
      <c r="AW77" s="804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12"/>
      <c r="CY77" s="712"/>
      <c r="CZ77" s="712"/>
      <c r="DA77" s="712"/>
      <c r="DB77" s="712"/>
      <c r="DC77" s="712"/>
      <c r="DD77" s="712"/>
      <c r="DE77" s="712"/>
      <c r="DF77" s="712"/>
      <c r="DG77" s="712"/>
      <c r="DH77" s="712"/>
      <c r="DI77" s="712"/>
      <c r="DJ77" s="712"/>
      <c r="DK77" s="712"/>
      <c r="DL77" s="712"/>
      <c r="DM77" s="712"/>
      <c r="DN77" s="712"/>
      <c r="DO77" s="712"/>
      <c r="DP77" s="712"/>
      <c r="DQ77" s="712"/>
      <c r="DR77" s="712"/>
      <c r="DS77" s="712"/>
      <c r="DT77" s="712"/>
      <c r="DU77" s="712"/>
      <c r="DV77" s="712"/>
      <c r="DW77" s="712"/>
      <c r="DX77" s="712"/>
      <c r="DY77" s="712"/>
      <c r="DZ77" s="712"/>
      <c r="EA77" s="712"/>
      <c r="EB77" s="712"/>
      <c r="EC77" s="712"/>
      <c r="ED77" s="712"/>
      <c r="EE77" s="712"/>
      <c r="EF77" s="712"/>
      <c r="EG77" s="712"/>
      <c r="EH77" s="712"/>
      <c r="EI77" s="712"/>
      <c r="EJ77" s="712"/>
      <c r="EK77" s="712"/>
      <c r="EL77" s="712"/>
      <c r="EM77" s="712"/>
      <c r="EN77" s="712"/>
      <c r="EO77" s="712"/>
      <c r="EP77" s="712"/>
      <c r="EQ77" s="712"/>
      <c r="ER77" s="712"/>
      <c r="ES77" s="712"/>
      <c r="ET77" s="712"/>
      <c r="EU77" s="712"/>
      <c r="EV77" s="712"/>
      <c r="EW77" s="712"/>
      <c r="EX77" s="712"/>
      <c r="EY77" s="712"/>
      <c r="EZ77" s="712"/>
      <c r="FA77" s="712"/>
      <c r="FB77" s="712"/>
      <c r="FC77" s="712"/>
      <c r="FD77" s="712"/>
      <c r="FE77" s="712"/>
    </row>
    <row r="79" spans="1:161" ht="15.75" thickBot="1">
      <c r="A79" s="710" t="s">
        <v>544</v>
      </c>
      <c r="B79" s="726">
        <f>[1]Cubo!L22</f>
        <v>7354</v>
      </c>
      <c r="C79" s="726">
        <f>[1]Cubo!M22</f>
        <v>7490</v>
      </c>
      <c r="D79" s="726">
        <f>[1]Cubo!N22</f>
        <v>496</v>
      </c>
      <c r="E79" s="726">
        <f>[1]Cubo!O22</f>
        <v>887</v>
      </c>
      <c r="F79" s="726">
        <f>[1]Cubo!P22</f>
        <v>1044</v>
      </c>
      <c r="G79" s="726">
        <f>[1]Cubo!Q22</f>
        <v>1368</v>
      </c>
      <c r="H79" s="726">
        <f>[1]Cubo!R22</f>
        <v>1787</v>
      </c>
      <c r="I79" s="726">
        <f>[1]Cubo!S22</f>
        <v>2174</v>
      </c>
      <c r="J79" s="726">
        <f>[1]Cubo!T22</f>
        <v>2528</v>
      </c>
      <c r="K79" s="726">
        <f>[1]Cubo!U22</f>
        <v>3111</v>
      </c>
      <c r="L79" s="726">
        <f>[1]Cubo!V22</f>
        <v>3295</v>
      </c>
      <c r="M79" s="726">
        <f>[1]Cubo!W22</f>
        <v>3739</v>
      </c>
      <c r="N79" s="726">
        <f>[1]Cubo!X22</f>
        <v>3823</v>
      </c>
      <c r="O79" s="726">
        <f>[1]Cubo!Y22</f>
        <v>4162</v>
      </c>
      <c r="P79" s="726">
        <f>[1]Cubo!Z22</f>
        <v>256</v>
      </c>
      <c r="Q79" s="726">
        <f>[1]Cubo!AA22</f>
        <v>469</v>
      </c>
      <c r="R79" s="726">
        <f>[1]Cubo!AB22</f>
        <v>719</v>
      </c>
      <c r="S79" s="726">
        <f>[1]Cubo!AC22</f>
        <v>917</v>
      </c>
      <c r="T79" s="726">
        <f>[1]Cubo!AD22</f>
        <v>1253</v>
      </c>
      <c r="U79" s="726">
        <f>[1]Cubo!AE22</f>
        <v>1724</v>
      </c>
      <c r="V79" s="726">
        <f>[1]Cubo!AF22</f>
        <v>2195</v>
      </c>
      <c r="W79" s="726">
        <f>[1]Cubo!AG22</f>
        <v>2599</v>
      </c>
      <c r="X79" s="726">
        <f>[1]Cubo!AH22</f>
        <v>2896</v>
      </c>
      <c r="Y79" s="726">
        <f>[1]Cubo!AI22</f>
        <v>3207</v>
      </c>
      <c r="Z79" s="726">
        <f>[1]Cubo!AJ22</f>
        <v>3419</v>
      </c>
      <c r="AA79" s="726">
        <f>[1]Cubo!AK22</f>
        <v>3618</v>
      </c>
      <c r="AB79" s="726">
        <f>[1]Cubo!AL22</f>
        <v>132</v>
      </c>
      <c r="AC79" s="726">
        <f>[1]Cubo!AM22</f>
        <v>111</v>
      </c>
      <c r="AD79" s="726">
        <f>[1]Cubo!AN22</f>
        <v>65</v>
      </c>
      <c r="AE79" s="726">
        <f>[1]Cubo!AO22</f>
        <v>49</v>
      </c>
      <c r="AF79" s="726">
        <f>[1]Cubo!AP22</f>
        <v>413</v>
      </c>
      <c r="AG79" s="726"/>
      <c r="AH79" s="726"/>
      <c r="AI79" s="726"/>
      <c r="AJ79" s="726"/>
      <c r="AK79" s="726">
        <f>[1]Cubo!AQ22</f>
        <v>687</v>
      </c>
      <c r="AL79" s="726">
        <v>889.01912543615572</v>
      </c>
      <c r="AM79" s="726">
        <v>880.0334727725326</v>
      </c>
      <c r="AN79" s="726"/>
      <c r="AO79" s="726"/>
      <c r="AP79" s="726"/>
      <c r="AQ79" s="726">
        <f>-SUM('[1]Real Proy Ppt'!$Q$20:$W$20)</f>
        <v>875.92128841304748</v>
      </c>
      <c r="AR79" s="726">
        <f>AQ79</f>
        <v>875.92128841304748</v>
      </c>
      <c r="AS79" s="726">
        <f t="shared" ref="AS79:AS81" si="286">AR79</f>
        <v>875.92128841304748</v>
      </c>
      <c r="AT79" s="726"/>
      <c r="AU79" s="726"/>
      <c r="AV79" s="726">
        <f>-'[1]Real Proy Ppt'!$AC$20</f>
        <v>3534.5141131810979</v>
      </c>
    </row>
    <row r="80" spans="1:161" s="403" customFormat="1">
      <c r="A80" s="738" t="s">
        <v>564</v>
      </c>
      <c r="B80" s="739">
        <f>B79-B81</f>
        <v>7354</v>
      </c>
      <c r="C80" s="739">
        <f t="shared" ref="C80:AF80" si="287">C79-C81</f>
        <v>7490</v>
      </c>
      <c r="D80" s="739">
        <f t="shared" si="287"/>
        <v>496</v>
      </c>
      <c r="E80" s="739">
        <f t="shared" si="287"/>
        <v>887</v>
      </c>
      <c r="F80" s="739">
        <f t="shared" si="287"/>
        <v>1044</v>
      </c>
      <c r="G80" s="739">
        <f t="shared" si="287"/>
        <v>1368</v>
      </c>
      <c r="H80" s="739">
        <f t="shared" si="287"/>
        <v>1787</v>
      </c>
      <c r="I80" s="739">
        <f t="shared" si="287"/>
        <v>2174</v>
      </c>
      <c r="J80" s="739">
        <f t="shared" si="287"/>
        <v>2528</v>
      </c>
      <c r="K80" s="739">
        <f t="shared" si="287"/>
        <v>3111</v>
      </c>
      <c r="L80" s="739">
        <f t="shared" si="287"/>
        <v>3295</v>
      </c>
      <c r="M80" s="739">
        <f t="shared" si="287"/>
        <v>3739</v>
      </c>
      <c r="N80" s="739">
        <f t="shared" si="287"/>
        <v>3823</v>
      </c>
      <c r="O80" s="739">
        <f t="shared" si="287"/>
        <v>4162</v>
      </c>
      <c r="P80" s="739">
        <f t="shared" si="287"/>
        <v>256</v>
      </c>
      <c r="Q80" s="739">
        <f t="shared" si="287"/>
        <v>469</v>
      </c>
      <c r="R80" s="739">
        <f t="shared" si="287"/>
        <v>719</v>
      </c>
      <c r="S80" s="739">
        <f t="shared" si="287"/>
        <v>917</v>
      </c>
      <c r="T80" s="739">
        <f t="shared" si="287"/>
        <v>1253</v>
      </c>
      <c r="U80" s="739">
        <f t="shared" si="287"/>
        <v>1724</v>
      </c>
      <c r="V80" s="739">
        <f t="shared" si="287"/>
        <v>2195</v>
      </c>
      <c r="W80" s="739">
        <f t="shared" si="287"/>
        <v>2599</v>
      </c>
      <c r="X80" s="739">
        <f t="shared" si="287"/>
        <v>2896</v>
      </c>
      <c r="Y80" s="739">
        <f t="shared" si="287"/>
        <v>3207</v>
      </c>
      <c r="Z80" s="739">
        <f t="shared" si="287"/>
        <v>3419</v>
      </c>
      <c r="AA80" s="739">
        <f t="shared" si="287"/>
        <v>3618</v>
      </c>
      <c r="AB80" s="739">
        <f t="shared" si="287"/>
        <v>132</v>
      </c>
      <c r="AC80" s="739">
        <f t="shared" si="287"/>
        <v>111</v>
      </c>
      <c r="AD80" s="739">
        <f t="shared" si="287"/>
        <v>65</v>
      </c>
      <c r="AE80" s="739">
        <f t="shared" si="287"/>
        <v>49</v>
      </c>
      <c r="AF80" s="739">
        <f t="shared" si="287"/>
        <v>119.36856</v>
      </c>
      <c r="AG80" s="739"/>
      <c r="AH80" s="739"/>
      <c r="AI80" s="739"/>
      <c r="AJ80" s="739"/>
      <c r="AK80" s="739">
        <f t="shared" ref="AK80" si="288">AK79-AK81</f>
        <v>319.34754000000004</v>
      </c>
      <c r="AL80" s="739">
        <v>483.76317424051842</v>
      </c>
      <c r="AM80" s="739">
        <v>474.77752157689531</v>
      </c>
      <c r="AN80" s="739"/>
      <c r="AO80" s="739"/>
      <c r="AP80" s="739"/>
      <c r="AQ80" s="739">
        <f>AQ79-AQ81</f>
        <v>470.66533721741018</v>
      </c>
      <c r="AR80" s="739">
        <f t="shared" ref="AR80" si="289">AQ80</f>
        <v>470.66533721741018</v>
      </c>
      <c r="AS80" s="739">
        <f t="shared" si="286"/>
        <v>470.66533721741018</v>
      </c>
      <c r="AT80" s="739"/>
      <c r="AU80" s="739"/>
      <c r="AV80" s="739">
        <f t="shared" ref="AV80" si="290">AV79-AV81</f>
        <v>2865.2020459044834</v>
      </c>
      <c r="AW80" s="6"/>
    </row>
    <row r="81" spans="1:49" s="403" customFormat="1">
      <c r="A81" s="738" t="s">
        <v>565</v>
      </c>
      <c r="B81" s="739">
        <v>0</v>
      </c>
      <c r="C81" s="739">
        <v>0</v>
      </c>
      <c r="D81" s="739">
        <v>0</v>
      </c>
      <c r="E81" s="739">
        <v>0</v>
      </c>
      <c r="F81" s="739">
        <v>0</v>
      </c>
      <c r="G81" s="739">
        <v>0</v>
      </c>
      <c r="H81" s="739">
        <v>0</v>
      </c>
      <c r="I81" s="739">
        <v>0</v>
      </c>
      <c r="J81" s="739">
        <v>0</v>
      </c>
      <c r="K81" s="739">
        <v>0</v>
      </c>
      <c r="L81" s="739">
        <v>0</v>
      </c>
      <c r="M81" s="739">
        <v>0</v>
      </c>
      <c r="N81" s="739">
        <v>0</v>
      </c>
      <c r="O81" s="739">
        <v>0</v>
      </c>
      <c r="P81" s="739">
        <v>0</v>
      </c>
      <c r="Q81" s="739">
        <v>0</v>
      </c>
      <c r="R81" s="739">
        <v>0</v>
      </c>
      <c r="S81" s="739">
        <v>0</v>
      </c>
      <c r="T81" s="739">
        <v>0</v>
      </c>
      <c r="U81" s="739">
        <v>0</v>
      </c>
      <c r="V81" s="739">
        <v>0</v>
      </c>
      <c r="W81" s="739">
        <v>0</v>
      </c>
      <c r="X81" s="739">
        <v>0</v>
      </c>
      <c r="Y81" s="739">
        <v>0</v>
      </c>
      <c r="Z81" s="739">
        <v>0</v>
      </c>
      <c r="AA81" s="739">
        <v>0</v>
      </c>
      <c r="AB81" s="739">
        <v>0</v>
      </c>
      <c r="AC81" s="739">
        <v>0</v>
      </c>
      <c r="AD81" s="739">
        <v>0</v>
      </c>
      <c r="AE81" s="739">
        <v>0</v>
      </c>
      <c r="AF81" s="739">
        <f>SUM([1]Real2018!$AG$62:AG62)/1000</f>
        <v>293.63144</v>
      </c>
      <c r="AG81" s="739"/>
      <c r="AH81" s="739"/>
      <c r="AI81" s="739"/>
      <c r="AJ81" s="739"/>
      <c r="AK81" s="739">
        <f>SUM([1]Real2018!$AG$62:AH62)/1000</f>
        <v>367.65245999999996</v>
      </c>
      <c r="AL81" s="739">
        <v>405.25595119563729</v>
      </c>
      <c r="AM81" s="739">
        <v>405.25595119563729</v>
      </c>
      <c r="AN81" s="739"/>
      <c r="AO81" s="739"/>
      <c r="AP81" s="739"/>
      <c r="AQ81" s="739">
        <f>SUM('[1]Gastos Fin 2019 (Proy.)'!$B$20:$H$20)</f>
        <v>405.25595119563729</v>
      </c>
      <c r="AR81" s="739">
        <f t="shared" ref="AR81" si="291">AQ81</f>
        <v>405.25595119563729</v>
      </c>
      <c r="AS81" s="739">
        <f t="shared" si="286"/>
        <v>405.25595119563729</v>
      </c>
      <c r="AT81" s="739"/>
      <c r="AU81" s="739"/>
      <c r="AV81" s="739">
        <f>'[1]Gastos Fin 2019 (Proy.)'!$N$20</f>
        <v>669.31206727661447</v>
      </c>
      <c r="AW81" s="6"/>
    </row>
    <row r="82" spans="1:49" ht="15">
      <c r="A82" s="732"/>
      <c r="B82" s="737"/>
      <c r="C82" s="737"/>
      <c r="D82" s="737"/>
      <c r="E82" s="737"/>
      <c r="F82" s="737"/>
      <c r="G82" s="737"/>
      <c r="H82" s="737"/>
      <c r="I82" s="737"/>
      <c r="J82" s="737"/>
      <c r="K82" s="737"/>
      <c r="L82" s="737"/>
      <c r="M82" s="737"/>
      <c r="N82" s="737"/>
      <c r="O82" s="737"/>
      <c r="P82" s="737"/>
      <c r="Q82" s="737"/>
      <c r="R82" s="737"/>
      <c r="S82" s="737"/>
      <c r="T82" s="737"/>
      <c r="U82" s="737"/>
      <c r="V82" s="737"/>
      <c r="W82" s="737"/>
      <c r="X82" s="737"/>
      <c r="Y82" s="737"/>
      <c r="Z82" s="737"/>
      <c r="AA82" s="737"/>
      <c r="AB82" s="737"/>
      <c r="AC82" s="737"/>
      <c r="AD82" s="737"/>
      <c r="AE82" s="737"/>
      <c r="AF82" s="737"/>
      <c r="AG82" s="737"/>
      <c r="AH82" s="737"/>
      <c r="AI82" s="737"/>
      <c r="AJ82" s="737"/>
      <c r="AK82" s="737"/>
      <c r="AL82" s="737"/>
      <c r="AM82" s="737"/>
      <c r="AN82" s="737"/>
      <c r="AO82" s="737"/>
      <c r="AP82" s="737"/>
      <c r="AQ82" s="737"/>
      <c r="AR82" s="737"/>
      <c r="AS82" s="737"/>
      <c r="AT82" s="737"/>
      <c r="AU82" s="737"/>
      <c r="AV82" s="737"/>
    </row>
    <row r="83" spans="1:49" s="247" customFormat="1">
      <c r="A83" s="790" t="s">
        <v>566</v>
      </c>
      <c r="B83" s="790">
        <f t="shared" ref="B83:Z83" si="292">B85+B86</f>
        <v>0</v>
      </c>
      <c r="C83" s="790">
        <f t="shared" si="292"/>
        <v>0</v>
      </c>
      <c r="D83" s="790">
        <f t="shared" si="292"/>
        <v>0</v>
      </c>
      <c r="E83" s="790">
        <f t="shared" si="292"/>
        <v>0</v>
      </c>
      <c r="F83" s="790">
        <f t="shared" si="292"/>
        <v>0</v>
      </c>
      <c r="G83" s="790">
        <f t="shared" si="292"/>
        <v>0</v>
      </c>
      <c r="H83" s="790">
        <f t="shared" si="292"/>
        <v>0</v>
      </c>
      <c r="I83" s="790">
        <f t="shared" si="292"/>
        <v>0</v>
      </c>
      <c r="J83" s="790">
        <f t="shared" si="292"/>
        <v>0</v>
      </c>
      <c r="K83" s="790">
        <f t="shared" si="292"/>
        <v>0</v>
      </c>
      <c r="L83" s="790">
        <f t="shared" si="292"/>
        <v>0</v>
      </c>
      <c r="M83" s="790">
        <f t="shared" si="292"/>
        <v>0</v>
      </c>
      <c r="N83" s="790">
        <f t="shared" si="292"/>
        <v>0</v>
      </c>
      <c r="O83" s="790">
        <f t="shared" si="292"/>
        <v>0</v>
      </c>
      <c r="P83" s="790">
        <f t="shared" si="292"/>
        <v>0</v>
      </c>
      <c r="Q83" s="790">
        <f t="shared" si="292"/>
        <v>0</v>
      </c>
      <c r="R83" s="790">
        <f t="shared" si="292"/>
        <v>0</v>
      </c>
      <c r="S83" s="790">
        <f t="shared" si="292"/>
        <v>0</v>
      </c>
      <c r="T83" s="790">
        <f t="shared" si="292"/>
        <v>19.700663653970185</v>
      </c>
      <c r="U83" s="790">
        <f t="shared" si="292"/>
        <v>112.84548997158284</v>
      </c>
      <c r="V83" s="790">
        <f t="shared" si="292"/>
        <v>195.33879740012455</v>
      </c>
      <c r="W83" s="790">
        <f t="shared" si="292"/>
        <v>266.09326727053042</v>
      </c>
      <c r="X83" s="790">
        <f t="shared" si="292"/>
        <v>359.81134804066471</v>
      </c>
      <c r="Y83" s="790">
        <f t="shared" si="292"/>
        <v>482.49904686673648</v>
      </c>
      <c r="Z83" s="790">
        <f t="shared" si="292"/>
        <v>609.27633565367728</v>
      </c>
      <c r="AA83" s="790">
        <f>AA85+AA86</f>
        <v>609.27633565367728</v>
      </c>
      <c r="AB83" s="790">
        <f t="shared" ref="AB83:AV83" si="293">AB85+AB86</f>
        <v>150.6106221202742</v>
      </c>
      <c r="AC83" s="790">
        <f t="shared" si="293"/>
        <v>316.45247435794124</v>
      </c>
      <c r="AD83" s="790">
        <f t="shared" si="293"/>
        <v>534.31309647821547</v>
      </c>
      <c r="AE83" s="790">
        <f t="shared" si="293"/>
        <v>747.21180752650957</v>
      </c>
      <c r="AF83" s="790">
        <f t="shared" si="293"/>
        <v>976.17033192456165</v>
      </c>
      <c r="AG83" s="790">
        <f t="shared" si="293"/>
        <v>0</v>
      </c>
      <c r="AH83" s="790">
        <f t="shared" si="293"/>
        <v>0</v>
      </c>
      <c r="AI83" s="790">
        <f t="shared" si="293"/>
        <v>0</v>
      </c>
      <c r="AJ83" s="790">
        <f t="shared" si="293"/>
        <v>0</v>
      </c>
      <c r="AK83" s="790">
        <f t="shared" si="293"/>
        <v>1184.7350272021972</v>
      </c>
      <c r="AL83" s="790">
        <v>1407.9066878410167</v>
      </c>
      <c r="AM83" s="790">
        <v>1407.9066878410167</v>
      </c>
      <c r="AN83" s="790">
        <f t="shared" si="293"/>
        <v>0</v>
      </c>
      <c r="AO83" s="790">
        <f t="shared" si="293"/>
        <v>0</v>
      </c>
      <c r="AP83" s="790">
        <f t="shared" si="293"/>
        <v>0</v>
      </c>
      <c r="AQ83" s="790">
        <f>AQ85+AQ86</f>
        <v>1444.4340071713057</v>
      </c>
      <c r="AR83" s="790">
        <f t="shared" si="293"/>
        <v>1444.4340071713057</v>
      </c>
      <c r="AS83" s="790">
        <f t="shared" si="293"/>
        <v>1444.4340071713057</v>
      </c>
      <c r="AT83" s="790">
        <f t="shared" si="293"/>
        <v>0</v>
      </c>
      <c r="AU83" s="790">
        <f t="shared" si="293"/>
        <v>0</v>
      </c>
      <c r="AV83" s="790">
        <f t="shared" si="293"/>
        <v>2309.79854897932</v>
      </c>
      <c r="AW83" s="249"/>
    </row>
    <row r="84" spans="1:49" s="403" customFormat="1" ht="15">
      <c r="A84" s="732"/>
      <c r="B84" s="737"/>
      <c r="C84" s="737"/>
      <c r="D84" s="737"/>
      <c r="E84" s="737"/>
      <c r="F84" s="737"/>
      <c r="G84" s="737"/>
      <c r="H84" s="737"/>
      <c r="I84" s="737"/>
      <c r="J84" s="737"/>
      <c r="K84" s="737"/>
      <c r="L84" s="737"/>
      <c r="M84" s="737"/>
      <c r="N84" s="737"/>
      <c r="O84" s="737"/>
      <c r="P84" s="737"/>
      <c r="Q84" s="737"/>
      <c r="R84" s="737"/>
      <c r="S84" s="737"/>
      <c r="T84" s="737"/>
      <c r="U84" s="737"/>
      <c r="V84" s="737"/>
      <c r="W84" s="737"/>
      <c r="X84" s="737"/>
      <c r="Y84" s="737"/>
      <c r="Z84" s="737"/>
      <c r="AA84" s="737"/>
      <c r="AB84" s="737"/>
      <c r="AC84" s="737"/>
      <c r="AD84" s="737"/>
      <c r="AE84" s="737"/>
      <c r="AF84" s="737"/>
      <c r="AG84" s="737"/>
      <c r="AH84" s="737"/>
      <c r="AI84" s="737"/>
      <c r="AJ84" s="737"/>
      <c r="AK84" s="737"/>
      <c r="AL84" s="737"/>
      <c r="AM84" s="737"/>
      <c r="AN84" s="737"/>
      <c r="AO84" s="737"/>
      <c r="AP84" s="737"/>
      <c r="AQ84" s="737"/>
      <c r="AR84" s="737"/>
      <c r="AS84" s="737"/>
      <c r="AT84" s="737"/>
      <c r="AU84" s="737"/>
      <c r="AV84" s="737"/>
      <c r="AW84" s="6"/>
    </row>
    <row r="85" spans="1:49">
      <c r="A85" s="738" t="s">
        <v>542</v>
      </c>
      <c r="B85" s="739"/>
      <c r="C85" s="739"/>
      <c r="D85" s="739"/>
      <c r="E85" s="739"/>
      <c r="F85" s="739"/>
      <c r="G85" s="739"/>
      <c r="H85" s="739"/>
      <c r="I85" s="739"/>
      <c r="J85" s="739"/>
      <c r="K85" s="739"/>
      <c r="L85" s="739"/>
      <c r="M85" s="739"/>
      <c r="N85" s="739"/>
      <c r="O85" s="739"/>
      <c r="P85" s="739"/>
      <c r="Q85" s="739"/>
      <c r="R85" s="739"/>
      <c r="S85" s="739"/>
      <c r="T85" s="739">
        <v>19.700663653970185</v>
      </c>
      <c r="U85" s="739">
        <v>112.84548997158284</v>
      </c>
      <c r="V85" s="739">
        <v>195.33879740012455</v>
      </c>
      <c r="W85" s="739">
        <v>266.09326727053042</v>
      </c>
      <c r="X85" s="739">
        <v>359.81134804066471</v>
      </c>
      <c r="Y85" s="739">
        <v>482.49904686673648</v>
      </c>
      <c r="Z85" s="255">
        <v>609.27633565367728</v>
      </c>
      <c r="AA85" s="739">
        <v>609.27633565367728</v>
      </c>
      <c r="AB85" s="739">
        <v>126.77728878694082</v>
      </c>
      <c r="AC85" s="739">
        <v>241.28580769127444</v>
      </c>
      <c r="AD85" s="739">
        <v>368.06309647821524</v>
      </c>
      <c r="AE85" s="739">
        <v>483.54514085984272</v>
      </c>
      <c r="AF85" s="739">
        <v>603.97588748011708</v>
      </c>
      <c r="AG85" s="739"/>
      <c r="AH85" s="739"/>
      <c r="AI85" s="739"/>
      <c r="AJ85" s="739"/>
      <c r="AK85" s="739">
        <f>SUM('[2]Tabla!'!$R$12:W12)</f>
        <v>712.34613831330819</v>
      </c>
      <c r="AL85" s="739">
        <v>813.30900108302569</v>
      </c>
      <c r="AM85" s="739">
        <v>813.30900108302569</v>
      </c>
      <c r="AN85" s="739"/>
      <c r="AO85" s="739"/>
      <c r="AP85" s="739"/>
      <c r="AQ85" s="739">
        <f>SUM('[2]Tabla!'!$R$12:X12)</f>
        <v>844.64789606019451</v>
      </c>
      <c r="AR85" s="739">
        <f t="shared" ref="AR85:AS85" si="294">AQ85</f>
        <v>844.64789606019451</v>
      </c>
      <c r="AS85" s="739">
        <f t="shared" si="294"/>
        <v>844.64789606019451</v>
      </c>
      <c r="AT85" s="739"/>
      <c r="AU85" s="739"/>
      <c r="AV85" s="739">
        <f>SUM('[2]Tabla!'!$R$12:AC12)</f>
        <v>1258.5694364983458</v>
      </c>
    </row>
    <row r="86" spans="1:49">
      <c r="A86" s="738" t="s">
        <v>538</v>
      </c>
      <c r="B86" s="739"/>
      <c r="C86" s="739"/>
      <c r="D86" s="739"/>
      <c r="E86" s="739"/>
      <c r="F86" s="739"/>
      <c r="G86" s="739"/>
      <c r="H86" s="739"/>
      <c r="I86" s="739"/>
      <c r="J86" s="739"/>
      <c r="K86" s="739"/>
      <c r="L86" s="739"/>
      <c r="M86" s="739"/>
      <c r="N86" s="739"/>
      <c r="O86" s="739"/>
      <c r="P86" s="739"/>
      <c r="Q86" s="739"/>
      <c r="R86" s="739"/>
      <c r="S86" s="739"/>
      <c r="T86" s="739"/>
      <c r="U86" s="739"/>
      <c r="V86" s="739"/>
      <c r="W86" s="739"/>
      <c r="X86" s="739"/>
      <c r="Y86" s="739"/>
      <c r="Z86" s="739"/>
      <c r="AA86" s="739"/>
      <c r="AB86" s="739">
        <v>23.833333333333378</v>
      </c>
      <c r="AC86" s="739">
        <v>75.166666666666799</v>
      </c>
      <c r="AD86" s="739">
        <v>166.25000000000023</v>
      </c>
      <c r="AE86" s="739">
        <v>263.66666666666691</v>
      </c>
      <c r="AF86" s="739">
        <v>372.19444444444463</v>
      </c>
      <c r="AG86" s="739"/>
      <c r="AH86" s="739"/>
      <c r="AI86" s="739"/>
      <c r="AJ86" s="739"/>
      <c r="AK86" s="739">
        <f>SUM('[2]Buques!'!$F$15:$F$20)</f>
        <v>472.38888888888908</v>
      </c>
      <c r="AL86" s="739">
        <v>594.59768675799103</v>
      </c>
      <c r="AM86" s="739">
        <v>594.59768675799103</v>
      </c>
      <c r="AN86" s="739"/>
      <c r="AO86" s="739"/>
      <c r="AP86" s="739"/>
      <c r="AQ86" s="739">
        <f>SUM('[2]Buques!'!$F$15:$F$21)</f>
        <v>599.78611111111115</v>
      </c>
      <c r="AR86" s="739">
        <f t="shared" ref="AR86:AS86" si="295">AQ86</f>
        <v>599.78611111111115</v>
      </c>
      <c r="AS86" s="739">
        <f t="shared" si="295"/>
        <v>599.78611111111115</v>
      </c>
      <c r="AT86" s="739"/>
      <c r="AU86" s="739"/>
      <c r="AV86" s="739">
        <f>'[2]Buques!'!$F$14</f>
        <v>1051.2291124809742</v>
      </c>
    </row>
    <row r="87" spans="1:49" ht="15" thickBot="1">
      <c r="A87" s="740" t="s">
        <v>543</v>
      </c>
      <c r="B87" s="741"/>
      <c r="C87" s="741"/>
      <c r="D87" s="741"/>
      <c r="E87" s="741"/>
      <c r="F87" s="741"/>
      <c r="G87" s="741"/>
      <c r="H87" s="741"/>
      <c r="I87" s="741"/>
      <c r="J87" s="741"/>
      <c r="K87" s="741"/>
      <c r="L87" s="741"/>
      <c r="M87" s="741"/>
      <c r="N87" s="741"/>
      <c r="O87" s="741"/>
      <c r="P87" s="741"/>
      <c r="Q87" s="741"/>
      <c r="R87" s="741"/>
      <c r="S87" s="741"/>
      <c r="T87" s="741"/>
      <c r="U87" s="741"/>
      <c r="V87" s="741"/>
      <c r="W87" s="741"/>
      <c r="X87" s="741"/>
      <c r="Y87" s="741"/>
      <c r="Z87" s="741"/>
      <c r="AA87" s="741"/>
      <c r="AB87" s="741">
        <v>-19.43952990120556</v>
      </c>
      <c r="AC87" s="741">
        <v>-51.675103931972238</v>
      </c>
      <c r="AD87" s="741">
        <v>-90.001371850961135</v>
      </c>
      <c r="AE87" s="741">
        <v>-105.21611601730002</v>
      </c>
      <c r="AF87" s="741">
        <v>-180.38428456836158</v>
      </c>
      <c r="AG87" s="741"/>
      <c r="AH87" s="741"/>
      <c r="AI87" s="741"/>
      <c r="AJ87" s="741"/>
      <c r="AK87" s="741">
        <f>-SUM('[2]Buques!'!$Q$30:V30)</f>
        <v>-255.81409201283708</v>
      </c>
      <c r="AL87" s="741">
        <v>-345.28222456235437</v>
      </c>
      <c r="AM87" s="741">
        <v>-345.28222456235437</v>
      </c>
      <c r="AN87" s="741"/>
      <c r="AO87" s="741"/>
      <c r="AP87" s="741"/>
      <c r="AQ87" s="741">
        <f>-SUM('[2]Buques!'!$Q$30:W30)</f>
        <v>-345.28222456235437</v>
      </c>
      <c r="AR87" s="741">
        <f t="shared" ref="AR87:AS87" si="296">AQ87</f>
        <v>-345.28222456235437</v>
      </c>
      <c r="AS87" s="741">
        <f t="shared" si="296"/>
        <v>-345.28222456235437</v>
      </c>
      <c r="AT87" s="741"/>
      <c r="AU87" s="741"/>
      <c r="AV87" s="741">
        <f>-SUM('[2]Buques!'!$Q$30:AB30)</f>
        <v>-663.65774700332656</v>
      </c>
    </row>
    <row r="88" spans="1:49" ht="15">
      <c r="A88" s="732" t="s">
        <v>541</v>
      </c>
      <c r="B88" s="737"/>
      <c r="C88" s="737"/>
      <c r="D88" s="737"/>
      <c r="E88" s="737"/>
      <c r="F88" s="737"/>
      <c r="G88" s="737"/>
      <c r="H88" s="737"/>
      <c r="I88" s="737"/>
      <c r="J88" s="737"/>
      <c r="K88" s="737"/>
      <c r="L88" s="737"/>
      <c r="M88" s="737"/>
      <c r="N88" s="737"/>
      <c r="O88" s="737"/>
      <c r="P88" s="737"/>
      <c r="Q88" s="737"/>
      <c r="R88" s="737"/>
      <c r="S88" s="737"/>
      <c r="T88" s="737">
        <f t="shared" ref="T88:AE88" si="297">SUM(T85:T87)</f>
        <v>19.700663653970185</v>
      </c>
      <c r="U88" s="737">
        <f t="shared" si="297"/>
        <v>112.84548997158284</v>
      </c>
      <c r="V88" s="737">
        <f t="shared" si="297"/>
        <v>195.33879740012455</v>
      </c>
      <c r="W88" s="737">
        <f t="shared" si="297"/>
        <v>266.09326727053042</v>
      </c>
      <c r="X88" s="737">
        <f t="shared" si="297"/>
        <v>359.81134804066471</v>
      </c>
      <c r="Y88" s="737">
        <f t="shared" si="297"/>
        <v>482.49904686673648</v>
      </c>
      <c r="Z88" s="737">
        <f t="shared" si="297"/>
        <v>609.27633565367728</v>
      </c>
      <c r="AA88" s="737">
        <f t="shared" si="297"/>
        <v>609.27633565367728</v>
      </c>
      <c r="AB88" s="737">
        <f t="shared" si="297"/>
        <v>131.17109221906864</v>
      </c>
      <c r="AC88" s="737">
        <f t="shared" si="297"/>
        <v>264.77737042596902</v>
      </c>
      <c r="AD88" s="737">
        <f t="shared" si="297"/>
        <v>444.31172462725431</v>
      </c>
      <c r="AE88" s="737">
        <f t="shared" si="297"/>
        <v>641.99569150920956</v>
      </c>
      <c r="AF88" s="737">
        <f t="shared" ref="AF88" si="298">SUM(AF85:AF87)</f>
        <v>795.78604735620002</v>
      </c>
      <c r="AG88" s="737"/>
      <c r="AH88" s="737"/>
      <c r="AI88" s="737"/>
      <c r="AJ88" s="737"/>
      <c r="AK88" s="737">
        <f>SUM(AK85:AK87)</f>
        <v>928.92093518936008</v>
      </c>
      <c r="AL88" s="737">
        <v>1062.6244632786625</v>
      </c>
      <c r="AM88" s="737">
        <v>1062.6244632786625</v>
      </c>
      <c r="AN88" s="737">
        <f t="shared" ref="AN88:AR88" si="299">SUM(AN85:AN87)</f>
        <v>0</v>
      </c>
      <c r="AO88" s="737">
        <f t="shared" si="299"/>
        <v>0</v>
      </c>
      <c r="AP88" s="737">
        <f t="shared" si="299"/>
        <v>0</v>
      </c>
      <c r="AQ88" s="737">
        <f t="shared" si="299"/>
        <v>1099.1517826089512</v>
      </c>
      <c r="AR88" s="737">
        <f t="shared" si="299"/>
        <v>1099.1517826089512</v>
      </c>
      <c r="AS88" s="737">
        <f>SUM(AS85:AS87)</f>
        <v>1099.1517826089512</v>
      </c>
      <c r="AT88" s="737">
        <f t="shared" ref="AT88:AV88" si="300">SUM(AT85:AT87)</f>
        <v>0</v>
      </c>
      <c r="AU88" s="737">
        <f t="shared" si="300"/>
        <v>0</v>
      </c>
      <c r="AV88" s="737">
        <f t="shared" si="300"/>
        <v>1646.1408019759933</v>
      </c>
    </row>
  </sheetData>
  <mergeCells count="3">
    <mergeCell ref="AG32:AH32"/>
    <mergeCell ref="AA65:AK65"/>
    <mergeCell ref="AL65:AM65"/>
  </mergeCells>
  <pageMargins left="0.7" right="0.7" top="0.75" bottom="0.75" header="0.3" footer="0.3"/>
  <pageSetup paperSize="9" orientation="portrait" r:id="rId1"/>
  <ignoredErrors>
    <ignoredError sqref="AH63:AP63 AN62:AP62" emptyCellReference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E9B8-6964-4B36-9D27-6E6B3979CE6A}">
  <sheetPr codeName="Hoja20">
    <tabColor theme="7"/>
  </sheetPr>
  <dimension ref="A1:AV13"/>
  <sheetViews>
    <sheetView workbookViewId="0">
      <pane xSplit="1" ySplit="2" topLeftCell="AL3" activePane="bottomRight" state="frozen"/>
      <selection activeCell="AM51" sqref="AM51"/>
      <selection pane="topRight" activeCell="AM51" sqref="AM51"/>
      <selection pane="bottomLeft" activeCell="AM51" sqref="AM51"/>
      <selection pane="bottomRight" activeCell="AQ7" sqref="AQ7"/>
    </sheetView>
  </sheetViews>
  <sheetFormatPr baseColWidth="10" defaultRowHeight="14.25"/>
  <cols>
    <col min="1" max="1" width="39.875" bestFit="1" customWidth="1"/>
    <col min="2" max="2" width="6.875" bestFit="1" customWidth="1"/>
    <col min="3" max="3" width="7.625" bestFit="1" customWidth="1"/>
    <col min="4" max="4" width="7.125" bestFit="1" customWidth="1"/>
    <col min="5" max="5" width="7.75" bestFit="1" customWidth="1"/>
    <col min="6" max="7" width="9.125" bestFit="1" customWidth="1"/>
    <col min="8" max="9" width="10.125" bestFit="1" customWidth="1"/>
    <col min="10" max="10" width="9.125" bestFit="1" customWidth="1"/>
    <col min="11" max="13" width="10.125" bestFit="1" customWidth="1"/>
    <col min="14" max="14" width="9.125" bestFit="1" customWidth="1"/>
    <col min="15" max="15" width="7.625" bestFit="1" customWidth="1"/>
    <col min="16" max="16" width="7.125" bestFit="1" customWidth="1"/>
    <col min="17" max="17" width="7.75" bestFit="1" customWidth="1"/>
    <col min="18" max="18" width="7.25" bestFit="1" customWidth="1"/>
    <col min="19" max="19" width="8.125" bestFit="1" customWidth="1"/>
    <col min="20" max="31" width="10.125" bestFit="1" customWidth="1"/>
    <col min="32" max="32" width="8" bestFit="1" customWidth="1"/>
  </cols>
  <sheetData>
    <row r="1" spans="1:48" s="403" customFormat="1" ht="15.75">
      <c r="A1" s="358" t="s">
        <v>0</v>
      </c>
      <c r="B1" s="359">
        <f>Cajas!B2</f>
        <v>42705</v>
      </c>
      <c r="C1" s="359">
        <f>Cajas!C2</f>
        <v>42736</v>
      </c>
      <c r="D1" s="359">
        <f>Cajas!D2</f>
        <v>42767</v>
      </c>
      <c r="E1" s="359">
        <f>Cajas!E2</f>
        <v>42795</v>
      </c>
      <c r="F1" s="359">
        <f>Cajas!F2</f>
        <v>42826</v>
      </c>
      <c r="G1" s="359">
        <f>Cajas!G2</f>
        <v>42856</v>
      </c>
      <c r="H1" s="359">
        <f>Cajas!H2</f>
        <v>42887</v>
      </c>
      <c r="I1" s="359">
        <f>Cajas!I2</f>
        <v>42917</v>
      </c>
      <c r="J1" s="359">
        <f>Cajas!J2</f>
        <v>42948</v>
      </c>
      <c r="K1" s="359">
        <f>Cajas!K2</f>
        <v>42979</v>
      </c>
      <c r="L1" s="359">
        <f>Cajas!L2</f>
        <v>43009</v>
      </c>
      <c r="M1" s="359">
        <f>Cajas!M2</f>
        <v>43040</v>
      </c>
      <c r="N1" s="359">
        <f>Cajas!N2</f>
        <v>43070</v>
      </c>
      <c r="O1" s="359">
        <f>Cajas!O2</f>
        <v>43101</v>
      </c>
      <c r="P1" s="359">
        <f>Cajas!P2</f>
        <v>43159</v>
      </c>
      <c r="Q1" s="359">
        <f>Cajas!Q2</f>
        <v>43190</v>
      </c>
      <c r="R1" s="359">
        <f>Cajas!R2</f>
        <v>43220</v>
      </c>
      <c r="S1" s="359">
        <f>Cajas!S2</f>
        <v>43250</v>
      </c>
      <c r="T1" s="359">
        <f>Cajas!T2</f>
        <v>43281</v>
      </c>
      <c r="U1" s="359">
        <f>Cajas!U2</f>
        <v>43311</v>
      </c>
      <c r="V1" s="359">
        <f>Cajas!V2</f>
        <v>43342</v>
      </c>
      <c r="W1" s="359">
        <f>Cajas!W2</f>
        <v>43373</v>
      </c>
      <c r="X1" s="359">
        <f>Cajas!X2</f>
        <v>43404</v>
      </c>
      <c r="Y1" s="359">
        <f>Cajas!Y2</f>
        <v>43434</v>
      </c>
      <c r="Z1" s="359">
        <f>Cajas!Z2</f>
        <v>43464</v>
      </c>
      <c r="AA1" s="359">
        <f>Cajas!AA2</f>
        <v>43465</v>
      </c>
      <c r="AB1" s="359">
        <f>Cajas!AB2</f>
        <v>43495</v>
      </c>
      <c r="AC1" s="359">
        <f>Cajas!AC2</f>
        <v>43524</v>
      </c>
      <c r="AD1" s="359">
        <f>Cajas!AD2</f>
        <v>43555</v>
      </c>
      <c r="AE1" s="359">
        <f>Cajas!AE2</f>
        <v>43585</v>
      </c>
      <c r="AF1" s="359">
        <f>Cajas!AF2</f>
        <v>43616</v>
      </c>
      <c r="AG1" s="778">
        <f>Cajas!AG2</f>
        <v>43637</v>
      </c>
      <c r="AH1" s="778">
        <f>Cajas!AH2</f>
        <v>43644</v>
      </c>
      <c r="AI1" s="359">
        <f>Cajas!AI2</f>
        <v>43646</v>
      </c>
      <c r="AJ1" s="359">
        <f>Cajas!AJ2</f>
        <v>43646</v>
      </c>
      <c r="AK1" s="359">
        <f>Cajas!AK2</f>
        <v>43646</v>
      </c>
      <c r="AL1" s="778">
        <v>43651</v>
      </c>
      <c r="AM1" s="778">
        <v>43658</v>
      </c>
      <c r="AN1" s="778">
        <v>43665</v>
      </c>
      <c r="AO1" s="778">
        <v>43672</v>
      </c>
      <c r="AP1" s="778">
        <v>43679</v>
      </c>
      <c r="AQ1" s="359">
        <v>43677</v>
      </c>
      <c r="AR1" s="359">
        <v>43677</v>
      </c>
      <c r="AS1" s="359">
        <v>43677</v>
      </c>
      <c r="AT1" s="778">
        <v>43686</v>
      </c>
      <c r="AU1" s="778">
        <v>43693</v>
      </c>
      <c r="AV1" s="786">
        <v>43800</v>
      </c>
    </row>
    <row r="2" spans="1:48" s="710" customFormat="1" ht="15.75" thickBot="1">
      <c r="A2" s="710" t="s">
        <v>545</v>
      </c>
      <c r="B2" s="764">
        <f t="shared" ref="B2:AE2" si="0">SUM(B3:B20)</f>
        <v>0</v>
      </c>
      <c r="C2" s="764">
        <f t="shared" si="0"/>
        <v>0</v>
      </c>
      <c r="D2" s="764">
        <f t="shared" si="0"/>
        <v>0</v>
      </c>
      <c r="E2" s="764">
        <f t="shared" si="0"/>
        <v>0</v>
      </c>
      <c r="F2" s="764">
        <f t="shared" si="0"/>
        <v>8250</v>
      </c>
      <c r="G2" s="764">
        <f t="shared" si="0"/>
        <v>14000</v>
      </c>
      <c r="H2" s="764">
        <f t="shared" si="0"/>
        <v>24000</v>
      </c>
      <c r="I2" s="764">
        <f t="shared" si="0"/>
        <v>26010</v>
      </c>
      <c r="J2" s="764">
        <f t="shared" si="0"/>
        <v>16560</v>
      </c>
      <c r="K2" s="764">
        <f t="shared" si="0"/>
        <v>18465.001</v>
      </c>
      <c r="L2" s="764">
        <f t="shared" si="0"/>
        <v>19225.001</v>
      </c>
      <c r="M2" s="764">
        <f t="shared" si="0"/>
        <v>19685.001</v>
      </c>
      <c r="N2" s="764">
        <f t="shared" si="0"/>
        <v>9530</v>
      </c>
      <c r="O2" s="764">
        <f t="shared" si="0"/>
        <v>0</v>
      </c>
      <c r="P2" s="764">
        <f t="shared" si="0"/>
        <v>0</v>
      </c>
      <c r="Q2" s="764">
        <f t="shared" si="0"/>
        <v>0</v>
      </c>
      <c r="R2" s="764">
        <f t="shared" si="0"/>
        <v>0</v>
      </c>
      <c r="S2" s="764">
        <f t="shared" si="0"/>
        <v>0</v>
      </c>
      <c r="T2" s="764">
        <f t="shared" si="0"/>
        <v>30000</v>
      </c>
      <c r="U2" s="764">
        <f t="shared" si="0"/>
        <v>30000</v>
      </c>
      <c r="V2" s="764">
        <f t="shared" si="0"/>
        <v>32017</v>
      </c>
      <c r="W2" s="764">
        <f t="shared" si="0"/>
        <v>32022</v>
      </c>
      <c r="X2" s="764">
        <f t="shared" si="0"/>
        <v>40021.571660000001</v>
      </c>
      <c r="Y2" s="764">
        <f t="shared" si="0"/>
        <v>40011.571660000001</v>
      </c>
      <c r="Z2" s="764">
        <f>SUM(Z3:Z20)</f>
        <v>40017.571660000001</v>
      </c>
      <c r="AA2" s="764">
        <f>SUM(AA3:AA20)</f>
        <v>40017.571660000001</v>
      </c>
      <c r="AB2" s="764">
        <f t="shared" si="0"/>
        <v>50019.571660000001</v>
      </c>
      <c r="AC2" s="764">
        <f t="shared" si="0"/>
        <v>50021.571660000001</v>
      </c>
      <c r="AD2" s="764">
        <f t="shared" si="0"/>
        <v>51835.571660000001</v>
      </c>
      <c r="AE2" s="764">
        <f t="shared" si="0"/>
        <v>50696</v>
      </c>
      <c r="AF2" s="764">
        <f>SUM(AF3:AF20)</f>
        <v>61864</v>
      </c>
      <c r="AG2" s="764">
        <f t="shared" ref="AG2:AV2" si="1">SUM(AG3:AG20)</f>
        <v>58664</v>
      </c>
      <c r="AH2" s="764">
        <f t="shared" si="1"/>
        <v>69800</v>
      </c>
      <c r="AI2" s="764">
        <f t="shared" si="1"/>
        <v>69800</v>
      </c>
      <c r="AJ2" s="764">
        <f t="shared" si="1"/>
        <v>69800</v>
      </c>
      <c r="AK2" s="764">
        <f t="shared" si="1"/>
        <v>69800</v>
      </c>
      <c r="AL2" s="764">
        <f t="shared" si="1"/>
        <v>69800</v>
      </c>
      <c r="AM2" s="764">
        <f t="shared" si="1"/>
        <v>76300</v>
      </c>
      <c r="AN2" s="764">
        <f t="shared" si="1"/>
        <v>0</v>
      </c>
      <c r="AO2" s="764">
        <f t="shared" si="1"/>
        <v>0</v>
      </c>
      <c r="AP2" s="764">
        <f t="shared" si="1"/>
        <v>0</v>
      </c>
      <c r="AQ2" s="764">
        <f t="shared" si="1"/>
        <v>71300</v>
      </c>
      <c r="AR2" s="764">
        <f t="shared" si="1"/>
        <v>71300</v>
      </c>
      <c r="AS2" s="764">
        <f t="shared" si="1"/>
        <v>71300</v>
      </c>
      <c r="AT2" s="764">
        <f t="shared" si="1"/>
        <v>0</v>
      </c>
      <c r="AU2" s="764">
        <f t="shared" si="1"/>
        <v>0</v>
      </c>
      <c r="AV2" s="764">
        <f t="shared" si="1"/>
        <v>40846.566139660274</v>
      </c>
    </row>
    <row r="3" spans="1:48">
      <c r="A3" t="s">
        <v>550</v>
      </c>
      <c r="B3" s="193"/>
      <c r="C3" s="193"/>
      <c r="D3" s="193"/>
      <c r="E3" s="193"/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>
        <v>17</v>
      </c>
      <c r="W3" s="193">
        <v>22</v>
      </c>
      <c r="X3" s="193">
        <f>17+4.57166</f>
        <v>21.571660000000001</v>
      </c>
      <c r="Y3" s="193">
        <f>7+4.57166</f>
        <v>11.57166</v>
      </c>
      <c r="Z3" s="193">
        <f>'CTAS CONGELADAS DIC 18'!$P$101+4.57166</f>
        <v>17.571660000000001</v>
      </c>
      <c r="AA3" s="193">
        <f>'CTAS CONGELADAS DIC 18 (2)'!$P$101+4.57166</f>
        <v>17.571660000000001</v>
      </c>
      <c r="AB3" s="193">
        <f>'CTAS CONGELADAS ENE 19'!$P$101+4.57166</f>
        <v>19.571660000000001</v>
      </c>
      <c r="AC3" s="193">
        <f>'CTAS CONGELADAS FEB 19'!$P$99+4.57166</f>
        <v>21.571660000000001</v>
      </c>
      <c r="AD3" s="193">
        <f>'CTAS CONGELADAS MAR 19'!$P$99+4.57166</f>
        <v>1835.5716600000001</v>
      </c>
      <c r="AE3" s="193">
        <f>'CTAS CONGELADAS ABR 19'!$P$99</f>
        <v>1696</v>
      </c>
      <c r="AF3" s="193">
        <f>'CTAS CONGELADAS MAY 19'!$P$99</f>
        <v>1864</v>
      </c>
      <c r="AG3" s="193">
        <f>'CTAS CONGELADAS MAY 19'!$P$99</f>
        <v>1864</v>
      </c>
      <c r="AH3" s="193"/>
      <c r="AI3" s="193"/>
      <c r="AJ3" s="193"/>
      <c r="AK3" s="193"/>
      <c r="AL3" s="193"/>
      <c r="AM3" s="193"/>
      <c r="AN3" s="193"/>
      <c r="AO3" s="193"/>
      <c r="AP3" s="193"/>
      <c r="AQ3" s="193"/>
      <c r="AR3" s="193"/>
      <c r="AS3" s="193"/>
      <c r="AT3" s="193"/>
      <c r="AU3" s="193"/>
      <c r="AV3" s="193"/>
    </row>
    <row r="4" spans="1:48">
      <c r="A4" t="s">
        <v>546</v>
      </c>
      <c r="B4" s="193">
        <v>0</v>
      </c>
      <c r="C4" s="193"/>
      <c r="D4" s="193"/>
      <c r="E4" s="193"/>
      <c r="F4" s="193"/>
      <c r="G4" s="193">
        <v>5000</v>
      </c>
      <c r="H4" s="193">
        <v>15000</v>
      </c>
      <c r="I4" s="193">
        <v>17010</v>
      </c>
      <c r="J4" s="193">
        <v>7560</v>
      </c>
      <c r="K4" s="193">
        <v>12715.001</v>
      </c>
      <c r="L4" s="193">
        <v>19225.001</v>
      </c>
      <c r="M4" s="193">
        <v>19685.001</v>
      </c>
      <c r="N4" s="193">
        <v>9530</v>
      </c>
      <c r="O4" s="193"/>
      <c r="P4" s="193"/>
      <c r="Q4" s="193"/>
      <c r="R4" s="193"/>
      <c r="S4" s="193"/>
      <c r="T4" s="193"/>
      <c r="U4" s="193"/>
      <c r="V4" s="193">
        <v>2000</v>
      </c>
      <c r="W4" s="193">
        <v>2000</v>
      </c>
      <c r="X4" s="193">
        <v>2000</v>
      </c>
      <c r="Y4" s="193"/>
      <c r="Z4" s="193"/>
      <c r="AA4" s="193"/>
      <c r="AB4" s="193"/>
      <c r="AC4" s="193"/>
      <c r="AD4" s="193"/>
      <c r="AE4" s="193">
        <v>9000</v>
      </c>
      <c r="AF4" s="193">
        <v>9000</v>
      </c>
      <c r="AG4" s="193">
        <v>37800</v>
      </c>
      <c r="AH4" s="193">
        <v>51800</v>
      </c>
      <c r="AI4" s="193">
        <v>51800</v>
      </c>
      <c r="AJ4" s="193">
        <v>51800</v>
      </c>
      <c r="AK4" s="193">
        <v>51800</v>
      </c>
      <c r="AL4" s="193">
        <v>51800</v>
      </c>
      <c r="AM4" s="193">
        <v>54800</v>
      </c>
      <c r="AN4" s="193"/>
      <c r="AO4" s="193"/>
      <c r="AP4" s="193"/>
      <c r="AQ4" s="193">
        <f>'[4]Flujo 2018'!$CA$88</f>
        <v>49800</v>
      </c>
      <c r="AR4" s="193">
        <v>49800</v>
      </c>
      <c r="AS4" s="193">
        <v>49800</v>
      </c>
      <c r="AT4" s="193"/>
      <c r="AU4" s="193"/>
      <c r="AV4" s="193">
        <f>'[4]Flujo 2018'!$CF$88</f>
        <v>28446.966139660271</v>
      </c>
    </row>
    <row r="5" spans="1:48">
      <c r="A5" t="s">
        <v>547</v>
      </c>
      <c r="B5" s="193"/>
      <c r="C5" s="193"/>
      <c r="D5" s="193"/>
      <c r="E5" s="193"/>
      <c r="F5" s="193">
        <v>8250</v>
      </c>
      <c r="G5" s="193">
        <v>9000</v>
      </c>
      <c r="H5" s="193">
        <v>9000</v>
      </c>
      <c r="I5" s="193">
        <v>9000</v>
      </c>
      <c r="J5" s="193">
        <v>9000</v>
      </c>
      <c r="K5" s="193">
        <v>5750</v>
      </c>
      <c r="L5" s="193"/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  <c r="AB5" s="193">
        <v>10000</v>
      </c>
      <c r="AC5" s="193">
        <v>10000</v>
      </c>
      <c r="AD5" s="193">
        <v>10000</v>
      </c>
      <c r="AE5" s="193">
        <v>10000</v>
      </c>
      <c r="AF5" s="193">
        <v>21000</v>
      </c>
      <c r="AG5" s="193">
        <v>11000</v>
      </c>
      <c r="AH5" s="193">
        <v>18000</v>
      </c>
      <c r="AI5" s="193">
        <v>18000</v>
      </c>
      <c r="AJ5" s="193">
        <v>18000</v>
      </c>
      <c r="AK5" s="193">
        <v>18000</v>
      </c>
      <c r="AL5" s="193">
        <v>18000</v>
      </c>
      <c r="AM5" s="193">
        <v>21500</v>
      </c>
      <c r="AN5" s="193"/>
      <c r="AO5" s="193"/>
      <c r="AP5" s="193"/>
      <c r="AQ5" s="193">
        <f>'[4]Flujo 2018'!$CA$90</f>
        <v>21500</v>
      </c>
      <c r="AR5" s="193">
        <v>21500</v>
      </c>
      <c r="AS5" s="193">
        <v>21500</v>
      </c>
      <c r="AT5" s="193"/>
      <c r="AU5" s="193"/>
      <c r="AV5" s="193">
        <f>'[4]Flujo 2018'!$CF$90</f>
        <v>12399.6</v>
      </c>
    </row>
    <row r="6" spans="1:48">
      <c r="A6" s="403" t="s">
        <v>548</v>
      </c>
      <c r="B6" s="193">
        <v>0</v>
      </c>
      <c r="C6" s="193"/>
      <c r="D6" s="193"/>
      <c r="E6" s="193"/>
      <c r="F6" s="193"/>
      <c r="G6" s="193"/>
      <c r="H6" s="193"/>
      <c r="I6" s="193"/>
      <c r="J6" s="193"/>
      <c r="K6" s="193"/>
      <c r="L6" s="193"/>
      <c r="M6" s="193"/>
      <c r="N6" s="193"/>
      <c r="O6" s="193"/>
      <c r="P6" s="193"/>
      <c r="Q6" s="193"/>
      <c r="R6" s="193"/>
      <c r="S6" s="193"/>
      <c r="T6" s="193">
        <v>30000</v>
      </c>
      <c r="U6" s="193">
        <v>30000</v>
      </c>
      <c r="V6" s="193">
        <v>30000</v>
      </c>
      <c r="W6" s="193">
        <v>30000</v>
      </c>
      <c r="X6" s="193">
        <v>38000</v>
      </c>
      <c r="Y6" s="193">
        <v>40000</v>
      </c>
      <c r="Z6" s="193">
        <v>40000</v>
      </c>
      <c r="AA6" s="193">
        <v>40000</v>
      </c>
      <c r="AB6" s="193">
        <v>40000</v>
      </c>
      <c r="AC6" s="193">
        <v>40000</v>
      </c>
      <c r="AD6" s="193">
        <v>40000</v>
      </c>
      <c r="AE6" s="193">
        <v>30000</v>
      </c>
      <c r="AF6" s="193">
        <v>30000</v>
      </c>
      <c r="AG6" s="193">
        <v>8000</v>
      </c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93"/>
      <c r="AS6" s="193"/>
      <c r="AT6" s="193"/>
      <c r="AU6" s="193"/>
      <c r="AV6" s="193"/>
    </row>
    <row r="7" spans="1:48">
      <c r="A7" s="403" t="s">
        <v>549</v>
      </c>
      <c r="B7" s="403"/>
      <c r="C7" s="403"/>
      <c r="D7" s="403"/>
      <c r="E7" s="403"/>
      <c r="F7" s="403"/>
      <c r="G7" s="403"/>
      <c r="H7" s="403"/>
      <c r="I7" s="403"/>
      <c r="J7" s="403"/>
      <c r="K7" s="403"/>
      <c r="L7" s="403"/>
      <c r="M7" s="403"/>
      <c r="N7" s="403"/>
      <c r="O7" s="403"/>
      <c r="P7" s="403"/>
      <c r="Q7" s="403"/>
      <c r="R7" s="403"/>
      <c r="S7" s="403"/>
      <c r="T7" s="403"/>
      <c r="U7" s="403"/>
      <c r="V7" s="403"/>
      <c r="W7" s="403"/>
      <c r="X7" s="403"/>
      <c r="Y7" s="403"/>
      <c r="Z7" s="403"/>
      <c r="AA7" s="403"/>
      <c r="AB7" s="403"/>
      <c r="AC7" s="403"/>
      <c r="AD7" s="403"/>
      <c r="AE7" s="403"/>
      <c r="AF7" s="193"/>
      <c r="AM7" s="403"/>
      <c r="AN7" s="403"/>
      <c r="AO7" s="403"/>
      <c r="AP7" s="403"/>
      <c r="AQ7" s="403"/>
      <c r="AR7" s="403"/>
      <c r="AS7" s="403"/>
      <c r="AT7" s="403"/>
      <c r="AU7" s="403"/>
      <c r="AV7" s="403"/>
    </row>
    <row r="8" spans="1:48">
      <c r="B8" s="403"/>
      <c r="C8" s="403"/>
      <c r="D8" s="403"/>
      <c r="E8" s="403"/>
      <c r="F8" s="403"/>
      <c r="G8" s="403"/>
      <c r="H8" s="403"/>
      <c r="I8" s="403"/>
      <c r="J8" s="403"/>
      <c r="K8" s="403"/>
      <c r="L8" s="403"/>
      <c r="M8" s="403"/>
      <c r="N8" s="403"/>
      <c r="O8" s="403"/>
      <c r="P8" s="403"/>
      <c r="Q8" s="403"/>
      <c r="R8" s="403"/>
      <c r="S8" s="403"/>
      <c r="T8" s="403"/>
      <c r="U8" s="403"/>
      <c r="V8" s="403"/>
      <c r="W8" s="403"/>
      <c r="X8" s="403"/>
      <c r="Y8" s="403"/>
      <c r="Z8" s="403"/>
      <c r="AA8" s="403"/>
      <c r="AB8" s="403"/>
      <c r="AC8" s="403"/>
      <c r="AD8" s="403"/>
      <c r="AE8" s="403"/>
      <c r="AF8" s="193"/>
    </row>
    <row r="9" spans="1:48">
      <c r="B9" s="403"/>
      <c r="C9" s="403"/>
      <c r="D9" s="403"/>
      <c r="E9" s="403"/>
      <c r="F9" s="403"/>
      <c r="G9" s="403"/>
      <c r="H9" s="403"/>
      <c r="I9" s="403"/>
      <c r="J9" s="403"/>
      <c r="K9" s="403"/>
      <c r="L9" s="403"/>
      <c r="M9" s="403"/>
      <c r="N9" s="403"/>
      <c r="O9" s="403"/>
      <c r="P9" s="403"/>
      <c r="Q9" s="403"/>
      <c r="R9" s="403"/>
      <c r="S9" s="403"/>
      <c r="T9" s="403"/>
      <c r="U9" s="403"/>
      <c r="V9" s="403"/>
      <c r="W9" s="403"/>
      <c r="X9" s="403"/>
      <c r="Y9" s="403"/>
      <c r="Z9" s="403"/>
      <c r="AA9" s="403"/>
      <c r="AB9" s="403"/>
      <c r="AC9" s="403"/>
      <c r="AD9" s="403"/>
      <c r="AE9" s="403"/>
      <c r="AF9" s="193"/>
    </row>
    <row r="10" spans="1:48" s="193" customFormat="1">
      <c r="A10"/>
      <c r="B10" s="403"/>
    </row>
    <row r="11" spans="1:48" s="193" customFormat="1">
      <c r="A11"/>
      <c r="B11" s="403"/>
    </row>
    <row r="12" spans="1:48">
      <c r="B12" s="403"/>
      <c r="C12" s="403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  <c r="O12" s="403"/>
      <c r="P12" s="403"/>
      <c r="Q12" s="403"/>
      <c r="R12" s="403"/>
      <c r="S12" s="403"/>
      <c r="T12" s="403"/>
      <c r="U12" s="403"/>
      <c r="V12" s="403"/>
      <c r="W12" s="403"/>
      <c r="X12" s="403"/>
      <c r="Y12" s="403"/>
      <c r="Z12" s="403"/>
      <c r="AA12" s="403"/>
      <c r="AB12" s="403"/>
      <c r="AC12" s="403"/>
      <c r="AD12" s="403"/>
      <c r="AE12" s="403"/>
      <c r="AF12" s="193"/>
    </row>
    <row r="13" spans="1:48">
      <c r="B13" s="403"/>
      <c r="C13" s="403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193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6FD1-9F8E-44B6-AD8A-DCAE2B0B903F}">
  <dimension ref="A1:AK142"/>
  <sheetViews>
    <sheetView topLeftCell="A90" zoomScale="90" zoomScaleNormal="90" workbookViewId="0">
      <pane xSplit="2" topLeftCell="C1" activePane="topRight" state="frozen"/>
      <selection activeCell="AH36" sqref="AH36"/>
      <selection pane="topRight" activeCell="AH36" sqref="AH36"/>
    </sheetView>
  </sheetViews>
  <sheetFormatPr baseColWidth="10" defaultRowHeight="14.25"/>
  <cols>
    <col min="1" max="1" width="6.875" style="403" bestFit="1" customWidth="1"/>
    <col min="2" max="2" width="23.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731">
        <f>C4+C82</f>
        <v>24500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24500</v>
      </c>
      <c r="D4" s="636">
        <v>1603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26103</v>
      </c>
      <c r="Q4" s="282"/>
    </row>
    <row r="5" spans="1:17">
      <c r="A5" s="227" t="s">
        <v>472</v>
      </c>
      <c r="B5" s="314" t="s">
        <v>18</v>
      </c>
      <c r="C5" s="636">
        <v>15000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15000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20000</v>
      </c>
      <c r="D7" s="636">
        <v>2070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22070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7800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7800</v>
      </c>
      <c r="Q9" s="282"/>
    </row>
    <row r="10" spans="1:17">
      <c r="A10" s="227" t="s">
        <v>477</v>
      </c>
      <c r="B10" s="314" t="s">
        <v>9</v>
      </c>
      <c r="C10" s="636">
        <v>13000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600</v>
      </c>
      <c r="M10" s="636">
        <v>0</v>
      </c>
      <c r="N10" s="636">
        <v>0</v>
      </c>
      <c r="O10" s="636">
        <v>0</v>
      </c>
      <c r="P10" s="636">
        <v>13600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3500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3500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440</v>
      </c>
      <c r="D25" s="636">
        <v>28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3</v>
      </c>
      <c r="M25" s="637"/>
      <c r="N25" s="637"/>
      <c r="O25" s="637"/>
      <c r="P25" s="636">
        <v>471</v>
      </c>
      <c r="Q25" s="282"/>
    </row>
    <row r="26" spans="1:34">
      <c r="A26" s="227"/>
      <c r="B26" s="323" t="s">
        <v>330</v>
      </c>
      <c r="C26" s="636">
        <v>84240</v>
      </c>
      <c r="D26" s="636">
        <v>3701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603</v>
      </c>
      <c r="M26" s="637"/>
      <c r="N26" s="637"/>
      <c r="O26" s="637"/>
      <c r="P26" s="636">
        <v>88544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4616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4616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53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53</v>
      </c>
      <c r="R30" s="3" t="s">
        <v>9</v>
      </c>
      <c r="S30" s="41">
        <f>P36+P73</f>
        <v>4528</v>
      </c>
      <c r="T30" s="2">
        <f>S30+V30</f>
        <v>4716.2503310089151</v>
      </c>
      <c r="U30" s="2">
        <f>P56</f>
        <v>0</v>
      </c>
      <c r="V30" s="2">
        <f t="shared" ref="V30:V41" si="0">(S30/($S$65-$S$42))*$P$71</f>
        <v>188.25033100891517</v>
      </c>
      <c r="X30" s="2">
        <f>[5]SALDOS!$ADS$3/1000-[5]SALDOS!$ADS$7/1000</f>
        <v>5460.2749999999996</v>
      </c>
      <c r="Y30" s="2">
        <f>[5]SALDOS!$ADS$7/1000</f>
        <v>0</v>
      </c>
      <c r="Z30" s="263">
        <f>T30-X30</f>
        <v>-744.02466899108458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1823</v>
      </c>
      <c r="T31" s="2">
        <f t="shared" ref="T31:T64" si="2">S31+V31</f>
        <v>1898.7907140965663</v>
      </c>
      <c r="U31" s="2"/>
      <c r="V31" s="2">
        <f t="shared" si="0"/>
        <v>75.790714096566333</v>
      </c>
      <c r="X31" s="2">
        <f>[5]SALDOS!$ADS$13/1000</f>
        <v>2290.991</v>
      </c>
      <c r="Y31" s="2"/>
      <c r="Z31" s="286">
        <f>T31-X31</f>
        <v>-392.20028590343372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187</v>
      </c>
      <c r="D32" s="636">
        <v>15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202</v>
      </c>
      <c r="R32" s="3" t="s">
        <v>12</v>
      </c>
      <c r="S32" s="41">
        <f>P39</f>
        <v>0</v>
      </c>
      <c r="T32" s="2">
        <f t="shared" si="2"/>
        <v>0</v>
      </c>
      <c r="U32" s="2">
        <f>P50</f>
        <v>40</v>
      </c>
      <c r="V32" s="2">
        <f t="shared" si="0"/>
        <v>0</v>
      </c>
      <c r="X32" s="2">
        <f>[5]SALDOS!$ADS$17/1000-[5]SALDOS!$ADS$18/1000</f>
        <v>0</v>
      </c>
      <c r="Y32" s="2">
        <f>[5]SALDOS!$ADS$18/1000</f>
        <v>39.796999999999997</v>
      </c>
      <c r="Z32" s="263">
        <f t="shared" si="1"/>
        <v>0</v>
      </c>
      <c r="AA32" s="263">
        <f t="shared" si="1"/>
        <v>0.20300000000000296</v>
      </c>
      <c r="AC32" s="271" t="s">
        <v>62</v>
      </c>
      <c r="AD32" s="272">
        <f>SUM(AD33:AD50)</f>
        <v>27254.396999999997</v>
      </c>
      <c r="AE32" s="272">
        <f>SUM(AE33:AE49)</f>
        <v>2012</v>
      </c>
      <c r="AF32" s="271" t="s">
        <v>63</v>
      </c>
      <c r="AG32" s="273">
        <f>SUM(AG33:AG44)</f>
        <v>724.78499999999997</v>
      </c>
      <c r="AH32" s="272">
        <f>SUM(AH33:AH44)</f>
        <v>5922</v>
      </c>
    </row>
    <row r="33" spans="1:37" ht="15">
      <c r="A33" s="251" t="s">
        <v>417</v>
      </c>
      <c r="B33" s="318" t="s">
        <v>41</v>
      </c>
      <c r="C33" s="636">
        <v>8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8</v>
      </c>
      <c r="R33" s="3" t="s">
        <v>14</v>
      </c>
      <c r="S33" s="41">
        <f>P34</f>
        <v>-112</v>
      </c>
      <c r="T33" s="2">
        <f t="shared" si="2"/>
        <v>-116.65636861152794</v>
      </c>
      <c r="U33" s="2"/>
      <c r="V33" s="2">
        <f t="shared" si="0"/>
        <v>-4.6563686115279372</v>
      </c>
      <c r="X33" s="2"/>
      <c r="Y33" s="2"/>
      <c r="Z33" s="263">
        <f t="shared" si="1"/>
        <v>-116.65636861152794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[5]SALDOS!$ABS$7/1000</f>
        <v>0</v>
      </c>
      <c r="AH33" s="403"/>
    </row>
    <row r="34" spans="1:37" ht="15">
      <c r="A34" s="251" t="s">
        <v>418</v>
      </c>
      <c r="B34" s="318" t="s">
        <v>14</v>
      </c>
      <c r="C34" s="636">
        <v>-112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-112</v>
      </c>
      <c r="R34" s="3" t="s">
        <v>11</v>
      </c>
      <c r="S34" s="41">
        <f>P44</f>
        <v>49</v>
      </c>
      <c r="T34" s="2">
        <f t="shared" si="2"/>
        <v>51.037161267543475</v>
      </c>
      <c r="U34" s="2"/>
      <c r="V34" s="2">
        <f t="shared" si="0"/>
        <v>2.0371612675434725</v>
      </c>
      <c r="X34" s="2"/>
      <c r="Y34" s="2"/>
      <c r="Z34" s="263">
        <f t="shared" si="1"/>
        <v>51.037161267543475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[5]SALDOS!$ABS$18/1000</f>
        <v>306.93599999999998</v>
      </c>
      <c r="AH34" s="258"/>
    </row>
    <row r="35" spans="1:37" ht="15">
      <c r="A35" s="252" t="s">
        <v>419</v>
      </c>
      <c r="B35" s="318" t="s">
        <v>320</v>
      </c>
      <c r="C35" s="636">
        <v>3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3</v>
      </c>
      <c r="R35" s="3" t="s">
        <v>17</v>
      </c>
      <c r="S35" s="41">
        <f>P35</f>
        <v>3</v>
      </c>
      <c r="T35" s="2">
        <f t="shared" si="2"/>
        <v>3.1247241592373554</v>
      </c>
      <c r="U35" s="2"/>
      <c r="V35" s="2">
        <f t="shared" si="0"/>
        <v>0.12472415923735547</v>
      </c>
      <c r="X35" s="2">
        <f>[5]SALDOS!$ADS$23/1000</f>
        <v>8.1150000000000002</v>
      </c>
      <c r="Y35" s="2"/>
      <c r="Z35" s="263">
        <f t="shared" si="1"/>
        <v>-4.9902758407626449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[5]SALDOS!$ABS$31/1000</f>
        <v>417.84899999999999</v>
      </c>
      <c r="AH35" s="45"/>
    </row>
    <row r="36" spans="1:37" ht="15.75">
      <c r="A36" s="251" t="s">
        <v>420</v>
      </c>
      <c r="B36" s="318" t="s">
        <v>9</v>
      </c>
      <c r="C36" s="636">
        <v>4292</v>
      </c>
      <c r="D36" s="636">
        <v>11</v>
      </c>
      <c r="E36" s="636">
        <v>0</v>
      </c>
      <c r="F36" s="636">
        <v>0</v>
      </c>
      <c r="G36" s="636">
        <v>0</v>
      </c>
      <c r="H36" s="636">
        <v>0</v>
      </c>
      <c r="I36" s="636">
        <v>60</v>
      </c>
      <c r="J36" s="636">
        <v>0</v>
      </c>
      <c r="K36" s="636">
        <v>134</v>
      </c>
      <c r="L36" s="636">
        <v>31</v>
      </c>
      <c r="M36" s="637"/>
      <c r="N36" s="637"/>
      <c r="O36" s="637"/>
      <c r="P36" s="636">
        <v>4528</v>
      </c>
      <c r="R36" s="3" t="s">
        <v>18</v>
      </c>
      <c r="S36" s="41">
        <f>P30</f>
        <v>53</v>
      </c>
      <c r="T36" s="2">
        <f>S36+V36</f>
        <v>55.203460146526616</v>
      </c>
      <c r="U36" s="2"/>
      <c r="V36" s="2">
        <f t="shared" si="0"/>
        <v>2.2034601465266133</v>
      </c>
      <c r="X36" s="2">
        <f>[5]SALDOS!$ADS$27/1000</f>
        <v>1120.9639999999999</v>
      </c>
      <c r="Y36" s="2"/>
      <c r="Z36" s="263">
        <f t="shared" si="1"/>
        <v>-1065.7605398534733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5404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202</v>
      </c>
      <c r="T37" s="2">
        <f t="shared" si="2"/>
        <v>210.39809338864859</v>
      </c>
      <c r="U37" s="2"/>
      <c r="V37" s="2">
        <f t="shared" si="0"/>
        <v>8.3980933886486007</v>
      </c>
      <c r="X37" s="2">
        <f>[5]SALDOS!$ADS$30/1000</f>
        <v>204.85400000000001</v>
      </c>
      <c r="Y37" s="2"/>
      <c r="Z37" s="263">
        <f t="shared" si="1"/>
        <v>5.5440933886485766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350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8</v>
      </c>
      <c r="T38" s="2">
        <f t="shared" si="2"/>
        <v>8.3325977579662815</v>
      </c>
      <c r="U38" s="2"/>
      <c r="V38" s="2">
        <f t="shared" si="0"/>
        <v>0.33259775796628122</v>
      </c>
      <c r="X38" s="2">
        <f>[5]SALDOS!$ADS$26/1000</f>
        <v>40</v>
      </c>
      <c r="Y38" s="2"/>
      <c r="Z38" s="263">
        <f t="shared" si="1"/>
        <v>-31.667402242033717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0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0</v>
      </c>
      <c r="R39" s="3" t="s">
        <v>20</v>
      </c>
      <c r="S39" s="41"/>
      <c r="T39" s="2">
        <f>S39+V39</f>
        <v>0</v>
      </c>
      <c r="U39" s="2"/>
      <c r="V39" s="2">
        <f t="shared" si="0"/>
        <v>0</v>
      </c>
      <c r="X39" s="2"/>
      <c r="Y39" s="2"/>
      <c r="Z39" s="263">
        <f>T39-X39</f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630</v>
      </c>
      <c r="V40" s="2">
        <f t="shared" si="0"/>
        <v>0</v>
      </c>
      <c r="X40" s="2"/>
      <c r="Y40" s="2">
        <f>[5]SALDOS!$ADS$31/1000</f>
        <v>617.01900000000001</v>
      </c>
      <c r="Z40" s="263">
        <f>T40-X40</f>
        <v>0</v>
      </c>
      <c r="AA40" s="263">
        <f t="shared" si="1"/>
        <v>12.980999999999995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870</v>
      </c>
      <c r="D42" s="636">
        <v>487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466</v>
      </c>
      <c r="M42" s="637"/>
      <c r="N42" s="637"/>
      <c r="O42" s="637"/>
      <c r="P42" s="636">
        <v>1823</v>
      </c>
      <c r="R42" s="3" t="s">
        <v>22</v>
      </c>
      <c r="S42" s="41">
        <f>P72</f>
        <v>1853</v>
      </c>
      <c r="T42" s="2">
        <f t="shared" si="2"/>
        <v>1853</v>
      </c>
      <c r="U42" s="2"/>
      <c r="V42" s="2"/>
      <c r="X42" s="2"/>
      <c r="Y42" s="2"/>
      <c r="Z42" s="263">
        <f t="shared" si="1"/>
        <v>1853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158</v>
      </c>
    </row>
    <row r="44" spans="1:37" ht="15.75">
      <c r="A44" s="251" t="s">
        <v>428</v>
      </c>
      <c r="B44" s="318" t="s">
        <v>336</v>
      </c>
      <c r="C44" s="636">
        <v>49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49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27979.181999999997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14273.208999999997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Jul 2019'!S49</f>
        <v>159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5404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5404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Jul 2019'!S52</f>
        <v>1853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40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40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299</v>
      </c>
      <c r="D51" s="636">
        <v>3</v>
      </c>
      <c r="E51" s="636">
        <v>0</v>
      </c>
      <c r="F51" s="636">
        <v>0</v>
      </c>
      <c r="G51" s="636">
        <v>0</v>
      </c>
      <c r="H51" s="636">
        <v>48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350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13</v>
      </c>
      <c r="D53" s="636">
        <v>617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630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158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158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120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120</v>
      </c>
      <c r="R55" s="3" t="s">
        <v>34</v>
      </c>
      <c r="S55" s="41"/>
      <c r="T55" s="2">
        <f t="shared" si="2"/>
        <v>0</v>
      </c>
      <c r="U55" s="2">
        <f>P54</f>
        <v>158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158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350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350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5404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5404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4616</v>
      </c>
      <c r="T60" s="2">
        <f t="shared" si="2"/>
        <v>4807.9089063465444</v>
      </c>
      <c r="U60" s="2"/>
      <c r="V60" s="2">
        <f t="shared" si="3"/>
        <v>191.90890634654426</v>
      </c>
      <c r="X60" s="2">
        <f>[5]SALDOS!$ADS$25/1000</f>
        <v>3923.9580000000001</v>
      </c>
      <c r="Y60" s="2"/>
      <c r="Z60" s="263">
        <f>T60-X60</f>
        <v>883.95090634654434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15722</v>
      </c>
      <c r="D62" s="636">
        <v>1411</v>
      </c>
      <c r="E62" s="636">
        <v>0</v>
      </c>
      <c r="F62" s="636">
        <v>0</v>
      </c>
      <c r="G62" s="636">
        <v>0</v>
      </c>
      <c r="H62" s="636">
        <v>58</v>
      </c>
      <c r="I62" s="636">
        <v>60</v>
      </c>
      <c r="J62" s="636">
        <v>0</v>
      </c>
      <c r="K62" s="636">
        <v>134</v>
      </c>
      <c r="L62" s="636">
        <v>497</v>
      </c>
      <c r="M62" s="637"/>
      <c r="N62" s="637"/>
      <c r="O62" s="637"/>
      <c r="P62" s="636">
        <v>17882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15722</v>
      </c>
      <c r="D63" s="636">
        <v>1411</v>
      </c>
      <c r="E63" s="636">
        <v>0</v>
      </c>
      <c r="F63" s="636">
        <v>0</v>
      </c>
      <c r="G63" s="636">
        <v>0</v>
      </c>
      <c r="H63" s="636">
        <v>58</v>
      </c>
      <c r="I63" s="636">
        <v>60</v>
      </c>
      <c r="J63" s="636">
        <v>0</v>
      </c>
      <c r="K63" s="636">
        <v>134</v>
      </c>
      <c r="L63" s="636">
        <v>497</v>
      </c>
      <c r="M63" s="637"/>
      <c r="N63" s="637"/>
      <c r="O63" s="637"/>
      <c r="P63" s="636">
        <v>17882</v>
      </c>
      <c r="Q63" s="250"/>
      <c r="R63" s="3" t="s">
        <v>347</v>
      </c>
      <c r="S63" s="41"/>
      <c r="T63" s="2">
        <f t="shared" si="2"/>
        <v>0</v>
      </c>
      <c r="U63" s="2">
        <f>P60+P61+P55</f>
        <v>120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120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159</v>
      </c>
      <c r="T64" s="2">
        <f t="shared" si="2"/>
        <v>165.61038043957984</v>
      </c>
      <c r="U64" s="2"/>
      <c r="V64" s="2">
        <f t="shared" si="3"/>
        <v>6.6103804395798393</v>
      </c>
      <c r="X64" s="2"/>
      <c r="Y64" s="2"/>
      <c r="Z64" s="263">
        <f t="shared" si="1"/>
        <v>165.61038043957984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13182</v>
      </c>
      <c r="T65" s="5">
        <f>S65+V65</f>
        <v>13653</v>
      </c>
      <c r="U65" s="5">
        <f>SUM(U30:U64)</f>
        <v>6712</v>
      </c>
      <c r="V65" s="5">
        <f>SUM(V30:V64)</f>
        <v>470.99999999999994</v>
      </c>
      <c r="X65" s="5">
        <f>SUM(X30:X64)</f>
        <v>13049.156999999999</v>
      </c>
      <c r="Y65" s="5">
        <f>SUM(Y30:Y64)</f>
        <v>656.81600000000003</v>
      </c>
      <c r="Z65" s="270">
        <f t="shared" si="1"/>
        <v>603.84300000000076</v>
      </c>
      <c r="AA65" s="270">
        <f t="shared" si="1"/>
        <v>6055.1840000000002</v>
      </c>
      <c r="AB65" s="267">
        <f>W68-X68</f>
        <v>6659.027</v>
      </c>
    </row>
    <row r="66" spans="1:29">
      <c r="A66" s="254"/>
      <c r="B66" s="322" t="s">
        <v>376</v>
      </c>
      <c r="C66" s="636">
        <v>9966</v>
      </c>
      <c r="D66" s="636">
        <v>513</v>
      </c>
      <c r="E66" s="636">
        <v>0</v>
      </c>
      <c r="F66" s="636">
        <v>0</v>
      </c>
      <c r="G66" s="636">
        <v>0</v>
      </c>
      <c r="H66" s="636">
        <v>0</v>
      </c>
      <c r="I66" s="636">
        <v>60</v>
      </c>
      <c r="J66" s="636">
        <v>0</v>
      </c>
      <c r="K66" s="636">
        <v>134</v>
      </c>
      <c r="L66" s="636">
        <v>497</v>
      </c>
      <c r="M66" s="638"/>
      <c r="N66" s="638"/>
      <c r="O66" s="638"/>
      <c r="P66" s="717">
        <v>11170</v>
      </c>
      <c r="Q66" s="250"/>
      <c r="R66" s="40" t="s">
        <v>454</v>
      </c>
      <c r="S66" s="265">
        <f>S65-P66</f>
        <v>2012</v>
      </c>
      <c r="U66" s="265"/>
      <c r="V66" s="265">
        <f>P71</f>
        <v>471</v>
      </c>
      <c r="Z66" s="51"/>
      <c r="AA66" s="51"/>
    </row>
    <row r="67" spans="1:29">
      <c r="A67" s="254"/>
      <c r="B67" s="322" t="s">
        <v>377</v>
      </c>
      <c r="C67" s="636">
        <v>5756</v>
      </c>
      <c r="D67" s="636">
        <v>898</v>
      </c>
      <c r="E67" s="636">
        <v>0</v>
      </c>
      <c r="F67" s="636">
        <v>0</v>
      </c>
      <c r="G67" s="636">
        <v>0</v>
      </c>
      <c r="H67" s="636">
        <v>58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717">
        <v>6712</v>
      </c>
      <c r="Q67" s="250"/>
      <c r="R67" s="40" t="s">
        <v>454</v>
      </c>
      <c r="S67" s="265">
        <f>S42+S64</f>
        <v>2012</v>
      </c>
      <c r="U67" s="265"/>
      <c r="V67" s="265"/>
      <c r="Y67" s="403"/>
    </row>
    <row r="68" spans="1:29" ht="15">
      <c r="R68" s="40" t="s">
        <v>38</v>
      </c>
      <c r="S68" s="265">
        <f>S65+U65</f>
        <v>19894</v>
      </c>
      <c r="U68" s="265"/>
      <c r="V68" s="265"/>
      <c r="W68" s="264">
        <f>T65+U65</f>
        <v>20365</v>
      </c>
      <c r="X68" s="174">
        <f>X65+Y65</f>
        <v>13705.973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Jul 2019'!S46-'Consolidado Jul 2019'!S47</f>
        <v>0</v>
      </c>
      <c r="Q69" s="249"/>
      <c r="R69" s="40" t="s">
        <v>455</v>
      </c>
      <c r="S69" s="265">
        <f>P66+P67+P72+P74+P73</f>
        <v>19894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2012</v>
      </c>
      <c r="AA70" s="268">
        <f>AH32</f>
        <v>5922</v>
      </c>
      <c r="AB70" s="268">
        <f>SUM(Z70:AA70)</f>
        <v>7934</v>
      </c>
      <c r="AC70" s="276">
        <f>AB65-AB70</f>
        <v>-1274.973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Jul 2019'!S50</f>
        <v>471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Jul 2019'!S52</f>
        <v>1853</v>
      </c>
      <c r="Q72" s="6"/>
    </row>
    <row r="73" spans="1:29">
      <c r="B73" s="253" t="s">
        <v>452</v>
      </c>
      <c r="P73" s="403">
        <f>'Consolidado Jul 2019'!S51</f>
        <v>0</v>
      </c>
    </row>
    <row r="74" spans="1:29">
      <c r="B74" s="253" t="s">
        <v>453</v>
      </c>
      <c r="P74" s="403">
        <f>'Consolidado Jul 2019'!S49</f>
        <v>159</v>
      </c>
    </row>
    <row r="75" spans="1:29">
      <c r="B75" s="253"/>
    </row>
    <row r="76" spans="1:29" ht="15">
      <c r="B76" s="248" t="s">
        <v>451</v>
      </c>
      <c r="P76" s="304">
        <f>P66+P67+P71+P72+P73+P74-'Consolidado Jul 2019'!S53</f>
        <v>-88073</v>
      </c>
      <c r="Q76" s="304">
        <f>'Consolidado Jul 2019'!S48</f>
        <v>88073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0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0</v>
      </c>
    </row>
    <row r="83" spans="1:16">
      <c r="A83" s="239" t="s">
        <v>381</v>
      </c>
      <c r="B83" s="326" t="s">
        <v>353</v>
      </c>
      <c r="C83" s="636">
        <v>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0</v>
      </c>
    </row>
    <row r="90" spans="1:16">
      <c r="A90" s="239" t="s">
        <v>388</v>
      </c>
      <c r="B90" s="326" t="s">
        <v>361</v>
      </c>
      <c r="C90" s="636">
        <v>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0</v>
      </c>
    </row>
    <row r="91" spans="1:16">
      <c r="A91" s="239" t="s">
        <v>389</v>
      </c>
      <c r="B91" s="326" t="s">
        <v>362</v>
      </c>
      <c r="C91" s="636">
        <v>0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0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1518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1518</v>
      </c>
    </row>
    <row r="95" spans="1:16">
      <c r="A95" s="409" t="s">
        <v>393</v>
      </c>
      <c r="B95" s="328" t="s">
        <v>357</v>
      </c>
      <c r="C95" s="636">
        <v>6326</v>
      </c>
      <c r="D95" s="636">
        <v>1803</v>
      </c>
      <c r="E95" s="636">
        <v>0</v>
      </c>
      <c r="F95" s="636">
        <v>0</v>
      </c>
      <c r="G95" s="636">
        <v>0</v>
      </c>
      <c r="H95" s="636">
        <v>7181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15310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409" t="s">
        <v>561</v>
      </c>
      <c r="B99" s="328" t="s">
        <v>562</v>
      </c>
      <c r="C99" s="636">
        <v>1800</v>
      </c>
      <c r="D99" s="636">
        <v>0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1800</v>
      </c>
    </row>
    <row r="100" spans="1:16">
      <c r="A100" s="239" t="s">
        <v>563</v>
      </c>
      <c r="B100" s="328" t="s">
        <v>123</v>
      </c>
      <c r="C100" s="636"/>
      <c r="D100" s="636">
        <v>0</v>
      </c>
      <c r="E100" s="636">
        <v>0</v>
      </c>
      <c r="F100" s="636">
        <v>0</v>
      </c>
      <c r="G100" s="636">
        <v>0</v>
      </c>
      <c r="H100" s="636">
        <v>0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/>
    </row>
    <row r="101" spans="1:16">
      <c r="A101" s="409" t="s">
        <v>397</v>
      </c>
      <c r="B101" s="328" t="s">
        <v>123</v>
      </c>
      <c r="C101" s="636">
        <v>17</v>
      </c>
      <c r="D101" s="636">
        <v>15</v>
      </c>
      <c r="E101" s="636">
        <v>0</v>
      </c>
      <c r="F101" s="636">
        <v>0</v>
      </c>
      <c r="G101" s="636">
        <v>0</v>
      </c>
      <c r="H101" s="636">
        <v>13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f>C101+D101+H101</f>
        <v>45</v>
      </c>
    </row>
    <row r="102" spans="1:16">
      <c r="A102" s="353"/>
      <c r="B102" s="323" t="s">
        <v>364</v>
      </c>
      <c r="C102" s="636">
        <v>9661</v>
      </c>
      <c r="D102" s="636">
        <v>1818</v>
      </c>
      <c r="E102" s="636">
        <v>0</v>
      </c>
      <c r="F102" s="636">
        <v>0</v>
      </c>
      <c r="G102" s="636">
        <v>0</v>
      </c>
      <c r="H102" s="636">
        <v>7194</v>
      </c>
      <c r="I102" s="636">
        <v>0</v>
      </c>
      <c r="J102" s="636">
        <v>0</v>
      </c>
      <c r="K102" s="636">
        <v>0</v>
      </c>
      <c r="L102" s="636">
        <v>0</v>
      </c>
      <c r="M102" s="637"/>
      <c r="N102" s="637"/>
      <c r="O102" s="637"/>
      <c r="P102" s="645">
        <v>18673</v>
      </c>
    </row>
    <row r="103" spans="1:16">
      <c r="A103" s="354"/>
      <c r="B103" s="323"/>
      <c r="C103" s="639">
        <v>0</v>
      </c>
      <c r="D103" s="639">
        <v>0</v>
      </c>
      <c r="E103" s="639">
        <v>0</v>
      </c>
      <c r="F103" s="639">
        <v>0</v>
      </c>
      <c r="G103" s="639">
        <v>0</v>
      </c>
      <c r="H103" s="639">
        <v>0</v>
      </c>
      <c r="I103" s="639">
        <v>0</v>
      </c>
      <c r="J103" s="639">
        <v>0</v>
      </c>
      <c r="K103" s="639">
        <v>0</v>
      </c>
      <c r="L103" s="639">
        <v>0</v>
      </c>
      <c r="M103" s="639"/>
      <c r="N103" s="639"/>
      <c r="O103" s="639"/>
      <c r="P103" s="639">
        <v>0</v>
      </c>
    </row>
    <row r="104" spans="1:16">
      <c r="A104" s="354"/>
      <c r="B104" s="323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46"/>
    </row>
    <row r="105" spans="1:16">
      <c r="A105" s="354"/>
      <c r="B105" s="355" t="s">
        <v>376</v>
      </c>
      <c r="C105" s="636">
        <f>SUM(C82:C92)+C100</f>
        <v>0</v>
      </c>
      <c r="D105" s="636">
        <f t="shared" ref="D105:P105" si="4">SUM(D82:D92)+D100</f>
        <v>0</v>
      </c>
      <c r="E105" s="636">
        <f t="shared" si="4"/>
        <v>0</v>
      </c>
      <c r="F105" s="636">
        <f t="shared" si="4"/>
        <v>0</v>
      </c>
      <c r="G105" s="636">
        <f t="shared" si="4"/>
        <v>0</v>
      </c>
      <c r="H105" s="636">
        <f t="shared" si="4"/>
        <v>0</v>
      </c>
      <c r="I105" s="636">
        <f t="shared" si="4"/>
        <v>0</v>
      </c>
      <c r="J105" s="636">
        <f t="shared" si="4"/>
        <v>0</v>
      </c>
      <c r="K105" s="636">
        <f t="shared" si="4"/>
        <v>0</v>
      </c>
      <c r="L105" s="636">
        <f t="shared" si="4"/>
        <v>0</v>
      </c>
      <c r="M105" s="636"/>
      <c r="N105" s="636"/>
      <c r="O105" s="636"/>
      <c r="P105" s="636">
        <f t="shared" si="4"/>
        <v>0</v>
      </c>
    </row>
    <row r="106" spans="1:16">
      <c r="A106" s="354"/>
      <c r="B106" s="355" t="s">
        <v>377</v>
      </c>
      <c r="C106" s="636">
        <f>SUM(C93:C99)+C101</f>
        <v>9661</v>
      </c>
      <c r="D106" s="636">
        <f t="shared" ref="D106:L106" si="5">SUM(D93:D99)+D101</f>
        <v>1818</v>
      </c>
      <c r="E106" s="636">
        <f t="shared" si="5"/>
        <v>0</v>
      </c>
      <c r="F106" s="636">
        <f t="shared" si="5"/>
        <v>0</v>
      </c>
      <c r="G106" s="636">
        <f t="shared" si="5"/>
        <v>0</v>
      </c>
      <c r="H106" s="636">
        <f t="shared" si="5"/>
        <v>7194</v>
      </c>
      <c r="I106" s="636">
        <f t="shared" si="5"/>
        <v>0</v>
      </c>
      <c r="J106" s="636">
        <f t="shared" si="5"/>
        <v>0</v>
      </c>
      <c r="K106" s="636">
        <f t="shared" si="5"/>
        <v>0</v>
      </c>
      <c r="L106" s="636">
        <f t="shared" si="5"/>
        <v>0</v>
      </c>
      <c r="M106" s="636"/>
      <c r="N106" s="636"/>
      <c r="O106" s="636"/>
      <c r="P106" s="636">
        <f>SUM(P93:P99)+P101</f>
        <v>18673</v>
      </c>
    </row>
    <row r="107" spans="1:16">
      <c r="A107" s="354"/>
      <c r="B107" s="323"/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354"/>
      <c r="B108" s="323" t="s">
        <v>370</v>
      </c>
      <c r="C108" s="637"/>
      <c r="D108" s="637"/>
      <c r="E108" s="637"/>
      <c r="F108" s="637"/>
      <c r="G108" s="637"/>
      <c r="H108" s="637"/>
      <c r="I108" s="637"/>
      <c r="J108" s="637"/>
      <c r="K108" s="637"/>
      <c r="L108" s="637"/>
      <c r="M108" s="637"/>
      <c r="N108" s="637"/>
      <c r="O108" s="637"/>
      <c r="P108" s="647"/>
    </row>
    <row r="109" spans="1:16">
      <c r="A109" s="410" t="s">
        <v>398</v>
      </c>
      <c r="B109" s="328" t="s">
        <v>357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410" t="s">
        <v>399</v>
      </c>
      <c r="B110" s="328" t="s">
        <v>366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23" t="s">
        <v>364</v>
      </c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6">
        <v>0</v>
      </c>
      <c r="D112" s="636">
        <v>0</v>
      </c>
      <c r="E112" s="636">
        <v>0</v>
      </c>
      <c r="F112" s="636">
        <v>0</v>
      </c>
      <c r="G112" s="636">
        <v>0</v>
      </c>
      <c r="H112" s="636">
        <v>0</v>
      </c>
      <c r="I112" s="636">
        <v>0</v>
      </c>
      <c r="J112" s="636">
        <v>0</v>
      </c>
      <c r="K112" s="636">
        <v>0</v>
      </c>
      <c r="L112" s="636">
        <v>0</v>
      </c>
      <c r="M112" s="637"/>
      <c r="N112" s="637"/>
      <c r="O112" s="637"/>
      <c r="P112" s="645">
        <v>0</v>
      </c>
    </row>
    <row r="113" spans="1:16">
      <c r="A113" s="354"/>
      <c r="B113" s="356"/>
      <c r="C113" s="637"/>
      <c r="D113" s="637"/>
      <c r="E113" s="637"/>
      <c r="F113" s="637"/>
      <c r="G113" s="637"/>
      <c r="H113" s="637"/>
      <c r="I113" s="637"/>
      <c r="J113" s="637"/>
      <c r="K113" s="637"/>
      <c r="L113" s="637"/>
      <c r="M113" s="637"/>
      <c r="N113" s="637"/>
      <c r="O113" s="637"/>
      <c r="P113" s="647"/>
    </row>
    <row r="114" spans="1:16">
      <c r="A114" s="354"/>
      <c r="B114" s="355" t="s">
        <v>400</v>
      </c>
      <c r="C114" s="636">
        <v>9661</v>
      </c>
      <c r="D114" s="636">
        <v>1818</v>
      </c>
      <c r="E114" s="636">
        <v>0</v>
      </c>
      <c r="F114" s="636">
        <v>0</v>
      </c>
      <c r="G114" s="636">
        <v>0</v>
      </c>
      <c r="H114" s="636">
        <v>7194</v>
      </c>
      <c r="I114" s="636">
        <v>0</v>
      </c>
      <c r="J114" s="636">
        <v>0</v>
      </c>
      <c r="K114" s="636">
        <v>0</v>
      </c>
      <c r="L114" s="636">
        <v>0</v>
      </c>
      <c r="M114" s="637"/>
      <c r="N114" s="637"/>
      <c r="O114" s="637"/>
      <c r="P114" s="645">
        <v>18673</v>
      </c>
    </row>
    <row r="115" spans="1:16">
      <c r="A115" s="6"/>
      <c r="B115" s="6"/>
      <c r="C115" s="639">
        <v>0</v>
      </c>
      <c r="D115" s="639">
        <v>0</v>
      </c>
      <c r="E115" s="639">
        <v>0</v>
      </c>
      <c r="F115" s="639">
        <v>0</v>
      </c>
      <c r="G115" s="639">
        <v>0</v>
      </c>
      <c r="H115" s="639">
        <v>0</v>
      </c>
      <c r="I115" s="639">
        <v>0</v>
      </c>
      <c r="J115" s="639">
        <v>0</v>
      </c>
      <c r="K115" s="639">
        <v>0</v>
      </c>
      <c r="L115" s="639">
        <v>0</v>
      </c>
      <c r="M115" s="639"/>
      <c r="N115" s="639"/>
      <c r="O115" s="639"/>
      <c r="P115" s="639">
        <v>0</v>
      </c>
    </row>
    <row r="116" spans="1:16">
      <c r="A116" s="357"/>
      <c r="B116" s="323" t="s">
        <v>365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 ht="21" customHeight="1">
      <c r="A117" s="357"/>
      <c r="B117" s="323" t="s">
        <v>351</v>
      </c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46"/>
    </row>
    <row r="118" spans="1:16">
      <c r="A118" s="411" t="s">
        <v>401</v>
      </c>
      <c r="B118" s="328" t="s">
        <v>366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402</v>
      </c>
      <c r="B119" s="328" t="s">
        <v>357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403</v>
      </c>
      <c r="B120" s="328" t="s">
        <v>367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404</v>
      </c>
      <c r="B121" s="328" t="s">
        <v>368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405</v>
      </c>
      <c r="B122" s="328" t="s">
        <v>326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406</v>
      </c>
      <c r="B123" s="328" t="s">
        <v>327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411" t="s">
        <v>407</v>
      </c>
      <c r="B124" s="328" t="s">
        <v>369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7"/>
      <c r="N124" s="637"/>
      <c r="O124" s="637"/>
      <c r="P124" s="645">
        <v>0</v>
      </c>
    </row>
    <row r="125" spans="1:16">
      <c r="A125" s="357"/>
      <c r="B125" s="323" t="s">
        <v>364</v>
      </c>
      <c r="C125" s="636">
        <v>0</v>
      </c>
      <c r="D125" s="636">
        <v>0</v>
      </c>
      <c r="E125" s="636">
        <v>0</v>
      </c>
      <c r="F125" s="636">
        <v>0</v>
      </c>
      <c r="G125" s="636">
        <v>0</v>
      </c>
      <c r="H125" s="636">
        <v>0</v>
      </c>
      <c r="I125" s="636">
        <v>0</v>
      </c>
      <c r="J125" s="636">
        <v>0</v>
      </c>
      <c r="K125" s="636">
        <v>0</v>
      </c>
      <c r="L125" s="636">
        <v>0</v>
      </c>
      <c r="M125" s="636">
        <v>0</v>
      </c>
      <c r="N125" s="636">
        <v>0</v>
      </c>
      <c r="O125" s="636">
        <v>0</v>
      </c>
      <c r="P125" s="645">
        <v>0</v>
      </c>
    </row>
    <row r="126" spans="1:16">
      <c r="A126" s="357"/>
      <c r="B126" s="356"/>
      <c r="C126" s="639">
        <v>0</v>
      </c>
      <c r="D126" s="639">
        <v>0</v>
      </c>
      <c r="E126" s="639">
        <v>0</v>
      </c>
      <c r="F126" s="639">
        <v>0</v>
      </c>
      <c r="G126" s="639">
        <v>0</v>
      </c>
      <c r="H126" s="639">
        <v>0</v>
      </c>
      <c r="I126" s="639">
        <v>0</v>
      </c>
      <c r="J126" s="639">
        <v>0</v>
      </c>
      <c r="K126" s="639">
        <v>0</v>
      </c>
      <c r="L126" s="639">
        <v>0</v>
      </c>
      <c r="M126" s="639"/>
      <c r="N126" s="639"/>
      <c r="O126" s="639"/>
      <c r="P126" s="639">
        <v>0</v>
      </c>
    </row>
    <row r="127" spans="1:16">
      <c r="A127" s="357"/>
      <c r="B127" s="323" t="s">
        <v>370</v>
      </c>
      <c r="C127" s="638"/>
      <c r="D127" s="638"/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638"/>
      <c r="P127" s="646"/>
    </row>
    <row r="128" spans="1:16">
      <c r="A128" s="411" t="s">
        <v>408</v>
      </c>
      <c r="B128" s="328" t="s">
        <v>366</v>
      </c>
      <c r="C128" s="636">
        <v>0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0</v>
      </c>
    </row>
    <row r="129" spans="1:17">
      <c r="A129" s="411" t="s">
        <v>409</v>
      </c>
      <c r="B129" s="328" t="s">
        <v>357</v>
      </c>
      <c r="C129" s="636">
        <v>903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903</v>
      </c>
    </row>
    <row r="130" spans="1:17">
      <c r="A130" s="411" t="s">
        <v>410</v>
      </c>
      <c r="B130" s="328" t="s">
        <v>367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7">
      <c r="A131" s="411" t="s">
        <v>411</v>
      </c>
      <c r="B131" s="328" t="s">
        <v>327</v>
      </c>
      <c r="C131" s="636">
        <v>0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0</v>
      </c>
    </row>
    <row r="132" spans="1:17">
      <c r="A132" s="411" t="s">
        <v>412</v>
      </c>
      <c r="B132" s="328" t="s">
        <v>368</v>
      </c>
      <c r="C132" s="636">
        <v>59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59</v>
      </c>
    </row>
    <row r="133" spans="1:17">
      <c r="A133" s="357"/>
      <c r="B133" s="323" t="s">
        <v>364</v>
      </c>
      <c r="C133" s="636">
        <v>962</v>
      </c>
      <c r="D133" s="636">
        <v>0</v>
      </c>
      <c r="E133" s="636">
        <v>0</v>
      </c>
      <c r="F133" s="636">
        <v>0</v>
      </c>
      <c r="G133" s="636">
        <v>0</v>
      </c>
      <c r="H133" s="636">
        <v>0</v>
      </c>
      <c r="I133" s="636">
        <v>0</v>
      </c>
      <c r="J133" s="636">
        <v>0</v>
      </c>
      <c r="K133" s="636">
        <v>0</v>
      </c>
      <c r="L133" s="636">
        <v>0</v>
      </c>
      <c r="M133" s="637"/>
      <c r="N133" s="637"/>
      <c r="O133" s="637"/>
      <c r="P133" s="645">
        <v>962</v>
      </c>
    </row>
    <row r="134" spans="1:17">
      <c r="A134" s="357"/>
      <c r="B134" s="356"/>
      <c r="C134" s="639">
        <v>0</v>
      </c>
      <c r="D134" s="639">
        <v>0</v>
      </c>
      <c r="E134" s="639">
        <v>0</v>
      </c>
      <c r="F134" s="639">
        <v>0</v>
      </c>
      <c r="G134" s="639">
        <v>0</v>
      </c>
      <c r="H134" s="639">
        <v>0</v>
      </c>
      <c r="I134" s="639">
        <v>0</v>
      </c>
      <c r="J134" s="639">
        <v>0</v>
      </c>
      <c r="K134" s="639">
        <v>0</v>
      </c>
      <c r="L134" s="639">
        <v>0</v>
      </c>
      <c r="M134" s="639"/>
      <c r="N134" s="639"/>
      <c r="O134" s="639"/>
      <c r="P134" s="639">
        <v>0</v>
      </c>
    </row>
    <row r="135" spans="1:17">
      <c r="A135" s="242"/>
      <c r="B135" s="327"/>
      <c r="C135" s="638"/>
      <c r="D135" s="638"/>
      <c r="E135" s="638"/>
      <c r="F135" s="638"/>
      <c r="G135" s="638"/>
      <c r="H135" s="638"/>
      <c r="I135" s="638"/>
      <c r="J135" s="638"/>
      <c r="K135" s="638"/>
      <c r="L135" s="638"/>
      <c r="M135" s="638"/>
      <c r="N135" s="638"/>
      <c r="O135" s="638"/>
      <c r="P135" s="646"/>
    </row>
    <row r="136" spans="1:17">
      <c r="A136" s="242"/>
      <c r="B136" s="325" t="s">
        <v>371</v>
      </c>
      <c r="C136" s="636">
        <v>962</v>
      </c>
      <c r="D136" s="636">
        <v>0</v>
      </c>
      <c r="E136" s="636">
        <v>0</v>
      </c>
      <c r="F136" s="636">
        <v>0</v>
      </c>
      <c r="G136" s="636">
        <v>0</v>
      </c>
      <c r="H136" s="636">
        <v>0</v>
      </c>
      <c r="I136" s="636">
        <v>0</v>
      </c>
      <c r="J136" s="636">
        <v>0</v>
      </c>
      <c r="K136" s="636">
        <v>0</v>
      </c>
      <c r="L136" s="636">
        <v>0</v>
      </c>
      <c r="M136" s="637"/>
      <c r="N136" s="637"/>
      <c r="O136" s="637"/>
      <c r="P136" s="645">
        <v>962</v>
      </c>
    </row>
    <row r="137" spans="1:17">
      <c r="P137" s="6"/>
    </row>
    <row r="138" spans="1:17">
      <c r="B138" s="403" t="s">
        <v>55</v>
      </c>
      <c r="P138" s="250">
        <f>P105</f>
        <v>0</v>
      </c>
    </row>
    <row r="139" spans="1:17">
      <c r="B139" s="46" t="s">
        <v>372</v>
      </c>
      <c r="P139" s="250">
        <f>P106+P109+P110+P118+P119+P120+P121+P122+P123+P124+P128+P129+P130+P131+P132</f>
        <v>19635</v>
      </c>
    </row>
    <row r="141" spans="1:17" ht="15">
      <c r="B141" s="248" t="s">
        <v>378</v>
      </c>
      <c r="P141" s="243">
        <f>P139+P138-'Consolidado Jul 2019'!$S$59-'Consolidado Jul 2019'!$S$74</f>
        <v>0</v>
      </c>
      <c r="Q141" s="250"/>
    </row>
    <row r="142" spans="1:17">
      <c r="P142" s="258">
        <f>P139-P101</f>
        <v>19590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412F-BAC7-4923-9669-3D4C7B62D257}">
  <dimension ref="A1:IV225"/>
  <sheetViews>
    <sheetView zoomScale="90" zoomScaleNormal="90" workbookViewId="0">
      <pane xSplit="2" ySplit="6" topLeftCell="C76" activePane="bottomRight" state="frozen"/>
      <selection activeCell="AH36" sqref="AH36"/>
      <selection pane="topRight" activeCell="AH36" sqref="AH36"/>
      <selection pane="bottomLeft" activeCell="AH36" sqref="AH36"/>
      <selection pane="bottomRight" activeCell="AH36" sqref="AH36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12" width="4.25" style="403" customWidth="1"/>
    <col min="13" max="16" width="3.5" style="403" customWidth="1"/>
    <col min="17" max="17" width="4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28247</v>
      </c>
      <c r="D9" s="462">
        <v>499</v>
      </c>
      <c r="E9" s="462">
        <v>0</v>
      </c>
      <c r="F9" s="462">
        <v>0</v>
      </c>
      <c r="G9" s="462">
        <v>0</v>
      </c>
      <c r="H9" s="462">
        <v>0</v>
      </c>
      <c r="I9" s="462">
        <v>0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28746</v>
      </c>
      <c r="R9" s="462">
        <v>0</v>
      </c>
      <c r="S9" s="462">
        <v>28746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1067</v>
      </c>
      <c r="D10" s="462">
        <v>4610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5677</v>
      </c>
      <c r="R10" s="462">
        <v>0</v>
      </c>
      <c r="S10" s="462">
        <v>5677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51544</v>
      </c>
      <c r="D11" s="462">
        <v>10</v>
      </c>
      <c r="E11" s="462">
        <v>0</v>
      </c>
      <c r="F11" s="462">
        <v>0</v>
      </c>
      <c r="G11" s="462">
        <v>0</v>
      </c>
      <c r="H11" s="462">
        <v>0</v>
      </c>
      <c r="I11" s="462">
        <v>47</v>
      </c>
      <c r="J11" s="462">
        <v>0</v>
      </c>
      <c r="K11" s="462">
        <v>0</v>
      </c>
      <c r="L11" s="462">
        <v>90</v>
      </c>
      <c r="M11" s="462"/>
      <c r="N11" s="462"/>
      <c r="O11" s="462"/>
      <c r="P11" s="462"/>
      <c r="Q11" s="462">
        <v>51691</v>
      </c>
      <c r="R11" s="462">
        <v>0</v>
      </c>
      <c r="S11" s="462">
        <v>51691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2707</v>
      </c>
      <c r="D12" s="462">
        <v>469</v>
      </c>
      <c r="E12" s="462">
        <v>0</v>
      </c>
      <c r="F12" s="462">
        <v>0</v>
      </c>
      <c r="G12" s="462">
        <v>0</v>
      </c>
      <c r="H12" s="462">
        <v>0</v>
      </c>
      <c r="I12" s="462">
        <v>18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3194</v>
      </c>
      <c r="R12" s="462">
        <v>0</v>
      </c>
      <c r="S12" s="462">
        <v>3194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11231</v>
      </c>
      <c r="D13" s="461">
        <v>859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52</v>
      </c>
      <c r="M13" s="460"/>
      <c r="N13" s="460"/>
      <c r="O13" s="460"/>
      <c r="P13" s="460"/>
      <c r="Q13" s="462">
        <v>12142</v>
      </c>
      <c r="R13" s="462">
        <v>0</v>
      </c>
      <c r="S13" s="461">
        <v>12142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9161</v>
      </c>
      <c r="D14" s="462">
        <v>488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81</v>
      </c>
      <c r="M14" s="462"/>
      <c r="N14" s="462"/>
      <c r="O14" s="462"/>
      <c r="P14" s="462"/>
      <c r="Q14" s="462">
        <v>9730</v>
      </c>
      <c r="R14" s="462">
        <v>0</v>
      </c>
      <c r="S14" s="462">
        <v>9730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175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3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178</v>
      </c>
      <c r="R15" s="462">
        <v>0</v>
      </c>
      <c r="S15" s="461">
        <v>178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103875</v>
      </c>
      <c r="D17" s="463">
        <v>6935</v>
      </c>
      <c r="E17" s="463">
        <v>0</v>
      </c>
      <c r="F17" s="463">
        <v>0</v>
      </c>
      <c r="G17" s="463">
        <v>0</v>
      </c>
      <c r="H17" s="463">
        <v>0</v>
      </c>
      <c r="I17" s="463">
        <v>68</v>
      </c>
      <c r="J17" s="463">
        <v>0</v>
      </c>
      <c r="K17" s="463">
        <v>0</v>
      </c>
      <c r="L17" s="463">
        <v>223</v>
      </c>
      <c r="M17" s="463"/>
      <c r="N17" s="463"/>
      <c r="O17" s="463"/>
      <c r="P17" s="463"/>
      <c r="Q17" s="463">
        <v>111101</v>
      </c>
      <c r="R17" s="463">
        <v>0</v>
      </c>
      <c r="S17" s="463">
        <v>111101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717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338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1043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0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324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0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145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5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16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-2</v>
      </c>
      <c r="D38" s="193"/>
    </row>
    <row r="39" spans="1:256">
      <c r="A39" s="362" t="s">
        <v>193</v>
      </c>
      <c r="B39" s="585" t="s">
        <v>194</v>
      </c>
      <c r="C39" s="584">
        <v>121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2707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5788</v>
      </c>
      <c r="D46" s="418">
        <v>1411</v>
      </c>
      <c r="E46" s="418">
        <v>0</v>
      </c>
      <c r="F46" s="418">
        <v>0</v>
      </c>
      <c r="G46" s="418">
        <v>0</v>
      </c>
      <c r="H46" s="418">
        <v>58</v>
      </c>
      <c r="I46" s="418">
        <v>51</v>
      </c>
      <c r="J46" s="418">
        <v>0</v>
      </c>
      <c r="K46" s="418">
        <v>134</v>
      </c>
      <c r="L46" s="418">
        <v>497</v>
      </c>
      <c r="M46" s="418"/>
      <c r="N46" s="418"/>
      <c r="O46" s="418"/>
      <c r="P46" s="418"/>
      <c r="Q46" s="418">
        <v>7939</v>
      </c>
      <c r="R46" s="418">
        <v>0</v>
      </c>
      <c r="S46" s="418">
        <v>7939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9934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9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9943</v>
      </c>
      <c r="R47" s="418">
        <v>0</v>
      </c>
      <c r="S47" s="418">
        <v>9943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83800</v>
      </c>
      <c r="D48" s="418">
        <v>3673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600</v>
      </c>
      <c r="M48" s="418"/>
      <c r="N48" s="418"/>
      <c r="O48" s="418"/>
      <c r="P48" s="418"/>
      <c r="Q48" s="418">
        <v>88073</v>
      </c>
      <c r="R48" s="418">
        <v>0</v>
      </c>
      <c r="S48" s="418">
        <v>88073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129</v>
      </c>
      <c r="D49" s="418">
        <v>30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159</v>
      </c>
      <c r="R49" s="418">
        <v>0</v>
      </c>
      <c r="S49" s="418">
        <v>159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440</v>
      </c>
      <c r="D50" s="418">
        <v>28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3</v>
      </c>
      <c r="M50" s="418"/>
      <c r="N50" s="418"/>
      <c r="O50" s="418"/>
      <c r="P50" s="418"/>
      <c r="Q50" s="418">
        <v>471</v>
      </c>
      <c r="R50" s="418">
        <v>0</v>
      </c>
      <c r="S50" s="418">
        <v>471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1851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1853</v>
      </c>
      <c r="R52" s="418">
        <v>0</v>
      </c>
      <c r="S52" s="418">
        <v>1853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101942</v>
      </c>
      <c r="D53" s="419">
        <v>5143</v>
      </c>
      <c r="E53" s="419">
        <v>0</v>
      </c>
      <c r="F53" s="419">
        <v>0</v>
      </c>
      <c r="G53" s="419">
        <v>0</v>
      </c>
      <c r="H53" s="419">
        <v>58</v>
      </c>
      <c r="I53" s="419">
        <v>60</v>
      </c>
      <c r="J53" s="419">
        <v>0</v>
      </c>
      <c r="K53" s="419">
        <v>134</v>
      </c>
      <c r="L53" s="419">
        <v>1101</v>
      </c>
      <c r="M53" s="419"/>
      <c r="N53" s="419"/>
      <c r="O53" s="419"/>
      <c r="P53" s="419"/>
      <c r="Q53" s="419">
        <v>108438</v>
      </c>
      <c r="R53" s="419">
        <v>0</v>
      </c>
      <c r="S53" s="419">
        <v>108438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9644</v>
      </c>
      <c r="D56" s="473">
        <v>1803</v>
      </c>
      <c r="E56" s="473">
        <v>0</v>
      </c>
      <c r="F56" s="473">
        <v>0</v>
      </c>
      <c r="G56" s="473">
        <v>0</v>
      </c>
      <c r="H56" s="473">
        <v>7181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18628</v>
      </c>
      <c r="R56" s="473">
        <v>0</v>
      </c>
      <c r="S56" s="473">
        <v>18628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17</v>
      </c>
      <c r="D58" s="473">
        <v>15</v>
      </c>
      <c r="E58" s="473">
        <v>0</v>
      </c>
      <c r="F58" s="473">
        <v>0</v>
      </c>
      <c r="G58" s="473">
        <v>0</v>
      </c>
      <c r="H58" s="473">
        <v>13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45</v>
      </c>
      <c r="R58" s="473">
        <v>0</v>
      </c>
      <c r="S58" s="473">
        <v>45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9661</v>
      </c>
      <c r="D59" s="474">
        <v>1818</v>
      </c>
      <c r="E59" s="474">
        <v>0</v>
      </c>
      <c r="F59" s="474">
        <v>0</v>
      </c>
      <c r="G59" s="474">
        <v>0</v>
      </c>
      <c r="H59" s="474">
        <v>7194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18673</v>
      </c>
      <c r="R59" s="474">
        <v>0</v>
      </c>
      <c r="S59" s="474">
        <v>18673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1193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1193</v>
      </c>
      <c r="R64" s="56">
        <v>0</v>
      </c>
      <c r="S64" s="55">
        <v>1193</v>
      </c>
      <c r="T64" s="90"/>
      <c r="U64" s="216">
        <f>S74+S56</f>
        <v>19590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962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962</v>
      </c>
      <c r="R73" s="592">
        <v>0</v>
      </c>
      <c r="S73" s="592">
        <v>962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962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962</v>
      </c>
      <c r="R74" s="593">
        <v>0</v>
      </c>
      <c r="S74" s="593">
        <v>962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17361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17361</v>
      </c>
      <c r="R80" s="596">
        <v>0</v>
      </c>
      <c r="S80" s="596">
        <v>17361</v>
      </c>
      <c r="U80" s="217">
        <f>S80+S82</f>
        <v>24107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0</v>
      </c>
      <c r="R81" s="596">
        <v>0</v>
      </c>
      <c r="S81" s="596">
        <v>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6746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6746</v>
      </c>
      <c r="R82" s="596">
        <v>0</v>
      </c>
      <c r="S82" s="596">
        <v>6746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52459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52459</v>
      </c>
      <c r="R83" s="596">
        <v>0</v>
      </c>
      <c r="S83" s="596">
        <v>52459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-1621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-1621</v>
      </c>
      <c r="R86" s="596">
        <v>0</v>
      </c>
      <c r="S86" s="596">
        <v>-1621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1234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1234</v>
      </c>
      <c r="R87" s="596">
        <v>0</v>
      </c>
      <c r="S87" s="596">
        <v>1234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76179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76179</v>
      </c>
      <c r="R88" s="600">
        <v>0</v>
      </c>
      <c r="S88" s="600">
        <v>76179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67986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67986</v>
      </c>
      <c r="R135" s="603">
        <v>0</v>
      </c>
      <c r="S135" s="602">
        <v>67986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1370</v>
      </c>
      <c r="D145" s="606">
        <v>19</v>
      </c>
      <c r="E145" s="606">
        <v>0</v>
      </c>
      <c r="F145" s="606">
        <v>0</v>
      </c>
      <c r="G145" s="606">
        <v>0</v>
      </c>
      <c r="H145" s="606">
        <v>0</v>
      </c>
      <c r="I145" s="606">
        <v>21</v>
      </c>
      <c r="J145" s="606">
        <v>0</v>
      </c>
      <c r="K145" s="606">
        <v>0</v>
      </c>
      <c r="L145" s="606">
        <v>163</v>
      </c>
      <c r="M145" s="606"/>
      <c r="N145" s="606"/>
      <c r="O145" s="606"/>
      <c r="P145" s="606"/>
      <c r="Q145" s="606">
        <v>1573</v>
      </c>
      <c r="R145" s="606">
        <v>-1378</v>
      </c>
      <c r="S145" s="607">
        <v>195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2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2</v>
      </c>
      <c r="R146" s="606">
        <v>0</v>
      </c>
      <c r="S146" s="606">
        <v>2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8842</v>
      </c>
      <c r="D147" s="606">
        <v>194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9036</v>
      </c>
      <c r="R147" s="606">
        <v>0</v>
      </c>
      <c r="S147" s="606">
        <v>9036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59549</v>
      </c>
      <c r="D148" s="606">
        <v>0</v>
      </c>
      <c r="E148" s="606">
        <v>0</v>
      </c>
      <c r="F148" s="606">
        <v>0</v>
      </c>
      <c r="G148" s="606">
        <v>0</v>
      </c>
      <c r="H148" s="606">
        <v>0</v>
      </c>
      <c r="I148" s="606">
        <v>1</v>
      </c>
      <c r="J148" s="606">
        <v>0</v>
      </c>
      <c r="K148" s="606">
        <v>0</v>
      </c>
      <c r="L148" s="606">
        <v>1325</v>
      </c>
      <c r="M148" s="606"/>
      <c r="N148" s="606"/>
      <c r="O148" s="606"/>
      <c r="P148" s="606"/>
      <c r="Q148" s="606">
        <v>60875</v>
      </c>
      <c r="R148" s="606">
        <v>0</v>
      </c>
      <c r="S148" s="606">
        <v>60875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0</v>
      </c>
      <c r="D149" s="606">
        <v>4681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4681</v>
      </c>
      <c r="R149" s="606">
        <v>0</v>
      </c>
      <c r="S149" s="606">
        <v>4681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-2400</v>
      </c>
      <c r="D151" s="606">
        <v>-116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-2537</v>
      </c>
      <c r="R151" s="606">
        <v>0</v>
      </c>
      <c r="S151" s="608">
        <v>-2537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67363</v>
      </c>
      <c r="D152" s="610">
        <v>4778</v>
      </c>
      <c r="E152" s="610">
        <v>0</v>
      </c>
      <c r="F152" s="610">
        <v>0</v>
      </c>
      <c r="G152" s="610">
        <v>0</v>
      </c>
      <c r="H152" s="610">
        <v>0</v>
      </c>
      <c r="I152" s="610">
        <v>22</v>
      </c>
      <c r="J152" s="610">
        <v>0</v>
      </c>
      <c r="K152" s="610">
        <v>0</v>
      </c>
      <c r="L152" s="610">
        <v>1467</v>
      </c>
      <c r="M152" s="610"/>
      <c r="N152" s="610"/>
      <c r="O152" s="610"/>
      <c r="P152" s="610"/>
      <c r="Q152" s="610">
        <v>73630</v>
      </c>
      <c r="R152" s="610">
        <v>-1378</v>
      </c>
      <c r="S152" s="610">
        <v>72252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450014</v>
      </c>
      <c r="D158" s="612">
        <v>17720</v>
      </c>
      <c r="E158" s="612">
        <v>0</v>
      </c>
      <c r="F158" s="612">
        <v>0</v>
      </c>
      <c r="G158" s="612">
        <v>0</v>
      </c>
      <c r="H158" s="612">
        <v>0</v>
      </c>
      <c r="I158" s="612">
        <v>1</v>
      </c>
      <c r="J158" s="612">
        <v>0</v>
      </c>
      <c r="K158" s="612">
        <v>0</v>
      </c>
      <c r="L158" s="612">
        <v>6392</v>
      </c>
      <c r="M158" s="612"/>
      <c r="N158" s="612"/>
      <c r="O158" s="612"/>
      <c r="P158" s="612"/>
      <c r="Q158" s="612">
        <v>474127</v>
      </c>
      <c r="R158" s="612">
        <v>-6491</v>
      </c>
      <c r="S158" s="612">
        <v>467636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369586</v>
      </c>
      <c r="D159" s="613">
        <v>14846</v>
      </c>
      <c r="E159" s="613">
        <v>0</v>
      </c>
      <c r="F159" s="613">
        <v>0</v>
      </c>
      <c r="G159" s="613">
        <v>0</v>
      </c>
      <c r="H159" s="613">
        <v>0</v>
      </c>
      <c r="I159" s="613">
        <v>0</v>
      </c>
      <c r="J159" s="613">
        <v>0</v>
      </c>
      <c r="K159" s="613">
        <v>0</v>
      </c>
      <c r="L159" s="613">
        <v>5523</v>
      </c>
      <c r="M159" s="613"/>
      <c r="N159" s="613"/>
      <c r="O159" s="613"/>
      <c r="P159" s="613"/>
      <c r="Q159" s="613">
        <v>389955</v>
      </c>
      <c r="R159" s="613">
        <v>-6491</v>
      </c>
      <c r="S159" s="613">
        <v>383464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80428</v>
      </c>
      <c r="D160" s="86">
        <v>2874</v>
      </c>
      <c r="E160" s="86">
        <v>0</v>
      </c>
      <c r="F160" s="86">
        <v>0</v>
      </c>
      <c r="G160" s="86">
        <v>0</v>
      </c>
      <c r="H160" s="86">
        <v>0</v>
      </c>
      <c r="I160" s="86">
        <v>1</v>
      </c>
      <c r="J160" s="86">
        <v>0</v>
      </c>
      <c r="K160" s="86">
        <v>0</v>
      </c>
      <c r="L160" s="86">
        <v>869</v>
      </c>
      <c r="M160" s="86"/>
      <c r="N160" s="86"/>
      <c r="O160" s="86"/>
      <c r="P160" s="86"/>
      <c r="Q160" s="86">
        <v>84172</v>
      </c>
      <c r="R160" s="86">
        <v>0</v>
      </c>
      <c r="S160" s="86">
        <v>84172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22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560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79987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12106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52459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-1621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1234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144165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76179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67986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144165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 s="6" customFormat="1" hidden="1">
      <c r="B189" s="666"/>
      <c r="C189" s="667"/>
      <c r="D189" s="667"/>
    </row>
    <row r="190" spans="1:6" s="6" customFormat="1" hidden="1"/>
    <row r="191" spans="1:6" s="6" customFormat="1" hidden="1"/>
    <row r="192" spans="1:6" s="6" customFormat="1" ht="15.75" hidden="1">
      <c r="A192" s="668"/>
      <c r="B192" s="669"/>
      <c r="C192" s="669"/>
      <c r="D192" s="670"/>
    </row>
    <row r="193" spans="1:5" s="6" customFormat="1" ht="15.75" hidden="1">
      <c r="A193" s="671"/>
      <c r="B193" s="669"/>
      <c r="C193" s="669"/>
      <c r="D193" s="670"/>
    </row>
    <row r="194" spans="1:5" s="6" customFormat="1" ht="15.75" hidden="1">
      <c r="A194" s="672"/>
      <c r="B194" s="672"/>
      <c r="C194" s="672"/>
      <c r="D194" s="673"/>
    </row>
    <row r="195" spans="1:5" s="6" customFormat="1" ht="15.75" hidden="1">
      <c r="A195" s="672"/>
      <c r="B195" s="672"/>
      <c r="C195" s="672"/>
      <c r="D195" s="673"/>
    </row>
    <row r="196" spans="1:5" s="6" customFormat="1" ht="15.75" hidden="1">
      <c r="A196" s="672"/>
      <c r="B196" s="674"/>
      <c r="C196" s="674"/>
      <c r="D196" s="675"/>
      <c r="E196" s="675"/>
    </row>
    <row r="197" spans="1:5" s="6" customFormat="1" ht="15.75" hidden="1">
      <c r="A197" s="672"/>
      <c r="B197" s="674"/>
      <c r="C197" s="674"/>
      <c r="D197" s="676"/>
      <c r="E197" s="676"/>
    </row>
    <row r="198" spans="1:5" s="6" customFormat="1" ht="15.75" hidden="1">
      <c r="A198" s="672"/>
      <c r="B198" s="674"/>
      <c r="C198" s="674"/>
      <c r="D198" s="677"/>
      <c r="E198" s="678"/>
    </row>
    <row r="199" spans="1:5" s="6" customFormat="1" ht="15.75" hidden="1">
      <c r="A199" s="672"/>
      <c r="B199" s="674"/>
      <c r="C199" s="674"/>
      <c r="D199" s="679"/>
      <c r="E199" s="679"/>
    </row>
    <row r="200" spans="1:5" s="6" customFormat="1" ht="15.75" hidden="1">
      <c r="A200" s="672"/>
      <c r="B200" s="674"/>
      <c r="C200" s="674"/>
      <c r="D200" s="679"/>
      <c r="E200" s="679"/>
    </row>
    <row r="201" spans="1:5" s="6" customFormat="1" ht="15.75" hidden="1">
      <c r="A201" s="672"/>
      <c r="B201" s="674"/>
      <c r="C201" s="674"/>
      <c r="D201" s="679"/>
      <c r="E201" s="679"/>
    </row>
    <row r="202" spans="1:5" s="6" customFormat="1" ht="15.75" hidden="1">
      <c r="A202" s="672"/>
      <c r="B202" s="674"/>
      <c r="C202" s="674"/>
      <c r="D202" s="679"/>
      <c r="E202" s="679"/>
    </row>
    <row r="203" spans="1:5" s="6" customFormat="1" ht="15.75" hidden="1">
      <c r="A203" s="672"/>
      <c r="B203" s="674"/>
      <c r="C203" s="674"/>
      <c r="D203" s="679"/>
      <c r="E203" s="679"/>
    </row>
    <row r="204" spans="1:5" s="6" customFormat="1" ht="15.75" hidden="1">
      <c r="A204" s="672"/>
      <c r="B204" s="674"/>
      <c r="C204" s="674"/>
      <c r="D204" s="679"/>
      <c r="E204" s="679"/>
    </row>
    <row r="205" spans="1:5" s="6" customFormat="1" ht="15.75" hidden="1">
      <c r="A205" s="672"/>
      <c r="B205" s="680"/>
      <c r="C205" s="674"/>
      <c r="D205" s="681"/>
      <c r="E205" s="681"/>
    </row>
    <row r="206" spans="1:5" s="6" customFormat="1" ht="15.75" hidden="1">
      <c r="A206" s="672"/>
      <c r="B206" s="674"/>
      <c r="C206" s="674"/>
      <c r="D206" s="682"/>
      <c r="E206" s="682"/>
    </row>
    <row r="207" spans="1:5" s="6" customFormat="1" ht="15.75" hidden="1">
      <c r="A207" s="672"/>
      <c r="B207" s="674"/>
      <c r="C207" s="674"/>
      <c r="D207" s="683"/>
      <c r="E207" s="683"/>
    </row>
    <row r="208" spans="1:5" s="6" customFormat="1" ht="15.75" hidden="1">
      <c r="B208" s="674"/>
      <c r="C208" s="674"/>
      <c r="D208" s="683"/>
      <c r="E208" s="683"/>
    </row>
    <row r="209" spans="1:8" s="6" customFormat="1" ht="15.75" hidden="1">
      <c r="B209" s="674"/>
      <c r="C209" s="674"/>
      <c r="D209" s="681"/>
      <c r="E209" s="684"/>
    </row>
    <row r="211" spans="1:8" ht="15.75">
      <c r="A211" s="190">
        <v>23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560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25770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18356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2206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5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46337</v>
      </c>
      <c r="E223" s="634">
        <v>47917</v>
      </c>
    </row>
    <row r="224" spans="1:8" ht="15.75">
      <c r="B224" s="447"/>
      <c r="C224" s="447"/>
      <c r="D224" s="630"/>
      <c r="E224" s="630"/>
    </row>
    <row r="225" spans="2:5" ht="15.75">
      <c r="B225" s="447" t="s">
        <v>373</v>
      </c>
      <c r="C225" s="447"/>
      <c r="D225" s="635">
        <v>22</v>
      </c>
      <c r="E225" s="635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183B-7DB8-42A1-8C09-55938638564E}">
  <sheetPr codeName="Hoja21"/>
  <dimension ref="A1:AK142"/>
  <sheetViews>
    <sheetView topLeftCell="A90" zoomScale="90" zoomScaleNormal="90" workbookViewId="0">
      <pane xSplit="2" topLeftCell="C1" activePane="topRight" state="frozen"/>
      <selection activeCell="AH36" sqref="AH36"/>
      <selection pane="topRight" activeCell="AH36" sqref="AH36"/>
    </sheetView>
  </sheetViews>
  <sheetFormatPr baseColWidth="10" defaultRowHeight="14.25"/>
  <cols>
    <col min="1" max="1" width="6.875" style="403" bestFit="1" customWidth="1"/>
    <col min="2" max="2" width="23.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731">
        <f>C4+C82</f>
        <v>24500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24500</v>
      </c>
      <c r="D4" s="636">
        <v>1603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26103</v>
      </c>
      <c r="Q4" s="282"/>
    </row>
    <row r="5" spans="1:17">
      <c r="A5" s="227" t="s">
        <v>472</v>
      </c>
      <c r="B5" s="314" t="s">
        <v>18</v>
      </c>
      <c r="C5" s="636">
        <v>15000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15000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20000</v>
      </c>
      <c r="D7" s="636">
        <v>2070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22070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7800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7800</v>
      </c>
      <c r="Q9" s="282"/>
    </row>
    <row r="10" spans="1:17">
      <c r="A10" s="227" t="s">
        <v>477</v>
      </c>
      <c r="B10" s="314" t="s">
        <v>9</v>
      </c>
      <c r="C10" s="636">
        <v>13000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600</v>
      </c>
      <c r="M10" s="636">
        <v>0</v>
      </c>
      <c r="N10" s="636">
        <v>0</v>
      </c>
      <c r="O10" s="636">
        <v>0</v>
      </c>
      <c r="P10" s="636">
        <v>13600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3500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3500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440</v>
      </c>
      <c r="D25" s="636">
        <v>28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3</v>
      </c>
      <c r="M25" s="637"/>
      <c r="N25" s="637"/>
      <c r="O25" s="637"/>
      <c r="P25" s="636">
        <v>471</v>
      </c>
      <c r="Q25" s="282"/>
    </row>
    <row r="26" spans="1:34">
      <c r="A26" s="227"/>
      <c r="B26" s="323" t="s">
        <v>330</v>
      </c>
      <c r="C26" s="636">
        <v>84240</v>
      </c>
      <c r="D26" s="636">
        <v>3701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603</v>
      </c>
      <c r="M26" s="637"/>
      <c r="N26" s="637"/>
      <c r="O26" s="637"/>
      <c r="P26" s="636">
        <v>88544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4616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4616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53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53</v>
      </c>
      <c r="R30" s="3" t="s">
        <v>9</v>
      </c>
      <c r="S30" s="41">
        <f>P36+P73</f>
        <v>4528</v>
      </c>
      <c r="T30" s="2">
        <f>S30+V30</f>
        <v>4716.2503310089151</v>
      </c>
      <c r="U30" s="2">
        <f>P56</f>
        <v>0</v>
      </c>
      <c r="V30" s="2">
        <f t="shared" ref="V30:V41" si="0">(S30/($S$65-$S$42))*$P$71</f>
        <v>188.25033100891517</v>
      </c>
      <c r="X30" s="2">
        <f>[5]SALDOS!$ADS$3/1000-[5]SALDOS!$ADS$7/1000</f>
        <v>5460.2749999999996</v>
      </c>
      <c r="Y30" s="2">
        <f>[5]SALDOS!$ADS$7/1000</f>
        <v>0</v>
      </c>
      <c r="Z30" s="263">
        <f>T30-X30</f>
        <v>-744.02466899108458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1823</v>
      </c>
      <c r="T31" s="2">
        <f t="shared" ref="T31:T64" si="2">S31+V31</f>
        <v>1898.7907140965663</v>
      </c>
      <c r="U31" s="2"/>
      <c r="V31" s="2">
        <f t="shared" si="0"/>
        <v>75.790714096566333</v>
      </c>
      <c r="X31" s="2">
        <f>[5]SALDOS!$ADS$13/1000</f>
        <v>2290.991</v>
      </c>
      <c r="Y31" s="2"/>
      <c r="Z31" s="286">
        <f>T31-X31</f>
        <v>-392.20028590343372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187</v>
      </c>
      <c r="D32" s="636">
        <v>15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202</v>
      </c>
      <c r="R32" s="3" t="s">
        <v>12</v>
      </c>
      <c r="S32" s="41">
        <f>P39</f>
        <v>0</v>
      </c>
      <c r="T32" s="2">
        <f t="shared" si="2"/>
        <v>0</v>
      </c>
      <c r="U32" s="2">
        <f>P50</f>
        <v>40</v>
      </c>
      <c r="V32" s="2">
        <f t="shared" si="0"/>
        <v>0</v>
      </c>
      <c r="X32" s="2">
        <f>[5]SALDOS!$ADS$17/1000-[5]SALDOS!$ADS$18/1000</f>
        <v>0</v>
      </c>
      <c r="Y32" s="2">
        <f>[5]SALDOS!$ADS$18/1000</f>
        <v>39.796999999999997</v>
      </c>
      <c r="Z32" s="263">
        <f t="shared" si="1"/>
        <v>0</v>
      </c>
      <c r="AA32" s="263">
        <f t="shared" si="1"/>
        <v>0.20300000000000296</v>
      </c>
      <c r="AC32" s="271" t="s">
        <v>62</v>
      </c>
      <c r="AD32" s="272">
        <f>SUM(AD33:AD50)</f>
        <v>27254.396999999997</v>
      </c>
      <c r="AE32" s="272">
        <f>SUM(AE33:AE49)</f>
        <v>2012</v>
      </c>
      <c r="AF32" s="271" t="s">
        <v>63</v>
      </c>
      <c r="AG32" s="273">
        <f>SUM(AG33:AG44)</f>
        <v>724.78499999999997</v>
      </c>
      <c r="AH32" s="272">
        <f>SUM(AH33:AH44)</f>
        <v>5922</v>
      </c>
    </row>
    <row r="33" spans="1:37" ht="15">
      <c r="A33" s="251" t="s">
        <v>417</v>
      </c>
      <c r="B33" s="318" t="s">
        <v>41</v>
      </c>
      <c r="C33" s="636">
        <v>8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8</v>
      </c>
      <c r="R33" s="3" t="s">
        <v>14</v>
      </c>
      <c r="S33" s="41">
        <f>P34</f>
        <v>-112</v>
      </c>
      <c r="T33" s="2">
        <f t="shared" si="2"/>
        <v>-116.65636861152794</v>
      </c>
      <c r="U33" s="2"/>
      <c r="V33" s="2">
        <f t="shared" si="0"/>
        <v>-4.6563686115279372</v>
      </c>
      <c r="X33" s="2"/>
      <c r="Y33" s="2"/>
      <c r="Z33" s="263">
        <f t="shared" si="1"/>
        <v>-116.65636861152794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[5]SALDOS!$ABS$7/1000</f>
        <v>0</v>
      </c>
      <c r="AH33" s="403"/>
    </row>
    <row r="34" spans="1:37" ht="15">
      <c r="A34" s="251" t="s">
        <v>418</v>
      </c>
      <c r="B34" s="318" t="s">
        <v>14</v>
      </c>
      <c r="C34" s="636">
        <v>-112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-112</v>
      </c>
      <c r="R34" s="3" t="s">
        <v>11</v>
      </c>
      <c r="S34" s="41">
        <f>P44</f>
        <v>49</v>
      </c>
      <c r="T34" s="2">
        <f t="shared" si="2"/>
        <v>51.037161267543475</v>
      </c>
      <c r="U34" s="2"/>
      <c r="V34" s="2">
        <f t="shared" si="0"/>
        <v>2.0371612675434725</v>
      </c>
      <c r="X34" s="2"/>
      <c r="Y34" s="2"/>
      <c r="Z34" s="263">
        <f t="shared" si="1"/>
        <v>51.037161267543475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[5]SALDOS!$ABS$18/1000</f>
        <v>306.93599999999998</v>
      </c>
      <c r="AH34" s="258"/>
    </row>
    <row r="35" spans="1:37" ht="15">
      <c r="A35" s="252" t="s">
        <v>419</v>
      </c>
      <c r="B35" s="318" t="s">
        <v>320</v>
      </c>
      <c r="C35" s="636">
        <v>3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3</v>
      </c>
      <c r="R35" s="3" t="s">
        <v>17</v>
      </c>
      <c r="S35" s="41">
        <f>P35</f>
        <v>3</v>
      </c>
      <c r="T35" s="2">
        <f t="shared" si="2"/>
        <v>3.1247241592373554</v>
      </c>
      <c r="U35" s="2"/>
      <c r="V35" s="2">
        <f t="shared" si="0"/>
        <v>0.12472415923735547</v>
      </c>
      <c r="X35" s="2">
        <f>[5]SALDOS!$ADS$23/1000</f>
        <v>8.1150000000000002</v>
      </c>
      <c r="Y35" s="2"/>
      <c r="Z35" s="263">
        <f t="shared" si="1"/>
        <v>-4.9902758407626449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[5]SALDOS!$ABS$31/1000</f>
        <v>417.84899999999999</v>
      </c>
      <c r="AH35" s="45"/>
    </row>
    <row r="36" spans="1:37" ht="15.75">
      <c r="A36" s="251" t="s">
        <v>420</v>
      </c>
      <c r="B36" s="318" t="s">
        <v>9</v>
      </c>
      <c r="C36" s="636">
        <v>4292</v>
      </c>
      <c r="D36" s="636">
        <v>11</v>
      </c>
      <c r="E36" s="636">
        <v>0</v>
      </c>
      <c r="F36" s="636">
        <v>0</v>
      </c>
      <c r="G36" s="636">
        <v>0</v>
      </c>
      <c r="H36" s="636">
        <v>0</v>
      </c>
      <c r="I36" s="636">
        <v>60</v>
      </c>
      <c r="J36" s="636">
        <v>0</v>
      </c>
      <c r="K36" s="636">
        <v>134</v>
      </c>
      <c r="L36" s="636">
        <v>31</v>
      </c>
      <c r="M36" s="637"/>
      <c r="N36" s="637"/>
      <c r="O36" s="637"/>
      <c r="P36" s="636">
        <v>4528</v>
      </c>
      <c r="R36" s="3" t="s">
        <v>18</v>
      </c>
      <c r="S36" s="41">
        <f>P30</f>
        <v>53</v>
      </c>
      <c r="T36" s="2">
        <f>S36+V36</f>
        <v>55.203460146526616</v>
      </c>
      <c r="U36" s="2"/>
      <c r="V36" s="2">
        <f t="shared" si="0"/>
        <v>2.2034601465266133</v>
      </c>
      <c r="X36" s="2">
        <f>[5]SALDOS!$ADS$27/1000</f>
        <v>1120.9639999999999</v>
      </c>
      <c r="Y36" s="2"/>
      <c r="Z36" s="263">
        <f t="shared" si="1"/>
        <v>-1065.7605398534733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5404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202</v>
      </c>
      <c r="T37" s="2">
        <f t="shared" si="2"/>
        <v>210.39809338864859</v>
      </c>
      <c r="U37" s="2"/>
      <c r="V37" s="2">
        <f t="shared" si="0"/>
        <v>8.3980933886486007</v>
      </c>
      <c r="X37" s="2">
        <f>[5]SALDOS!$ADS$30/1000</f>
        <v>204.85400000000001</v>
      </c>
      <c r="Y37" s="2"/>
      <c r="Z37" s="263">
        <f t="shared" si="1"/>
        <v>5.5440933886485766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350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8</v>
      </c>
      <c r="T38" s="2">
        <f t="shared" si="2"/>
        <v>8.3325977579662815</v>
      </c>
      <c r="U38" s="2"/>
      <c r="V38" s="2">
        <f t="shared" si="0"/>
        <v>0.33259775796628122</v>
      </c>
      <c r="X38" s="2">
        <f>[5]SALDOS!$ADS$26/1000</f>
        <v>40</v>
      </c>
      <c r="Y38" s="2"/>
      <c r="Z38" s="263">
        <f t="shared" si="1"/>
        <v>-31.667402242033717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0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0</v>
      </c>
      <c r="R39" s="3" t="s">
        <v>20</v>
      </c>
      <c r="S39" s="41"/>
      <c r="T39" s="2">
        <f>S39+V39</f>
        <v>0</v>
      </c>
      <c r="U39" s="2"/>
      <c r="V39" s="2">
        <f t="shared" si="0"/>
        <v>0</v>
      </c>
      <c r="X39" s="2"/>
      <c r="Y39" s="2"/>
      <c r="Z39" s="263">
        <f>T39-X39</f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630</v>
      </c>
      <c r="V40" s="2">
        <f t="shared" si="0"/>
        <v>0</v>
      </c>
      <c r="X40" s="2"/>
      <c r="Y40" s="2">
        <f>[5]SALDOS!$ADS$31/1000</f>
        <v>617.01900000000001</v>
      </c>
      <c r="Z40" s="263">
        <f>T40-X40</f>
        <v>0</v>
      </c>
      <c r="AA40" s="263">
        <f t="shared" si="1"/>
        <v>12.980999999999995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870</v>
      </c>
      <c r="D42" s="636">
        <v>487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466</v>
      </c>
      <c r="M42" s="637"/>
      <c r="N42" s="637"/>
      <c r="O42" s="637"/>
      <c r="P42" s="636">
        <v>1823</v>
      </c>
      <c r="R42" s="3" t="s">
        <v>22</v>
      </c>
      <c r="S42" s="41">
        <f>P72</f>
        <v>1853</v>
      </c>
      <c r="T42" s="2">
        <f t="shared" si="2"/>
        <v>1853</v>
      </c>
      <c r="U42" s="2"/>
      <c r="V42" s="2"/>
      <c r="X42" s="2"/>
      <c r="Y42" s="2"/>
      <c r="Z42" s="263">
        <f t="shared" si="1"/>
        <v>1853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158</v>
      </c>
    </row>
    <row r="44" spans="1:37" ht="15.75">
      <c r="A44" s="251" t="s">
        <v>428</v>
      </c>
      <c r="B44" s="318" t="s">
        <v>336</v>
      </c>
      <c r="C44" s="636">
        <v>49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49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27979.181999999997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14273.208999999997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Jun 2019'!S49</f>
        <v>159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5404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5404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Jun 2019'!S52</f>
        <v>1853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40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40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299</v>
      </c>
      <c r="D51" s="636">
        <v>3</v>
      </c>
      <c r="E51" s="636">
        <v>0</v>
      </c>
      <c r="F51" s="636">
        <v>0</v>
      </c>
      <c r="G51" s="636">
        <v>0</v>
      </c>
      <c r="H51" s="636">
        <v>48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350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13</v>
      </c>
      <c r="D53" s="636">
        <v>617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630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158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158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120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120</v>
      </c>
      <c r="R55" s="3" t="s">
        <v>34</v>
      </c>
      <c r="S55" s="41"/>
      <c r="T55" s="2">
        <f t="shared" si="2"/>
        <v>0</v>
      </c>
      <c r="U55" s="2">
        <f>P54</f>
        <v>158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158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350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350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5404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5404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4616</v>
      </c>
      <c r="T60" s="2">
        <f t="shared" si="2"/>
        <v>4807.9089063465444</v>
      </c>
      <c r="U60" s="2"/>
      <c r="V60" s="2">
        <f t="shared" si="3"/>
        <v>191.90890634654426</v>
      </c>
      <c r="X60" s="2">
        <f>[5]SALDOS!$ADS$25/1000</f>
        <v>3923.9580000000001</v>
      </c>
      <c r="Y60" s="2"/>
      <c r="Z60" s="263">
        <f>T60-X60</f>
        <v>883.95090634654434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15722</v>
      </c>
      <c r="D62" s="636">
        <v>1411</v>
      </c>
      <c r="E62" s="636">
        <v>0</v>
      </c>
      <c r="F62" s="636">
        <v>0</v>
      </c>
      <c r="G62" s="636">
        <v>0</v>
      </c>
      <c r="H62" s="636">
        <v>58</v>
      </c>
      <c r="I62" s="636">
        <v>60</v>
      </c>
      <c r="J62" s="636">
        <v>0</v>
      </c>
      <c r="K62" s="636">
        <v>134</v>
      </c>
      <c r="L62" s="636">
        <v>497</v>
      </c>
      <c r="M62" s="637"/>
      <c r="N62" s="637"/>
      <c r="O62" s="637"/>
      <c r="P62" s="636">
        <v>17882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15722</v>
      </c>
      <c r="D63" s="636">
        <v>1411</v>
      </c>
      <c r="E63" s="636">
        <v>0</v>
      </c>
      <c r="F63" s="636">
        <v>0</v>
      </c>
      <c r="G63" s="636">
        <v>0</v>
      </c>
      <c r="H63" s="636">
        <v>58</v>
      </c>
      <c r="I63" s="636">
        <v>60</v>
      </c>
      <c r="J63" s="636">
        <v>0</v>
      </c>
      <c r="K63" s="636">
        <v>134</v>
      </c>
      <c r="L63" s="636">
        <v>497</v>
      </c>
      <c r="M63" s="637"/>
      <c r="N63" s="637"/>
      <c r="O63" s="637"/>
      <c r="P63" s="636">
        <v>17882</v>
      </c>
      <c r="Q63" s="250"/>
      <c r="R63" s="3" t="s">
        <v>347</v>
      </c>
      <c r="S63" s="41"/>
      <c r="T63" s="2">
        <f t="shared" si="2"/>
        <v>0</v>
      </c>
      <c r="U63" s="2">
        <f>P60+P61+P55</f>
        <v>120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120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159</v>
      </c>
      <c r="T64" s="2">
        <f t="shared" si="2"/>
        <v>165.61038043957984</v>
      </c>
      <c r="U64" s="2"/>
      <c r="V64" s="2">
        <f t="shared" si="3"/>
        <v>6.6103804395798393</v>
      </c>
      <c r="X64" s="2"/>
      <c r="Y64" s="2"/>
      <c r="Z64" s="263">
        <f t="shared" si="1"/>
        <v>165.61038043957984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13182</v>
      </c>
      <c r="T65" s="5">
        <f>S65+V65</f>
        <v>13653</v>
      </c>
      <c r="U65" s="5">
        <f>SUM(U30:U64)</f>
        <v>6712</v>
      </c>
      <c r="V65" s="5">
        <f>SUM(V30:V64)</f>
        <v>470.99999999999994</v>
      </c>
      <c r="X65" s="5">
        <f>SUM(X30:X64)</f>
        <v>13049.156999999999</v>
      </c>
      <c r="Y65" s="5">
        <f>SUM(Y30:Y64)</f>
        <v>656.81600000000003</v>
      </c>
      <c r="Z65" s="270">
        <f t="shared" si="1"/>
        <v>603.84300000000076</v>
      </c>
      <c r="AA65" s="270">
        <f t="shared" si="1"/>
        <v>6055.1840000000002</v>
      </c>
      <c r="AB65" s="267">
        <f>W68-X68</f>
        <v>6659.027</v>
      </c>
    </row>
    <row r="66" spans="1:29">
      <c r="A66" s="254"/>
      <c r="B66" s="322" t="s">
        <v>376</v>
      </c>
      <c r="C66" s="636">
        <v>9966</v>
      </c>
      <c r="D66" s="636">
        <v>513</v>
      </c>
      <c r="E66" s="636">
        <v>0</v>
      </c>
      <c r="F66" s="636">
        <v>0</v>
      </c>
      <c r="G66" s="636">
        <v>0</v>
      </c>
      <c r="H66" s="636">
        <v>0</v>
      </c>
      <c r="I66" s="636">
        <v>60</v>
      </c>
      <c r="J66" s="636">
        <v>0</v>
      </c>
      <c r="K66" s="636">
        <v>134</v>
      </c>
      <c r="L66" s="636">
        <v>497</v>
      </c>
      <c r="M66" s="638"/>
      <c r="N66" s="638"/>
      <c r="O66" s="638"/>
      <c r="P66" s="717">
        <v>11170</v>
      </c>
      <c r="Q66" s="250"/>
      <c r="R66" s="40" t="s">
        <v>454</v>
      </c>
      <c r="S66" s="265">
        <f>S65-P66</f>
        <v>2012</v>
      </c>
      <c r="U66" s="265"/>
      <c r="V66" s="265">
        <f>P71</f>
        <v>471</v>
      </c>
      <c r="Z66" s="51"/>
      <c r="AA66" s="51"/>
    </row>
    <row r="67" spans="1:29">
      <c r="A67" s="254"/>
      <c r="B67" s="322" t="s">
        <v>377</v>
      </c>
      <c r="C67" s="636">
        <v>5756</v>
      </c>
      <c r="D67" s="636">
        <v>898</v>
      </c>
      <c r="E67" s="636">
        <v>0</v>
      </c>
      <c r="F67" s="636">
        <v>0</v>
      </c>
      <c r="G67" s="636">
        <v>0</v>
      </c>
      <c r="H67" s="636">
        <v>58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717">
        <v>6712</v>
      </c>
      <c r="Q67" s="250"/>
      <c r="R67" s="40" t="s">
        <v>454</v>
      </c>
      <c r="S67" s="265">
        <f>S42+S64</f>
        <v>2012</v>
      </c>
      <c r="U67" s="265"/>
      <c r="V67" s="265"/>
      <c r="Y67" s="403"/>
    </row>
    <row r="68" spans="1:29" ht="15">
      <c r="R68" s="40" t="s">
        <v>38</v>
      </c>
      <c r="S68" s="265">
        <f>S65+U65</f>
        <v>19894</v>
      </c>
      <c r="U68" s="265"/>
      <c r="V68" s="265"/>
      <c r="W68" s="264">
        <f>T65+U65</f>
        <v>20365</v>
      </c>
      <c r="X68" s="174">
        <f>X65+Y65</f>
        <v>13705.973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Jun 2019'!S46-'Consolidado Jun 2019'!S47</f>
        <v>0</v>
      </c>
      <c r="Q69" s="249"/>
      <c r="R69" s="40" t="s">
        <v>455</v>
      </c>
      <c r="S69" s="265">
        <f>P66+P67+P72+P74+P73</f>
        <v>19894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2012</v>
      </c>
      <c r="AA70" s="268">
        <f>AH32</f>
        <v>5922</v>
      </c>
      <c r="AB70" s="268">
        <f>SUM(Z70:AA70)</f>
        <v>7934</v>
      </c>
      <c r="AC70" s="276">
        <f>AB65-AB70</f>
        <v>-1274.973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Jun 2019'!S50</f>
        <v>471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Jun 2019'!S52</f>
        <v>1853</v>
      </c>
      <c r="Q72" s="6"/>
    </row>
    <row r="73" spans="1:29">
      <c r="B73" s="253" t="s">
        <v>452</v>
      </c>
      <c r="P73" s="403">
        <f>'Consolidado Jun 2019'!S51</f>
        <v>0</v>
      </c>
    </row>
    <row r="74" spans="1:29">
      <c r="B74" s="253" t="s">
        <v>453</v>
      </c>
      <c r="P74" s="403">
        <f>'Consolidado Jun 2019'!S49</f>
        <v>159</v>
      </c>
    </row>
    <row r="75" spans="1:29">
      <c r="B75" s="253"/>
    </row>
    <row r="76" spans="1:29" ht="15">
      <c r="B76" s="248" t="s">
        <v>451</v>
      </c>
      <c r="P76" s="304">
        <f>P66+P67+P71+P72+P73+P74-'Consolidado Jun 2019'!S53</f>
        <v>-88073</v>
      </c>
      <c r="Q76" s="304">
        <f>'Consolidado Jun 2019'!S48</f>
        <v>88073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0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0</v>
      </c>
    </row>
    <row r="83" spans="1:16">
      <c r="A83" s="239" t="s">
        <v>381</v>
      </c>
      <c r="B83" s="326" t="s">
        <v>353</v>
      </c>
      <c r="C83" s="636">
        <v>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0</v>
      </c>
    </row>
    <row r="90" spans="1:16">
      <c r="A90" s="239" t="s">
        <v>388</v>
      </c>
      <c r="B90" s="326" t="s">
        <v>361</v>
      </c>
      <c r="C90" s="636">
        <v>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0</v>
      </c>
    </row>
    <row r="91" spans="1:16">
      <c r="A91" s="239" t="s">
        <v>389</v>
      </c>
      <c r="B91" s="326" t="s">
        <v>362</v>
      </c>
      <c r="C91" s="636">
        <v>0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0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1518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1518</v>
      </c>
    </row>
    <row r="95" spans="1:16">
      <c r="A95" s="409" t="s">
        <v>393</v>
      </c>
      <c r="B95" s="328" t="s">
        <v>357</v>
      </c>
      <c r="C95" s="636">
        <v>6326</v>
      </c>
      <c r="D95" s="636">
        <v>1803</v>
      </c>
      <c r="E95" s="636">
        <v>0</v>
      </c>
      <c r="F95" s="636">
        <v>0</v>
      </c>
      <c r="G95" s="636">
        <v>0</v>
      </c>
      <c r="H95" s="636">
        <v>7181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15310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409" t="s">
        <v>561</v>
      </c>
      <c r="B99" s="328" t="s">
        <v>562</v>
      </c>
      <c r="C99" s="636">
        <v>1800</v>
      </c>
      <c r="D99" s="636">
        <v>0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1800</v>
      </c>
    </row>
    <row r="100" spans="1:16">
      <c r="A100" s="239" t="s">
        <v>563</v>
      </c>
      <c r="B100" s="328" t="s">
        <v>123</v>
      </c>
      <c r="C100" s="636"/>
      <c r="D100" s="636">
        <v>0</v>
      </c>
      <c r="E100" s="636">
        <v>0</v>
      </c>
      <c r="F100" s="636">
        <v>0</v>
      </c>
      <c r="G100" s="636">
        <v>0</v>
      </c>
      <c r="H100" s="636">
        <v>0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/>
    </row>
    <row r="101" spans="1:16">
      <c r="A101" s="409" t="s">
        <v>397</v>
      </c>
      <c r="B101" s="328" t="s">
        <v>123</v>
      </c>
      <c r="C101" s="636">
        <v>17</v>
      </c>
      <c r="D101" s="636">
        <v>15</v>
      </c>
      <c r="E101" s="636">
        <v>0</v>
      </c>
      <c r="F101" s="636">
        <v>0</v>
      </c>
      <c r="G101" s="636">
        <v>0</v>
      </c>
      <c r="H101" s="636">
        <v>13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f>C101+D101+H101</f>
        <v>45</v>
      </c>
    </row>
    <row r="102" spans="1:16">
      <c r="A102" s="353"/>
      <c r="B102" s="323" t="s">
        <v>364</v>
      </c>
      <c r="C102" s="636">
        <v>9661</v>
      </c>
      <c r="D102" s="636">
        <v>1818</v>
      </c>
      <c r="E102" s="636">
        <v>0</v>
      </c>
      <c r="F102" s="636">
        <v>0</v>
      </c>
      <c r="G102" s="636">
        <v>0</v>
      </c>
      <c r="H102" s="636">
        <v>7194</v>
      </c>
      <c r="I102" s="636">
        <v>0</v>
      </c>
      <c r="J102" s="636">
        <v>0</v>
      </c>
      <c r="K102" s="636">
        <v>0</v>
      </c>
      <c r="L102" s="636">
        <v>0</v>
      </c>
      <c r="M102" s="637"/>
      <c r="N102" s="637"/>
      <c r="O102" s="637"/>
      <c r="P102" s="645">
        <v>18673</v>
      </c>
    </row>
    <row r="103" spans="1:16">
      <c r="A103" s="354"/>
      <c r="B103" s="323"/>
      <c r="C103" s="639">
        <v>0</v>
      </c>
      <c r="D103" s="639">
        <v>0</v>
      </c>
      <c r="E103" s="639">
        <v>0</v>
      </c>
      <c r="F103" s="639">
        <v>0</v>
      </c>
      <c r="G103" s="639">
        <v>0</v>
      </c>
      <c r="H103" s="639">
        <v>0</v>
      </c>
      <c r="I103" s="639">
        <v>0</v>
      </c>
      <c r="J103" s="639">
        <v>0</v>
      </c>
      <c r="K103" s="639">
        <v>0</v>
      </c>
      <c r="L103" s="639">
        <v>0</v>
      </c>
      <c r="M103" s="639"/>
      <c r="N103" s="639"/>
      <c r="O103" s="639"/>
      <c r="P103" s="639">
        <v>0</v>
      </c>
    </row>
    <row r="104" spans="1:16">
      <c r="A104" s="354"/>
      <c r="B104" s="323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46"/>
    </row>
    <row r="105" spans="1:16">
      <c r="A105" s="354"/>
      <c r="B105" s="355" t="s">
        <v>376</v>
      </c>
      <c r="C105" s="636">
        <f>SUM(C82:C92)+C100</f>
        <v>0</v>
      </c>
      <c r="D105" s="636">
        <f t="shared" ref="D105:P105" si="4">SUM(D82:D92)+D100</f>
        <v>0</v>
      </c>
      <c r="E105" s="636">
        <f t="shared" si="4"/>
        <v>0</v>
      </c>
      <c r="F105" s="636">
        <f t="shared" si="4"/>
        <v>0</v>
      </c>
      <c r="G105" s="636">
        <f t="shared" si="4"/>
        <v>0</v>
      </c>
      <c r="H105" s="636">
        <f t="shared" si="4"/>
        <v>0</v>
      </c>
      <c r="I105" s="636">
        <f t="shared" si="4"/>
        <v>0</v>
      </c>
      <c r="J105" s="636">
        <f t="shared" si="4"/>
        <v>0</v>
      </c>
      <c r="K105" s="636">
        <f t="shared" si="4"/>
        <v>0</v>
      </c>
      <c r="L105" s="636">
        <f t="shared" si="4"/>
        <v>0</v>
      </c>
      <c r="M105" s="636"/>
      <c r="N105" s="636"/>
      <c r="O105" s="636"/>
      <c r="P105" s="636">
        <f t="shared" si="4"/>
        <v>0</v>
      </c>
    </row>
    <row r="106" spans="1:16">
      <c r="A106" s="354"/>
      <c r="B106" s="355" t="s">
        <v>377</v>
      </c>
      <c r="C106" s="636">
        <f>SUM(C93:C99)+C101</f>
        <v>9661</v>
      </c>
      <c r="D106" s="636">
        <f t="shared" ref="D106:L106" si="5">SUM(D93:D99)+D101</f>
        <v>1818</v>
      </c>
      <c r="E106" s="636">
        <f t="shared" si="5"/>
        <v>0</v>
      </c>
      <c r="F106" s="636">
        <f t="shared" si="5"/>
        <v>0</v>
      </c>
      <c r="G106" s="636">
        <f t="shared" si="5"/>
        <v>0</v>
      </c>
      <c r="H106" s="636">
        <f t="shared" si="5"/>
        <v>7194</v>
      </c>
      <c r="I106" s="636">
        <f t="shared" si="5"/>
        <v>0</v>
      </c>
      <c r="J106" s="636">
        <f t="shared" si="5"/>
        <v>0</v>
      </c>
      <c r="K106" s="636">
        <f t="shared" si="5"/>
        <v>0</v>
      </c>
      <c r="L106" s="636">
        <f t="shared" si="5"/>
        <v>0</v>
      </c>
      <c r="M106" s="636"/>
      <c r="N106" s="636"/>
      <c r="O106" s="636"/>
      <c r="P106" s="636">
        <f>SUM(P93:P99)+P101</f>
        <v>18673</v>
      </c>
    </row>
    <row r="107" spans="1:16">
      <c r="A107" s="354"/>
      <c r="B107" s="323"/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354"/>
      <c r="B108" s="323" t="s">
        <v>370</v>
      </c>
      <c r="C108" s="637"/>
      <c r="D108" s="637"/>
      <c r="E108" s="637"/>
      <c r="F108" s="637"/>
      <c r="G108" s="637"/>
      <c r="H108" s="637"/>
      <c r="I108" s="637"/>
      <c r="J108" s="637"/>
      <c r="K108" s="637"/>
      <c r="L108" s="637"/>
      <c r="M108" s="637"/>
      <c r="N108" s="637"/>
      <c r="O108" s="637"/>
      <c r="P108" s="647"/>
    </row>
    <row r="109" spans="1:16">
      <c r="A109" s="410" t="s">
        <v>398</v>
      </c>
      <c r="B109" s="328" t="s">
        <v>357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410" t="s">
        <v>399</v>
      </c>
      <c r="B110" s="328" t="s">
        <v>366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23" t="s">
        <v>364</v>
      </c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6">
        <v>0</v>
      </c>
      <c r="D112" s="636">
        <v>0</v>
      </c>
      <c r="E112" s="636">
        <v>0</v>
      </c>
      <c r="F112" s="636">
        <v>0</v>
      </c>
      <c r="G112" s="636">
        <v>0</v>
      </c>
      <c r="H112" s="636">
        <v>0</v>
      </c>
      <c r="I112" s="636">
        <v>0</v>
      </c>
      <c r="J112" s="636">
        <v>0</v>
      </c>
      <c r="K112" s="636">
        <v>0</v>
      </c>
      <c r="L112" s="636">
        <v>0</v>
      </c>
      <c r="M112" s="637"/>
      <c r="N112" s="637"/>
      <c r="O112" s="637"/>
      <c r="P112" s="645">
        <v>0</v>
      </c>
    </row>
    <row r="113" spans="1:16">
      <c r="A113" s="354"/>
      <c r="B113" s="356"/>
      <c r="C113" s="637"/>
      <c r="D113" s="637"/>
      <c r="E113" s="637"/>
      <c r="F113" s="637"/>
      <c r="G113" s="637"/>
      <c r="H113" s="637"/>
      <c r="I113" s="637"/>
      <c r="J113" s="637"/>
      <c r="K113" s="637"/>
      <c r="L113" s="637"/>
      <c r="M113" s="637"/>
      <c r="N113" s="637"/>
      <c r="O113" s="637"/>
      <c r="P113" s="647"/>
    </row>
    <row r="114" spans="1:16">
      <c r="A114" s="354"/>
      <c r="B114" s="355" t="s">
        <v>400</v>
      </c>
      <c r="C114" s="636">
        <v>9661</v>
      </c>
      <c r="D114" s="636">
        <v>1818</v>
      </c>
      <c r="E114" s="636">
        <v>0</v>
      </c>
      <c r="F114" s="636">
        <v>0</v>
      </c>
      <c r="G114" s="636">
        <v>0</v>
      </c>
      <c r="H114" s="636">
        <v>7194</v>
      </c>
      <c r="I114" s="636">
        <v>0</v>
      </c>
      <c r="J114" s="636">
        <v>0</v>
      </c>
      <c r="K114" s="636">
        <v>0</v>
      </c>
      <c r="L114" s="636">
        <v>0</v>
      </c>
      <c r="M114" s="637"/>
      <c r="N114" s="637"/>
      <c r="O114" s="637"/>
      <c r="P114" s="645">
        <v>18673</v>
      </c>
    </row>
    <row r="115" spans="1:16">
      <c r="A115" s="6"/>
      <c r="B115" s="6"/>
      <c r="C115" s="639">
        <v>0</v>
      </c>
      <c r="D115" s="639">
        <v>0</v>
      </c>
      <c r="E115" s="639">
        <v>0</v>
      </c>
      <c r="F115" s="639">
        <v>0</v>
      </c>
      <c r="G115" s="639">
        <v>0</v>
      </c>
      <c r="H115" s="639">
        <v>0</v>
      </c>
      <c r="I115" s="639">
        <v>0</v>
      </c>
      <c r="J115" s="639">
        <v>0</v>
      </c>
      <c r="K115" s="639">
        <v>0</v>
      </c>
      <c r="L115" s="639">
        <v>0</v>
      </c>
      <c r="M115" s="639"/>
      <c r="N115" s="639"/>
      <c r="O115" s="639"/>
      <c r="P115" s="639">
        <v>0</v>
      </c>
    </row>
    <row r="116" spans="1:16">
      <c r="A116" s="357"/>
      <c r="B116" s="323" t="s">
        <v>365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 ht="21" customHeight="1">
      <c r="A117" s="357"/>
      <c r="B117" s="323" t="s">
        <v>351</v>
      </c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46"/>
    </row>
    <row r="118" spans="1:16">
      <c r="A118" s="411" t="s">
        <v>401</v>
      </c>
      <c r="B118" s="328" t="s">
        <v>366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402</v>
      </c>
      <c r="B119" s="328" t="s">
        <v>357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403</v>
      </c>
      <c r="B120" s="328" t="s">
        <v>367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404</v>
      </c>
      <c r="B121" s="328" t="s">
        <v>368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405</v>
      </c>
      <c r="B122" s="328" t="s">
        <v>326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406</v>
      </c>
      <c r="B123" s="328" t="s">
        <v>327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411" t="s">
        <v>407</v>
      </c>
      <c r="B124" s="328" t="s">
        <v>369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7"/>
      <c r="N124" s="637"/>
      <c r="O124" s="637"/>
      <c r="P124" s="645">
        <v>0</v>
      </c>
    </row>
    <row r="125" spans="1:16">
      <c r="A125" s="357"/>
      <c r="B125" s="323" t="s">
        <v>364</v>
      </c>
      <c r="C125" s="636">
        <v>0</v>
      </c>
      <c r="D125" s="636">
        <v>0</v>
      </c>
      <c r="E125" s="636">
        <v>0</v>
      </c>
      <c r="F125" s="636">
        <v>0</v>
      </c>
      <c r="G125" s="636">
        <v>0</v>
      </c>
      <c r="H125" s="636">
        <v>0</v>
      </c>
      <c r="I125" s="636">
        <v>0</v>
      </c>
      <c r="J125" s="636">
        <v>0</v>
      </c>
      <c r="K125" s="636">
        <v>0</v>
      </c>
      <c r="L125" s="636">
        <v>0</v>
      </c>
      <c r="M125" s="636">
        <v>0</v>
      </c>
      <c r="N125" s="636">
        <v>0</v>
      </c>
      <c r="O125" s="636">
        <v>0</v>
      </c>
      <c r="P125" s="645">
        <v>0</v>
      </c>
    </row>
    <row r="126" spans="1:16">
      <c r="A126" s="357"/>
      <c r="B126" s="356"/>
      <c r="C126" s="639">
        <v>0</v>
      </c>
      <c r="D126" s="639">
        <v>0</v>
      </c>
      <c r="E126" s="639">
        <v>0</v>
      </c>
      <c r="F126" s="639">
        <v>0</v>
      </c>
      <c r="G126" s="639">
        <v>0</v>
      </c>
      <c r="H126" s="639">
        <v>0</v>
      </c>
      <c r="I126" s="639">
        <v>0</v>
      </c>
      <c r="J126" s="639">
        <v>0</v>
      </c>
      <c r="K126" s="639">
        <v>0</v>
      </c>
      <c r="L126" s="639">
        <v>0</v>
      </c>
      <c r="M126" s="639"/>
      <c r="N126" s="639"/>
      <c r="O126" s="639"/>
      <c r="P126" s="639">
        <v>0</v>
      </c>
    </row>
    <row r="127" spans="1:16">
      <c r="A127" s="357"/>
      <c r="B127" s="323" t="s">
        <v>370</v>
      </c>
      <c r="C127" s="638"/>
      <c r="D127" s="638"/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638"/>
      <c r="P127" s="646"/>
    </row>
    <row r="128" spans="1:16">
      <c r="A128" s="411" t="s">
        <v>408</v>
      </c>
      <c r="B128" s="328" t="s">
        <v>366</v>
      </c>
      <c r="C128" s="636">
        <v>0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0</v>
      </c>
    </row>
    <row r="129" spans="1:17">
      <c r="A129" s="411" t="s">
        <v>409</v>
      </c>
      <c r="B129" s="328" t="s">
        <v>357</v>
      </c>
      <c r="C129" s="636">
        <v>903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903</v>
      </c>
    </row>
    <row r="130" spans="1:17">
      <c r="A130" s="411" t="s">
        <v>410</v>
      </c>
      <c r="B130" s="328" t="s">
        <v>367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7">
      <c r="A131" s="411" t="s">
        <v>411</v>
      </c>
      <c r="B131" s="328" t="s">
        <v>327</v>
      </c>
      <c r="C131" s="636">
        <v>0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0</v>
      </c>
    </row>
    <row r="132" spans="1:17">
      <c r="A132" s="411" t="s">
        <v>412</v>
      </c>
      <c r="B132" s="328" t="s">
        <v>368</v>
      </c>
      <c r="C132" s="636">
        <v>59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59</v>
      </c>
    </row>
    <row r="133" spans="1:17">
      <c r="A133" s="357"/>
      <c r="B133" s="323" t="s">
        <v>364</v>
      </c>
      <c r="C133" s="636">
        <v>962</v>
      </c>
      <c r="D133" s="636">
        <v>0</v>
      </c>
      <c r="E133" s="636">
        <v>0</v>
      </c>
      <c r="F133" s="636">
        <v>0</v>
      </c>
      <c r="G133" s="636">
        <v>0</v>
      </c>
      <c r="H133" s="636">
        <v>0</v>
      </c>
      <c r="I133" s="636">
        <v>0</v>
      </c>
      <c r="J133" s="636">
        <v>0</v>
      </c>
      <c r="K133" s="636">
        <v>0</v>
      </c>
      <c r="L133" s="636">
        <v>0</v>
      </c>
      <c r="M133" s="637"/>
      <c r="N133" s="637"/>
      <c r="O133" s="637"/>
      <c r="P133" s="645">
        <v>962</v>
      </c>
    </row>
    <row r="134" spans="1:17">
      <c r="A134" s="357"/>
      <c r="B134" s="356"/>
      <c r="C134" s="639">
        <v>0</v>
      </c>
      <c r="D134" s="639">
        <v>0</v>
      </c>
      <c r="E134" s="639">
        <v>0</v>
      </c>
      <c r="F134" s="639">
        <v>0</v>
      </c>
      <c r="G134" s="639">
        <v>0</v>
      </c>
      <c r="H134" s="639">
        <v>0</v>
      </c>
      <c r="I134" s="639">
        <v>0</v>
      </c>
      <c r="J134" s="639">
        <v>0</v>
      </c>
      <c r="K134" s="639">
        <v>0</v>
      </c>
      <c r="L134" s="639">
        <v>0</v>
      </c>
      <c r="M134" s="639"/>
      <c r="N134" s="639"/>
      <c r="O134" s="639"/>
      <c r="P134" s="639">
        <v>0</v>
      </c>
    </row>
    <row r="135" spans="1:17">
      <c r="A135" s="242"/>
      <c r="B135" s="327"/>
      <c r="C135" s="638"/>
      <c r="D135" s="638"/>
      <c r="E135" s="638"/>
      <c r="F135" s="638"/>
      <c r="G135" s="638"/>
      <c r="H135" s="638"/>
      <c r="I135" s="638"/>
      <c r="J135" s="638"/>
      <c r="K135" s="638"/>
      <c r="L135" s="638"/>
      <c r="M135" s="638"/>
      <c r="N135" s="638"/>
      <c r="O135" s="638"/>
      <c r="P135" s="646"/>
    </row>
    <row r="136" spans="1:17">
      <c r="A136" s="242"/>
      <c r="B136" s="325" t="s">
        <v>371</v>
      </c>
      <c r="C136" s="636">
        <v>962</v>
      </c>
      <c r="D136" s="636">
        <v>0</v>
      </c>
      <c r="E136" s="636">
        <v>0</v>
      </c>
      <c r="F136" s="636">
        <v>0</v>
      </c>
      <c r="G136" s="636">
        <v>0</v>
      </c>
      <c r="H136" s="636">
        <v>0</v>
      </c>
      <c r="I136" s="636">
        <v>0</v>
      </c>
      <c r="J136" s="636">
        <v>0</v>
      </c>
      <c r="K136" s="636">
        <v>0</v>
      </c>
      <c r="L136" s="636">
        <v>0</v>
      </c>
      <c r="M136" s="637"/>
      <c r="N136" s="637"/>
      <c r="O136" s="637"/>
      <c r="P136" s="645">
        <v>962</v>
      </c>
    </row>
    <row r="137" spans="1:17">
      <c r="P137" s="6"/>
    </row>
    <row r="138" spans="1:17">
      <c r="B138" s="403" t="s">
        <v>55</v>
      </c>
      <c r="P138" s="250">
        <f>P105</f>
        <v>0</v>
      </c>
    </row>
    <row r="139" spans="1:17">
      <c r="B139" s="46" t="s">
        <v>372</v>
      </c>
      <c r="P139" s="250">
        <f>P106+P109+P110+P118+P119+P120+P121+P122+P123+P124+P128+P129+P130+P131+P132</f>
        <v>19635</v>
      </c>
    </row>
    <row r="141" spans="1:17" ht="15">
      <c r="B141" s="248" t="s">
        <v>378</v>
      </c>
      <c r="P141" s="243">
        <f>P139+P138-'Consolidado Jun 2019'!$S$59-'Consolidado Jun 2019'!$S$74</f>
        <v>0</v>
      </c>
      <c r="Q141" s="250"/>
    </row>
    <row r="142" spans="1:17">
      <c r="P142" s="258">
        <f>P139-P101</f>
        <v>19590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8D08-C91B-4FD6-8938-9A8D0FB29687}">
  <sheetPr codeName="Hoja22"/>
  <dimension ref="A1:IV225"/>
  <sheetViews>
    <sheetView zoomScale="90" zoomScaleNormal="90" workbookViewId="0">
      <pane xSplit="2" ySplit="6" topLeftCell="C76" activePane="bottomRight" state="frozen"/>
      <selection activeCell="AH36" sqref="AH36"/>
      <selection pane="topRight" activeCell="AH36" sqref="AH36"/>
      <selection pane="bottomLeft" activeCell="AH36" sqref="AH36"/>
      <selection pane="bottomRight" activeCell="AH36" sqref="AH36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12" width="4.25" style="403" customWidth="1"/>
    <col min="13" max="16" width="3.5" style="403" customWidth="1"/>
    <col min="17" max="17" width="4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28247</v>
      </c>
      <c r="D9" s="462">
        <v>499</v>
      </c>
      <c r="E9" s="462">
        <v>0</v>
      </c>
      <c r="F9" s="462">
        <v>0</v>
      </c>
      <c r="G9" s="462">
        <v>0</v>
      </c>
      <c r="H9" s="462">
        <v>0</v>
      </c>
      <c r="I9" s="462">
        <v>0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28746</v>
      </c>
      <c r="R9" s="462">
        <v>0</v>
      </c>
      <c r="S9" s="462">
        <v>28746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1067</v>
      </c>
      <c r="D10" s="462">
        <v>4610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5677</v>
      </c>
      <c r="R10" s="462">
        <v>0</v>
      </c>
      <c r="S10" s="462">
        <v>5677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51544</v>
      </c>
      <c r="D11" s="462">
        <v>10</v>
      </c>
      <c r="E11" s="462">
        <v>0</v>
      </c>
      <c r="F11" s="462">
        <v>0</v>
      </c>
      <c r="G11" s="462">
        <v>0</v>
      </c>
      <c r="H11" s="462">
        <v>0</v>
      </c>
      <c r="I11" s="462">
        <v>47</v>
      </c>
      <c r="J11" s="462">
        <v>0</v>
      </c>
      <c r="K11" s="462">
        <v>0</v>
      </c>
      <c r="L11" s="462">
        <v>90</v>
      </c>
      <c r="M11" s="462"/>
      <c r="N11" s="462"/>
      <c r="O11" s="462"/>
      <c r="P11" s="462"/>
      <c r="Q11" s="462">
        <v>51691</v>
      </c>
      <c r="R11" s="462">
        <v>0</v>
      </c>
      <c r="S11" s="462">
        <v>51691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2707</v>
      </c>
      <c r="D12" s="462">
        <v>469</v>
      </c>
      <c r="E12" s="462">
        <v>0</v>
      </c>
      <c r="F12" s="462">
        <v>0</v>
      </c>
      <c r="G12" s="462">
        <v>0</v>
      </c>
      <c r="H12" s="462">
        <v>0</v>
      </c>
      <c r="I12" s="462">
        <v>18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3194</v>
      </c>
      <c r="R12" s="462">
        <v>0</v>
      </c>
      <c r="S12" s="462">
        <v>3194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11231</v>
      </c>
      <c r="D13" s="461">
        <v>859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52</v>
      </c>
      <c r="M13" s="460"/>
      <c r="N13" s="460"/>
      <c r="O13" s="460"/>
      <c r="P13" s="460"/>
      <c r="Q13" s="462">
        <v>12142</v>
      </c>
      <c r="R13" s="462">
        <v>0</v>
      </c>
      <c r="S13" s="461">
        <v>12142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9161</v>
      </c>
      <c r="D14" s="462">
        <v>488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81</v>
      </c>
      <c r="M14" s="462"/>
      <c r="N14" s="462"/>
      <c r="O14" s="462"/>
      <c r="P14" s="462"/>
      <c r="Q14" s="462">
        <v>9730</v>
      </c>
      <c r="R14" s="462">
        <v>0</v>
      </c>
      <c r="S14" s="462">
        <v>9730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175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3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178</v>
      </c>
      <c r="R15" s="462">
        <v>0</v>
      </c>
      <c r="S15" s="461">
        <v>178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103875</v>
      </c>
      <c r="D17" s="463">
        <v>6935</v>
      </c>
      <c r="E17" s="463">
        <v>0</v>
      </c>
      <c r="F17" s="463">
        <v>0</v>
      </c>
      <c r="G17" s="463">
        <v>0</v>
      </c>
      <c r="H17" s="463">
        <v>0</v>
      </c>
      <c r="I17" s="463">
        <v>68</v>
      </c>
      <c r="J17" s="463">
        <v>0</v>
      </c>
      <c r="K17" s="463">
        <v>0</v>
      </c>
      <c r="L17" s="463">
        <v>223</v>
      </c>
      <c r="M17" s="463"/>
      <c r="N17" s="463"/>
      <c r="O17" s="463"/>
      <c r="P17" s="463"/>
      <c r="Q17" s="463">
        <v>111101</v>
      </c>
      <c r="R17" s="463">
        <v>0</v>
      </c>
      <c r="S17" s="463">
        <v>111101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717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338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1043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0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324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0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145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5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16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-2</v>
      </c>
      <c r="D38" s="193"/>
    </row>
    <row r="39" spans="1:256">
      <c r="A39" s="362" t="s">
        <v>193</v>
      </c>
      <c r="B39" s="585" t="s">
        <v>194</v>
      </c>
      <c r="C39" s="584">
        <v>121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2707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5788</v>
      </c>
      <c r="D46" s="418">
        <v>1411</v>
      </c>
      <c r="E46" s="418">
        <v>0</v>
      </c>
      <c r="F46" s="418">
        <v>0</v>
      </c>
      <c r="G46" s="418">
        <v>0</v>
      </c>
      <c r="H46" s="418">
        <v>58</v>
      </c>
      <c r="I46" s="418">
        <v>51</v>
      </c>
      <c r="J46" s="418">
        <v>0</v>
      </c>
      <c r="K46" s="418">
        <v>134</v>
      </c>
      <c r="L46" s="418">
        <v>497</v>
      </c>
      <c r="M46" s="418"/>
      <c r="N46" s="418"/>
      <c r="O46" s="418"/>
      <c r="P46" s="418"/>
      <c r="Q46" s="418">
        <v>7939</v>
      </c>
      <c r="R46" s="418">
        <v>0</v>
      </c>
      <c r="S46" s="418">
        <v>7939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9934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9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9943</v>
      </c>
      <c r="R47" s="418">
        <v>0</v>
      </c>
      <c r="S47" s="418">
        <v>9943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83800</v>
      </c>
      <c r="D48" s="418">
        <v>3673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600</v>
      </c>
      <c r="M48" s="418"/>
      <c r="N48" s="418"/>
      <c r="O48" s="418"/>
      <c r="P48" s="418"/>
      <c r="Q48" s="418">
        <v>88073</v>
      </c>
      <c r="R48" s="418">
        <v>0</v>
      </c>
      <c r="S48" s="418">
        <v>88073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129</v>
      </c>
      <c r="D49" s="418">
        <v>30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159</v>
      </c>
      <c r="R49" s="418">
        <v>0</v>
      </c>
      <c r="S49" s="418">
        <v>159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440</v>
      </c>
      <c r="D50" s="418">
        <v>28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3</v>
      </c>
      <c r="M50" s="418"/>
      <c r="N50" s="418"/>
      <c r="O50" s="418"/>
      <c r="P50" s="418"/>
      <c r="Q50" s="418">
        <v>471</v>
      </c>
      <c r="R50" s="418">
        <v>0</v>
      </c>
      <c r="S50" s="418">
        <v>471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1851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1853</v>
      </c>
      <c r="R52" s="418">
        <v>0</v>
      </c>
      <c r="S52" s="418">
        <v>1853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101942</v>
      </c>
      <c r="D53" s="419">
        <v>5143</v>
      </c>
      <c r="E53" s="419">
        <v>0</v>
      </c>
      <c r="F53" s="419">
        <v>0</v>
      </c>
      <c r="G53" s="419">
        <v>0</v>
      </c>
      <c r="H53" s="419">
        <v>58</v>
      </c>
      <c r="I53" s="419">
        <v>60</v>
      </c>
      <c r="J53" s="419">
        <v>0</v>
      </c>
      <c r="K53" s="419">
        <v>134</v>
      </c>
      <c r="L53" s="419">
        <v>1101</v>
      </c>
      <c r="M53" s="419"/>
      <c r="N53" s="419"/>
      <c r="O53" s="419"/>
      <c r="P53" s="419"/>
      <c r="Q53" s="419">
        <v>108438</v>
      </c>
      <c r="R53" s="419">
        <v>0</v>
      </c>
      <c r="S53" s="419">
        <v>108438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9644</v>
      </c>
      <c r="D56" s="473">
        <v>1803</v>
      </c>
      <c r="E56" s="473">
        <v>0</v>
      </c>
      <c r="F56" s="473">
        <v>0</v>
      </c>
      <c r="G56" s="473">
        <v>0</v>
      </c>
      <c r="H56" s="473">
        <v>7181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18628</v>
      </c>
      <c r="R56" s="473">
        <v>0</v>
      </c>
      <c r="S56" s="473">
        <v>18628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17</v>
      </c>
      <c r="D58" s="473">
        <v>15</v>
      </c>
      <c r="E58" s="473">
        <v>0</v>
      </c>
      <c r="F58" s="473">
        <v>0</v>
      </c>
      <c r="G58" s="473">
        <v>0</v>
      </c>
      <c r="H58" s="473">
        <v>13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45</v>
      </c>
      <c r="R58" s="473">
        <v>0</v>
      </c>
      <c r="S58" s="473">
        <v>45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9661</v>
      </c>
      <c r="D59" s="474">
        <v>1818</v>
      </c>
      <c r="E59" s="474">
        <v>0</v>
      </c>
      <c r="F59" s="474">
        <v>0</v>
      </c>
      <c r="G59" s="474">
        <v>0</v>
      </c>
      <c r="H59" s="474">
        <v>7194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18673</v>
      </c>
      <c r="R59" s="474">
        <v>0</v>
      </c>
      <c r="S59" s="474">
        <v>18673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1193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1193</v>
      </c>
      <c r="R64" s="56">
        <v>0</v>
      </c>
      <c r="S64" s="55">
        <v>1193</v>
      </c>
      <c r="T64" s="90"/>
      <c r="U64" s="216">
        <f>S74+S56</f>
        <v>19590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962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962</v>
      </c>
      <c r="R73" s="592">
        <v>0</v>
      </c>
      <c r="S73" s="592">
        <v>962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962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962</v>
      </c>
      <c r="R74" s="593">
        <v>0</v>
      </c>
      <c r="S74" s="593">
        <v>962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17361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17361</v>
      </c>
      <c r="R80" s="596">
        <v>0</v>
      </c>
      <c r="S80" s="596">
        <v>17361</v>
      </c>
      <c r="U80" s="217">
        <f>S80+S82</f>
        <v>24107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0</v>
      </c>
      <c r="R81" s="596">
        <v>0</v>
      </c>
      <c r="S81" s="596">
        <v>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6746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6746</v>
      </c>
      <c r="R82" s="596">
        <v>0</v>
      </c>
      <c r="S82" s="596">
        <v>6746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52459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52459</v>
      </c>
      <c r="R83" s="596">
        <v>0</v>
      </c>
      <c r="S83" s="596">
        <v>52459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-1621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-1621</v>
      </c>
      <c r="R86" s="596">
        <v>0</v>
      </c>
      <c r="S86" s="596">
        <v>-1621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1234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1234</v>
      </c>
      <c r="R87" s="596">
        <v>0</v>
      </c>
      <c r="S87" s="596">
        <v>1234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76179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76179</v>
      </c>
      <c r="R88" s="600">
        <v>0</v>
      </c>
      <c r="S88" s="600">
        <v>76179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67986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67986</v>
      </c>
      <c r="R135" s="603">
        <v>0</v>
      </c>
      <c r="S135" s="602">
        <v>67986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1370</v>
      </c>
      <c r="D145" s="606">
        <v>19</v>
      </c>
      <c r="E145" s="606">
        <v>0</v>
      </c>
      <c r="F145" s="606">
        <v>0</v>
      </c>
      <c r="G145" s="606">
        <v>0</v>
      </c>
      <c r="H145" s="606">
        <v>0</v>
      </c>
      <c r="I145" s="606">
        <v>21</v>
      </c>
      <c r="J145" s="606">
        <v>0</v>
      </c>
      <c r="K145" s="606">
        <v>0</v>
      </c>
      <c r="L145" s="606">
        <v>163</v>
      </c>
      <c r="M145" s="606"/>
      <c r="N145" s="606"/>
      <c r="O145" s="606"/>
      <c r="P145" s="606"/>
      <c r="Q145" s="606">
        <v>1573</v>
      </c>
      <c r="R145" s="606">
        <v>-1378</v>
      </c>
      <c r="S145" s="607">
        <v>195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2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2</v>
      </c>
      <c r="R146" s="606">
        <v>0</v>
      </c>
      <c r="S146" s="606">
        <v>2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8842</v>
      </c>
      <c r="D147" s="606">
        <v>194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9036</v>
      </c>
      <c r="R147" s="606">
        <v>0</v>
      </c>
      <c r="S147" s="606">
        <v>9036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59549</v>
      </c>
      <c r="D148" s="606">
        <v>0</v>
      </c>
      <c r="E148" s="606">
        <v>0</v>
      </c>
      <c r="F148" s="606">
        <v>0</v>
      </c>
      <c r="G148" s="606">
        <v>0</v>
      </c>
      <c r="H148" s="606">
        <v>0</v>
      </c>
      <c r="I148" s="606">
        <v>1</v>
      </c>
      <c r="J148" s="606">
        <v>0</v>
      </c>
      <c r="K148" s="606">
        <v>0</v>
      </c>
      <c r="L148" s="606">
        <v>1325</v>
      </c>
      <c r="M148" s="606"/>
      <c r="N148" s="606"/>
      <c r="O148" s="606"/>
      <c r="P148" s="606"/>
      <c r="Q148" s="606">
        <v>60875</v>
      </c>
      <c r="R148" s="606">
        <v>0</v>
      </c>
      <c r="S148" s="606">
        <v>60875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0</v>
      </c>
      <c r="D149" s="606">
        <v>4681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4681</v>
      </c>
      <c r="R149" s="606">
        <v>0</v>
      </c>
      <c r="S149" s="606">
        <v>4681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-2400</v>
      </c>
      <c r="D151" s="606">
        <v>-116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-2537</v>
      </c>
      <c r="R151" s="606">
        <v>0</v>
      </c>
      <c r="S151" s="608">
        <v>-2537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67363</v>
      </c>
      <c r="D152" s="610">
        <v>4778</v>
      </c>
      <c r="E152" s="610">
        <v>0</v>
      </c>
      <c r="F152" s="610">
        <v>0</v>
      </c>
      <c r="G152" s="610">
        <v>0</v>
      </c>
      <c r="H152" s="610">
        <v>0</v>
      </c>
      <c r="I152" s="610">
        <v>22</v>
      </c>
      <c r="J152" s="610">
        <v>0</v>
      </c>
      <c r="K152" s="610">
        <v>0</v>
      </c>
      <c r="L152" s="610">
        <v>1467</v>
      </c>
      <c r="M152" s="610"/>
      <c r="N152" s="610"/>
      <c r="O152" s="610"/>
      <c r="P152" s="610"/>
      <c r="Q152" s="610">
        <v>73630</v>
      </c>
      <c r="R152" s="610">
        <v>-1378</v>
      </c>
      <c r="S152" s="610">
        <v>72252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450014</v>
      </c>
      <c r="D158" s="612">
        <v>17720</v>
      </c>
      <c r="E158" s="612">
        <v>0</v>
      </c>
      <c r="F158" s="612">
        <v>0</v>
      </c>
      <c r="G158" s="612">
        <v>0</v>
      </c>
      <c r="H158" s="612">
        <v>0</v>
      </c>
      <c r="I158" s="612">
        <v>1</v>
      </c>
      <c r="J158" s="612">
        <v>0</v>
      </c>
      <c r="K158" s="612">
        <v>0</v>
      </c>
      <c r="L158" s="612">
        <v>6392</v>
      </c>
      <c r="M158" s="612"/>
      <c r="N158" s="612"/>
      <c r="O158" s="612"/>
      <c r="P158" s="612"/>
      <c r="Q158" s="612">
        <v>474127</v>
      </c>
      <c r="R158" s="612">
        <v>-6491</v>
      </c>
      <c r="S158" s="612">
        <v>467636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369586</v>
      </c>
      <c r="D159" s="613">
        <v>14846</v>
      </c>
      <c r="E159" s="613">
        <v>0</v>
      </c>
      <c r="F159" s="613">
        <v>0</v>
      </c>
      <c r="G159" s="613">
        <v>0</v>
      </c>
      <c r="H159" s="613">
        <v>0</v>
      </c>
      <c r="I159" s="613">
        <v>0</v>
      </c>
      <c r="J159" s="613">
        <v>0</v>
      </c>
      <c r="K159" s="613">
        <v>0</v>
      </c>
      <c r="L159" s="613">
        <v>5523</v>
      </c>
      <c r="M159" s="613"/>
      <c r="N159" s="613"/>
      <c r="O159" s="613"/>
      <c r="P159" s="613"/>
      <c r="Q159" s="613">
        <v>389955</v>
      </c>
      <c r="R159" s="613">
        <v>-6491</v>
      </c>
      <c r="S159" s="613">
        <v>383464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80428</v>
      </c>
      <c r="D160" s="86">
        <v>2874</v>
      </c>
      <c r="E160" s="86">
        <v>0</v>
      </c>
      <c r="F160" s="86">
        <v>0</v>
      </c>
      <c r="G160" s="86">
        <v>0</v>
      </c>
      <c r="H160" s="86">
        <v>0</v>
      </c>
      <c r="I160" s="86">
        <v>1</v>
      </c>
      <c r="J160" s="86">
        <v>0</v>
      </c>
      <c r="K160" s="86">
        <v>0</v>
      </c>
      <c r="L160" s="86">
        <v>869</v>
      </c>
      <c r="M160" s="86"/>
      <c r="N160" s="86"/>
      <c r="O160" s="86"/>
      <c r="P160" s="86"/>
      <c r="Q160" s="86">
        <v>84172</v>
      </c>
      <c r="R160" s="86">
        <v>0</v>
      </c>
      <c r="S160" s="86">
        <v>84172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22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560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79987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12106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52459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-1621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1234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144165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76179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67986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144165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 s="6" customFormat="1" hidden="1">
      <c r="B189" s="666"/>
      <c r="C189" s="667"/>
      <c r="D189" s="667"/>
    </row>
    <row r="190" spans="1:6" s="6" customFormat="1" hidden="1"/>
    <row r="191" spans="1:6" s="6" customFormat="1" hidden="1"/>
    <row r="192" spans="1:6" s="6" customFormat="1" ht="15.75" hidden="1">
      <c r="A192" s="668"/>
      <c r="B192" s="669"/>
      <c r="C192" s="669"/>
      <c r="D192" s="670"/>
    </row>
    <row r="193" spans="1:5" s="6" customFormat="1" ht="15.75" hidden="1">
      <c r="A193" s="671"/>
      <c r="B193" s="669"/>
      <c r="C193" s="669"/>
      <c r="D193" s="670"/>
    </row>
    <row r="194" spans="1:5" s="6" customFormat="1" ht="15.75" hidden="1">
      <c r="A194" s="672"/>
      <c r="B194" s="672"/>
      <c r="C194" s="672"/>
      <c r="D194" s="673"/>
    </row>
    <row r="195" spans="1:5" s="6" customFormat="1" ht="15.75" hidden="1">
      <c r="A195" s="672"/>
      <c r="B195" s="672"/>
      <c r="C195" s="672"/>
      <c r="D195" s="673"/>
    </row>
    <row r="196" spans="1:5" s="6" customFormat="1" ht="15.75" hidden="1">
      <c r="A196" s="672"/>
      <c r="B196" s="674"/>
      <c r="C196" s="674"/>
      <c r="D196" s="675"/>
      <c r="E196" s="675"/>
    </row>
    <row r="197" spans="1:5" s="6" customFormat="1" ht="15.75" hidden="1">
      <c r="A197" s="672"/>
      <c r="B197" s="674"/>
      <c r="C197" s="674"/>
      <c r="D197" s="676"/>
      <c r="E197" s="676"/>
    </row>
    <row r="198" spans="1:5" s="6" customFormat="1" ht="15.75" hidden="1">
      <c r="A198" s="672"/>
      <c r="B198" s="674"/>
      <c r="C198" s="674"/>
      <c r="D198" s="677"/>
      <c r="E198" s="678"/>
    </row>
    <row r="199" spans="1:5" s="6" customFormat="1" ht="15.75" hidden="1">
      <c r="A199" s="672"/>
      <c r="B199" s="674"/>
      <c r="C199" s="674"/>
      <c r="D199" s="679"/>
      <c r="E199" s="679"/>
    </row>
    <row r="200" spans="1:5" s="6" customFormat="1" ht="15.75" hidden="1">
      <c r="A200" s="672"/>
      <c r="B200" s="674"/>
      <c r="C200" s="674"/>
      <c r="D200" s="679"/>
      <c r="E200" s="679"/>
    </row>
    <row r="201" spans="1:5" s="6" customFormat="1" ht="15.75" hidden="1">
      <c r="A201" s="672"/>
      <c r="B201" s="674"/>
      <c r="C201" s="674"/>
      <c r="D201" s="679"/>
      <c r="E201" s="679"/>
    </row>
    <row r="202" spans="1:5" s="6" customFormat="1" ht="15.75" hidden="1">
      <c r="A202" s="672"/>
      <c r="B202" s="674"/>
      <c r="C202" s="674"/>
      <c r="D202" s="679"/>
      <c r="E202" s="679"/>
    </row>
    <row r="203" spans="1:5" s="6" customFormat="1" ht="15.75" hidden="1">
      <c r="A203" s="672"/>
      <c r="B203" s="674"/>
      <c r="C203" s="674"/>
      <c r="D203" s="679"/>
      <c r="E203" s="679"/>
    </row>
    <row r="204" spans="1:5" s="6" customFormat="1" ht="15.75" hidden="1">
      <c r="A204" s="672"/>
      <c r="B204" s="674"/>
      <c r="C204" s="674"/>
      <c r="D204" s="679"/>
      <c r="E204" s="679"/>
    </row>
    <row r="205" spans="1:5" s="6" customFormat="1" ht="15.75" hidden="1">
      <c r="A205" s="672"/>
      <c r="B205" s="680"/>
      <c r="C205" s="674"/>
      <c r="D205" s="681"/>
      <c r="E205" s="681"/>
    </row>
    <row r="206" spans="1:5" s="6" customFormat="1" ht="15.75" hidden="1">
      <c r="A206" s="672"/>
      <c r="B206" s="674"/>
      <c r="C206" s="674"/>
      <c r="D206" s="682"/>
      <c r="E206" s="682"/>
    </row>
    <row r="207" spans="1:5" s="6" customFormat="1" ht="15.75" hidden="1">
      <c r="A207" s="672"/>
      <c r="B207" s="674"/>
      <c r="C207" s="674"/>
      <c r="D207" s="683"/>
      <c r="E207" s="683"/>
    </row>
    <row r="208" spans="1:5" s="6" customFormat="1" ht="15.75" hidden="1">
      <c r="B208" s="674"/>
      <c r="C208" s="674"/>
      <c r="D208" s="683"/>
      <c r="E208" s="683"/>
    </row>
    <row r="209" spans="1:8" s="6" customFormat="1" ht="15.75" hidden="1">
      <c r="B209" s="674"/>
      <c r="C209" s="674"/>
      <c r="D209" s="681"/>
      <c r="E209" s="684"/>
    </row>
    <row r="211" spans="1:8" ht="15.75">
      <c r="A211" s="190">
        <v>23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560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25770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18356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2206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5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46337</v>
      </c>
      <c r="E223" s="634">
        <v>47917</v>
      </c>
    </row>
    <row r="224" spans="1:8" ht="15.75">
      <c r="B224" s="447"/>
      <c r="C224" s="447"/>
      <c r="D224" s="630"/>
      <c r="E224" s="630"/>
    </row>
    <row r="225" spans="2:5" ht="15.75">
      <c r="B225" s="447" t="s">
        <v>373</v>
      </c>
      <c r="C225" s="447"/>
      <c r="D225" s="635">
        <v>22</v>
      </c>
      <c r="E225" s="635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dimension ref="A1:AK142"/>
  <sheetViews>
    <sheetView topLeftCell="A88" zoomScale="90" zoomScaleNormal="90" workbookViewId="0">
      <pane xSplit="2" topLeftCell="C1" activePane="topRight" state="frozen"/>
      <selection activeCell="B114" sqref="B1:B1048576"/>
      <selection pane="topRight" activeCell="P101" sqref="P101"/>
    </sheetView>
  </sheetViews>
  <sheetFormatPr baseColWidth="10" defaultRowHeight="14.25"/>
  <cols>
    <col min="1" max="1" width="24.25" style="403" customWidth="1"/>
    <col min="2" max="2" width="48.375" style="403" customWidth="1"/>
    <col min="3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258">
        <f>C4+C84</f>
        <v>12506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521">
        <v>1005</v>
      </c>
      <c r="D4" s="521">
        <v>0</v>
      </c>
      <c r="E4" s="521">
        <v>0</v>
      </c>
      <c r="F4" s="521">
        <v>0</v>
      </c>
      <c r="G4" s="521">
        <v>0</v>
      </c>
      <c r="H4" s="521">
        <v>0</v>
      </c>
      <c r="I4" s="521">
        <v>0</v>
      </c>
      <c r="J4" s="521">
        <v>0</v>
      </c>
      <c r="K4" s="521">
        <v>0</v>
      </c>
      <c r="L4" s="521">
        <v>0</v>
      </c>
      <c r="M4" s="521">
        <v>0</v>
      </c>
      <c r="N4" s="521">
        <v>0</v>
      </c>
      <c r="O4" s="521">
        <v>0</v>
      </c>
      <c r="P4" s="521">
        <v>1005</v>
      </c>
      <c r="Q4" s="282"/>
    </row>
    <row r="5" spans="1:17">
      <c r="A5" s="227" t="s">
        <v>472</v>
      </c>
      <c r="B5" s="314" t="s">
        <v>18</v>
      </c>
      <c r="C5" s="521">
        <v>20000</v>
      </c>
      <c r="D5" s="521">
        <v>0</v>
      </c>
      <c r="E5" s="521">
        <v>0</v>
      </c>
      <c r="F5" s="521">
        <v>0</v>
      </c>
      <c r="G5" s="521">
        <v>0</v>
      </c>
      <c r="H5" s="521">
        <v>0</v>
      </c>
      <c r="I5" s="521">
        <v>0</v>
      </c>
      <c r="J5" s="521">
        <v>0</v>
      </c>
      <c r="K5" s="521">
        <v>0</v>
      </c>
      <c r="L5" s="521">
        <v>0</v>
      </c>
      <c r="M5" s="521">
        <v>0</v>
      </c>
      <c r="N5" s="521">
        <v>0</v>
      </c>
      <c r="O5" s="521">
        <v>0</v>
      </c>
      <c r="P5" s="521">
        <v>20000</v>
      </c>
      <c r="Q5" s="282"/>
    </row>
    <row r="6" spans="1:17">
      <c r="A6" s="227" t="s">
        <v>473</v>
      </c>
      <c r="B6" s="316" t="s">
        <v>318</v>
      </c>
      <c r="C6" s="521">
        <v>0</v>
      </c>
      <c r="D6" s="521">
        <v>0</v>
      </c>
      <c r="E6" s="521">
        <v>0</v>
      </c>
      <c r="F6" s="521">
        <v>0</v>
      </c>
      <c r="G6" s="521">
        <v>0</v>
      </c>
      <c r="H6" s="521">
        <v>0</v>
      </c>
      <c r="I6" s="521">
        <v>0</v>
      </c>
      <c r="J6" s="521">
        <v>0</v>
      </c>
      <c r="K6" s="521">
        <v>0</v>
      </c>
      <c r="L6" s="521">
        <v>0</v>
      </c>
      <c r="M6" s="521">
        <v>0</v>
      </c>
      <c r="N6" s="521">
        <v>0</v>
      </c>
      <c r="O6" s="521">
        <v>0</v>
      </c>
      <c r="P6" s="521">
        <v>0</v>
      </c>
      <c r="Q6" s="284"/>
    </row>
    <row r="7" spans="1:17">
      <c r="A7" s="227" t="s">
        <v>474</v>
      </c>
      <c r="B7" s="314" t="s">
        <v>319</v>
      </c>
      <c r="C7" s="521">
        <v>15906</v>
      </c>
      <c r="D7" s="521">
        <v>3126</v>
      </c>
      <c r="E7" s="521">
        <v>0</v>
      </c>
      <c r="F7" s="521">
        <v>0</v>
      </c>
      <c r="G7" s="521">
        <v>0</v>
      </c>
      <c r="H7" s="521">
        <v>0</v>
      </c>
      <c r="I7" s="521">
        <v>0</v>
      </c>
      <c r="J7" s="521">
        <v>0</v>
      </c>
      <c r="K7" s="521">
        <v>0</v>
      </c>
      <c r="L7" s="521">
        <v>0</v>
      </c>
      <c r="M7" s="521">
        <v>0</v>
      </c>
      <c r="N7" s="521">
        <v>0</v>
      </c>
      <c r="O7" s="521">
        <v>0</v>
      </c>
      <c r="P7" s="521">
        <v>19032</v>
      </c>
      <c r="Q7" s="282"/>
    </row>
    <row r="8" spans="1:17">
      <c r="A8" s="227" t="s">
        <v>475</v>
      </c>
      <c r="B8" s="314" t="s">
        <v>14</v>
      </c>
      <c r="C8" s="521">
        <v>0</v>
      </c>
      <c r="D8" s="521">
        <v>0</v>
      </c>
      <c r="E8" s="521">
        <v>0</v>
      </c>
      <c r="F8" s="521">
        <v>0</v>
      </c>
      <c r="G8" s="521">
        <v>0</v>
      </c>
      <c r="H8" s="521">
        <v>0</v>
      </c>
      <c r="I8" s="521">
        <v>0</v>
      </c>
      <c r="J8" s="521">
        <v>0</v>
      </c>
      <c r="K8" s="521">
        <v>0</v>
      </c>
      <c r="L8" s="521">
        <v>0</v>
      </c>
      <c r="M8" s="521">
        <v>0</v>
      </c>
      <c r="N8" s="521">
        <v>0</v>
      </c>
      <c r="O8" s="521">
        <v>0</v>
      </c>
      <c r="P8" s="521">
        <v>0</v>
      </c>
      <c r="Q8" s="282"/>
    </row>
    <row r="9" spans="1:17">
      <c r="A9" s="227" t="s">
        <v>476</v>
      </c>
      <c r="B9" s="314" t="s">
        <v>320</v>
      </c>
      <c r="C9" s="521">
        <v>0</v>
      </c>
      <c r="D9" s="521">
        <v>0</v>
      </c>
      <c r="E9" s="521">
        <v>0</v>
      </c>
      <c r="F9" s="521">
        <v>0</v>
      </c>
      <c r="G9" s="521">
        <v>0</v>
      </c>
      <c r="H9" s="521">
        <v>0</v>
      </c>
      <c r="I9" s="521">
        <v>0</v>
      </c>
      <c r="J9" s="521">
        <v>0</v>
      </c>
      <c r="K9" s="521">
        <v>0</v>
      </c>
      <c r="L9" s="521">
        <v>0</v>
      </c>
      <c r="M9" s="521">
        <v>0</v>
      </c>
      <c r="N9" s="521">
        <v>0</v>
      </c>
      <c r="O9" s="521">
        <v>0</v>
      </c>
      <c r="P9" s="521">
        <v>0</v>
      </c>
      <c r="Q9" s="282"/>
    </row>
    <row r="10" spans="1:17">
      <c r="A10" s="227" t="s">
        <v>477</v>
      </c>
      <c r="B10" s="314" t="s">
        <v>9</v>
      </c>
      <c r="C10" s="521">
        <v>17000</v>
      </c>
      <c r="D10" s="521">
        <v>0</v>
      </c>
      <c r="E10" s="521">
        <v>0</v>
      </c>
      <c r="F10" s="521">
        <v>0</v>
      </c>
      <c r="G10" s="521">
        <v>0</v>
      </c>
      <c r="H10" s="521">
        <v>0</v>
      </c>
      <c r="I10" s="521">
        <v>0</v>
      </c>
      <c r="J10" s="521">
        <v>0</v>
      </c>
      <c r="K10" s="521">
        <v>0</v>
      </c>
      <c r="L10" s="521">
        <v>0</v>
      </c>
      <c r="M10" s="521">
        <v>0</v>
      </c>
      <c r="N10" s="521">
        <v>0</v>
      </c>
      <c r="O10" s="521">
        <v>0</v>
      </c>
      <c r="P10" s="521">
        <v>17000</v>
      </c>
      <c r="Q10" s="282"/>
    </row>
    <row r="11" spans="1:17">
      <c r="A11" s="227" t="s">
        <v>478</v>
      </c>
      <c r="B11" s="314" t="s">
        <v>321</v>
      </c>
      <c r="C11" s="521">
        <v>0</v>
      </c>
      <c r="D11" s="521">
        <v>0</v>
      </c>
      <c r="E11" s="521">
        <v>0</v>
      </c>
      <c r="F11" s="521">
        <v>0</v>
      </c>
      <c r="G11" s="521">
        <v>0</v>
      </c>
      <c r="H11" s="521">
        <v>0</v>
      </c>
      <c r="I11" s="521">
        <v>0</v>
      </c>
      <c r="J11" s="521">
        <v>0</v>
      </c>
      <c r="K11" s="521">
        <v>0</v>
      </c>
      <c r="L11" s="521">
        <v>0</v>
      </c>
      <c r="M11" s="521">
        <v>0</v>
      </c>
      <c r="N11" s="521">
        <v>0</v>
      </c>
      <c r="O11" s="521">
        <v>0</v>
      </c>
      <c r="P11" s="521">
        <v>0</v>
      </c>
      <c r="Q11" s="282"/>
    </row>
    <row r="12" spans="1:17">
      <c r="A12" s="227" t="s">
        <v>479</v>
      </c>
      <c r="B12" s="314" t="s">
        <v>50</v>
      </c>
      <c r="C12" s="521">
        <v>0</v>
      </c>
      <c r="D12" s="521">
        <v>0</v>
      </c>
      <c r="E12" s="521">
        <v>0</v>
      </c>
      <c r="F12" s="521">
        <v>0</v>
      </c>
      <c r="G12" s="521">
        <v>0</v>
      </c>
      <c r="H12" s="521">
        <v>0</v>
      </c>
      <c r="I12" s="521">
        <v>0</v>
      </c>
      <c r="J12" s="521">
        <v>0</v>
      </c>
      <c r="K12" s="521">
        <v>0</v>
      </c>
      <c r="L12" s="521">
        <v>0</v>
      </c>
      <c r="M12" s="521">
        <v>0</v>
      </c>
      <c r="N12" s="521">
        <v>0</v>
      </c>
      <c r="O12" s="521">
        <v>0</v>
      </c>
      <c r="P12" s="521">
        <v>0</v>
      </c>
      <c r="Q12" s="282"/>
    </row>
    <row r="13" spans="1:17">
      <c r="A13" s="227" t="s">
        <v>480</v>
      </c>
      <c r="B13" s="314" t="s">
        <v>322</v>
      </c>
      <c r="C13" s="521">
        <v>0</v>
      </c>
      <c r="D13" s="521">
        <v>0</v>
      </c>
      <c r="E13" s="521">
        <v>0</v>
      </c>
      <c r="F13" s="521">
        <v>0</v>
      </c>
      <c r="G13" s="521">
        <v>0</v>
      </c>
      <c r="H13" s="521">
        <v>0</v>
      </c>
      <c r="I13" s="521">
        <v>0</v>
      </c>
      <c r="J13" s="521">
        <v>0</v>
      </c>
      <c r="K13" s="521">
        <v>0</v>
      </c>
      <c r="L13" s="521">
        <v>0</v>
      </c>
      <c r="M13" s="521"/>
      <c r="N13" s="521"/>
      <c r="O13" s="521"/>
      <c r="P13" s="521">
        <v>0</v>
      </c>
      <c r="Q13" s="282"/>
    </row>
    <row r="14" spans="1:17">
      <c r="A14" s="228"/>
      <c r="C14" s="450"/>
      <c r="D14" s="450"/>
      <c r="E14" s="450"/>
      <c r="F14" s="450"/>
      <c r="G14" s="450"/>
      <c r="H14" s="450"/>
      <c r="I14" s="450"/>
      <c r="J14" s="450"/>
      <c r="K14" s="450"/>
      <c r="L14" s="450"/>
      <c r="M14" s="450"/>
      <c r="N14" s="450"/>
      <c r="O14" s="450"/>
      <c r="P14" s="450"/>
    </row>
    <row r="15" spans="1:17">
      <c r="A15" s="227" t="s">
        <v>481</v>
      </c>
      <c r="B15" s="314" t="s">
        <v>10</v>
      </c>
      <c r="C15" s="521">
        <v>0</v>
      </c>
      <c r="D15" s="521">
        <v>0</v>
      </c>
      <c r="E15" s="521">
        <v>0</v>
      </c>
      <c r="F15" s="521">
        <v>0</v>
      </c>
      <c r="G15" s="521">
        <v>0</v>
      </c>
      <c r="H15" s="521">
        <v>0</v>
      </c>
      <c r="I15" s="521">
        <v>0</v>
      </c>
      <c r="J15" s="521">
        <v>0</v>
      </c>
      <c r="K15" s="521">
        <v>0</v>
      </c>
      <c r="L15" s="521">
        <v>0</v>
      </c>
      <c r="M15" s="521"/>
      <c r="N15" s="521"/>
      <c r="O15" s="521"/>
      <c r="P15" s="521">
        <v>0</v>
      </c>
      <c r="Q15" s="282"/>
    </row>
    <row r="16" spans="1:17">
      <c r="A16" s="227" t="s">
        <v>482</v>
      </c>
      <c r="B16" s="314" t="s">
        <v>325</v>
      </c>
      <c r="C16" s="521">
        <v>0</v>
      </c>
      <c r="D16" s="521">
        <v>0</v>
      </c>
      <c r="E16" s="521">
        <v>0</v>
      </c>
      <c r="F16" s="521">
        <v>0</v>
      </c>
      <c r="G16" s="521">
        <v>0</v>
      </c>
      <c r="H16" s="521">
        <v>0</v>
      </c>
      <c r="I16" s="521">
        <v>0</v>
      </c>
      <c r="J16" s="521">
        <v>0</v>
      </c>
      <c r="K16" s="521">
        <v>0</v>
      </c>
      <c r="L16" s="521">
        <v>0</v>
      </c>
      <c r="M16" s="521"/>
      <c r="N16" s="521"/>
      <c r="O16" s="521"/>
      <c r="P16" s="521">
        <v>0</v>
      </c>
      <c r="Q16" s="282"/>
    </row>
    <row r="17" spans="1:34">
      <c r="A17" s="227" t="s">
        <v>483</v>
      </c>
      <c r="B17" s="314" t="s">
        <v>328</v>
      </c>
      <c r="C17" s="521">
        <v>0</v>
      </c>
      <c r="D17" s="521">
        <v>0</v>
      </c>
      <c r="E17" s="521">
        <v>0</v>
      </c>
      <c r="F17" s="521">
        <v>0</v>
      </c>
      <c r="G17" s="521">
        <v>0</v>
      </c>
      <c r="H17" s="521">
        <v>0</v>
      </c>
      <c r="I17" s="521">
        <v>0</v>
      </c>
      <c r="J17" s="521">
        <v>0</v>
      </c>
      <c r="K17" s="521">
        <v>0</v>
      </c>
      <c r="L17" s="521">
        <v>0</v>
      </c>
      <c r="M17" s="521"/>
      <c r="N17" s="521"/>
      <c r="O17" s="521"/>
      <c r="P17" s="521">
        <v>0</v>
      </c>
      <c r="Q17" s="282"/>
    </row>
    <row r="18" spans="1:34">
      <c r="A18" s="227" t="s">
        <v>484</v>
      </c>
      <c r="B18" s="315" t="s">
        <v>329</v>
      </c>
      <c r="C18" s="521">
        <v>0</v>
      </c>
      <c r="D18" s="521">
        <v>0</v>
      </c>
      <c r="E18" s="521">
        <v>0</v>
      </c>
      <c r="F18" s="521">
        <v>0</v>
      </c>
      <c r="G18" s="521">
        <v>0</v>
      </c>
      <c r="H18" s="521">
        <v>0</v>
      </c>
      <c r="I18" s="521">
        <v>0</v>
      </c>
      <c r="J18" s="521">
        <v>0</v>
      </c>
      <c r="K18" s="521">
        <v>0</v>
      </c>
      <c r="L18" s="521">
        <v>0</v>
      </c>
      <c r="M18" s="521">
        <v>0</v>
      </c>
      <c r="N18" s="521">
        <v>0</v>
      </c>
      <c r="O18" s="521">
        <v>0</v>
      </c>
      <c r="P18" s="521">
        <v>0</v>
      </c>
      <c r="Q18" s="283"/>
    </row>
    <row r="19" spans="1:34">
      <c r="A19" s="227" t="s">
        <v>485</v>
      </c>
      <c r="B19" s="314" t="s">
        <v>317</v>
      </c>
      <c r="C19" s="521">
        <v>0</v>
      </c>
      <c r="D19" s="521">
        <v>0</v>
      </c>
      <c r="E19" s="521">
        <v>0</v>
      </c>
      <c r="F19" s="521">
        <v>0</v>
      </c>
      <c r="G19" s="521">
        <v>0</v>
      </c>
      <c r="H19" s="521">
        <v>0</v>
      </c>
      <c r="I19" s="521">
        <v>0</v>
      </c>
      <c r="J19" s="521">
        <v>0</v>
      </c>
      <c r="K19" s="521">
        <v>0</v>
      </c>
      <c r="L19" s="521">
        <v>0</v>
      </c>
      <c r="M19" s="521">
        <v>0</v>
      </c>
      <c r="N19" s="521">
        <v>0</v>
      </c>
      <c r="O19" s="521">
        <v>0</v>
      </c>
      <c r="P19" s="521">
        <v>0</v>
      </c>
      <c r="Q19" s="282"/>
    </row>
    <row r="20" spans="1:34">
      <c r="A20" s="227" t="s">
        <v>486</v>
      </c>
      <c r="B20" s="314" t="s">
        <v>66</v>
      </c>
      <c r="C20" s="521">
        <v>0</v>
      </c>
      <c r="D20" s="521">
        <v>0</v>
      </c>
      <c r="E20" s="521">
        <v>0</v>
      </c>
      <c r="F20" s="521">
        <v>0</v>
      </c>
      <c r="G20" s="521">
        <v>0</v>
      </c>
      <c r="H20" s="521">
        <v>0</v>
      </c>
      <c r="I20" s="521">
        <v>0</v>
      </c>
      <c r="J20" s="521">
        <v>0</v>
      </c>
      <c r="K20" s="521">
        <v>0</v>
      </c>
      <c r="L20" s="521">
        <v>0</v>
      </c>
      <c r="M20" s="521">
        <v>0</v>
      </c>
      <c r="N20" s="521">
        <v>0</v>
      </c>
      <c r="O20" s="521">
        <v>0</v>
      </c>
      <c r="P20" s="521">
        <v>0</v>
      </c>
      <c r="Q20" s="282"/>
    </row>
    <row r="21" spans="1:34">
      <c r="A21" s="227" t="s">
        <v>487</v>
      </c>
      <c r="B21" s="315" t="s">
        <v>68</v>
      </c>
      <c r="C21" s="521">
        <v>0</v>
      </c>
      <c r="D21" s="521">
        <v>0</v>
      </c>
      <c r="E21" s="521">
        <v>0</v>
      </c>
      <c r="F21" s="521">
        <v>0</v>
      </c>
      <c r="G21" s="521">
        <v>0</v>
      </c>
      <c r="H21" s="521">
        <v>0</v>
      </c>
      <c r="I21" s="521">
        <v>0</v>
      </c>
      <c r="J21" s="521">
        <v>0</v>
      </c>
      <c r="K21" s="521">
        <v>0</v>
      </c>
      <c r="L21" s="521">
        <v>0</v>
      </c>
      <c r="M21" s="521">
        <v>0</v>
      </c>
      <c r="N21" s="521">
        <v>0</v>
      </c>
      <c r="O21" s="521">
        <v>0</v>
      </c>
      <c r="P21" s="521">
        <v>0</v>
      </c>
      <c r="Q21" s="283"/>
    </row>
    <row r="22" spans="1:34">
      <c r="A22" s="227" t="s">
        <v>488</v>
      </c>
      <c r="B22" s="314" t="s">
        <v>28</v>
      </c>
      <c r="C22" s="521">
        <v>0</v>
      </c>
      <c r="D22" s="521">
        <v>0</v>
      </c>
      <c r="E22" s="521">
        <v>0</v>
      </c>
      <c r="F22" s="521">
        <v>0</v>
      </c>
      <c r="G22" s="521">
        <v>0</v>
      </c>
      <c r="H22" s="521">
        <v>0</v>
      </c>
      <c r="I22" s="521">
        <v>0</v>
      </c>
      <c r="J22" s="521">
        <v>0</v>
      </c>
      <c r="K22" s="521">
        <v>0</v>
      </c>
      <c r="L22" s="521">
        <v>0</v>
      </c>
      <c r="M22" s="521">
        <v>0</v>
      </c>
      <c r="N22" s="521">
        <v>0</v>
      </c>
      <c r="O22" s="521">
        <v>0</v>
      </c>
      <c r="P22" s="521">
        <v>0</v>
      </c>
      <c r="Q22" s="282"/>
    </row>
    <row r="23" spans="1:34">
      <c r="A23" s="227" t="s">
        <v>489</v>
      </c>
      <c r="B23" s="314" t="s">
        <v>27</v>
      </c>
      <c r="C23" s="521">
        <v>0</v>
      </c>
      <c r="D23" s="521">
        <v>0</v>
      </c>
      <c r="E23" s="521">
        <v>0</v>
      </c>
      <c r="F23" s="521">
        <v>0</v>
      </c>
      <c r="G23" s="521">
        <v>0</v>
      </c>
      <c r="H23" s="521">
        <v>0</v>
      </c>
      <c r="I23" s="521">
        <v>0</v>
      </c>
      <c r="J23" s="521">
        <v>0</v>
      </c>
      <c r="K23" s="521">
        <v>0</v>
      </c>
      <c r="L23" s="521">
        <v>0</v>
      </c>
      <c r="M23" s="521">
        <v>0</v>
      </c>
      <c r="N23" s="521">
        <v>0</v>
      </c>
      <c r="O23" s="521">
        <v>0</v>
      </c>
      <c r="P23" s="521">
        <v>0</v>
      </c>
      <c r="Q23" s="282"/>
    </row>
    <row r="24" spans="1:34">
      <c r="A24" s="227" t="s">
        <v>490</v>
      </c>
      <c r="B24" s="314" t="s">
        <v>326</v>
      </c>
      <c r="C24" s="521">
        <v>0</v>
      </c>
      <c r="D24" s="521">
        <v>0</v>
      </c>
      <c r="E24" s="521">
        <v>0</v>
      </c>
      <c r="F24" s="521">
        <v>0</v>
      </c>
      <c r="G24" s="521">
        <v>0</v>
      </c>
      <c r="H24" s="521">
        <v>0</v>
      </c>
      <c r="I24" s="521">
        <v>0</v>
      </c>
      <c r="J24" s="521">
        <v>0</v>
      </c>
      <c r="K24" s="521">
        <v>0</v>
      </c>
      <c r="L24" s="521">
        <v>0</v>
      </c>
      <c r="M24" s="521"/>
      <c r="N24" s="521"/>
      <c r="O24" s="521"/>
      <c r="P24" s="521">
        <v>0</v>
      </c>
      <c r="Q24" s="282"/>
    </row>
    <row r="25" spans="1:34" ht="16.5">
      <c r="A25" s="227" t="s">
        <v>491</v>
      </c>
      <c r="B25" s="314" t="s">
        <v>327</v>
      </c>
      <c r="C25" s="521">
        <v>0</v>
      </c>
      <c r="D25" s="521">
        <v>42</v>
      </c>
      <c r="E25" s="521">
        <v>0</v>
      </c>
      <c r="F25" s="521">
        <v>0</v>
      </c>
      <c r="G25" s="521">
        <v>0</v>
      </c>
      <c r="H25" s="521">
        <v>0</v>
      </c>
      <c r="I25" s="521">
        <v>0</v>
      </c>
      <c r="J25" s="521">
        <v>0</v>
      </c>
      <c r="K25" s="521">
        <v>0</v>
      </c>
      <c r="L25" s="521">
        <v>0</v>
      </c>
      <c r="M25" s="522"/>
      <c r="N25" s="522"/>
      <c r="O25" s="522"/>
      <c r="P25" s="521">
        <v>42</v>
      </c>
      <c r="Q25" s="282"/>
    </row>
    <row r="26" spans="1:34" ht="16.5">
      <c r="A26" s="227" t="s">
        <v>492</v>
      </c>
      <c r="B26" s="314" t="s">
        <v>375</v>
      </c>
      <c r="C26" s="522">
        <v>345</v>
      </c>
      <c r="D26" s="522">
        <v>28</v>
      </c>
      <c r="E26" s="522">
        <v>0</v>
      </c>
      <c r="F26" s="522">
        <v>0</v>
      </c>
      <c r="G26" s="522">
        <v>0</v>
      </c>
      <c r="H26" s="522">
        <v>0</v>
      </c>
      <c r="I26" s="522">
        <v>0</v>
      </c>
      <c r="J26" s="522">
        <v>0</v>
      </c>
      <c r="K26" s="522">
        <v>0</v>
      </c>
      <c r="L26" s="522">
        <v>0</v>
      </c>
      <c r="M26" s="521"/>
      <c r="N26" s="521"/>
      <c r="O26" s="521"/>
      <c r="P26" s="522">
        <v>373</v>
      </c>
      <c r="Q26" s="282"/>
    </row>
    <row r="27" spans="1:34">
      <c r="A27" s="227"/>
      <c r="B27" s="323" t="s">
        <v>330</v>
      </c>
      <c r="C27" s="523">
        <v>54256</v>
      </c>
      <c r="D27" s="523">
        <v>3196</v>
      </c>
      <c r="E27" s="523">
        <v>0</v>
      </c>
      <c r="F27" s="523">
        <v>0</v>
      </c>
      <c r="G27" s="523">
        <v>0</v>
      </c>
      <c r="H27" s="523">
        <v>0</v>
      </c>
      <c r="I27" s="523">
        <v>0</v>
      </c>
      <c r="J27" s="523">
        <v>0</v>
      </c>
      <c r="K27" s="523">
        <v>0</v>
      </c>
      <c r="L27" s="523">
        <v>0</v>
      </c>
      <c r="M27" s="523"/>
      <c r="N27" s="523"/>
      <c r="O27" s="523"/>
      <c r="P27" s="523">
        <v>57452</v>
      </c>
      <c r="Q27" s="323"/>
    </row>
    <row r="28" spans="1:34">
      <c r="C28" s="403">
        <v>54256</v>
      </c>
      <c r="D28" s="403">
        <v>3196</v>
      </c>
      <c r="E28" s="403">
        <v>0</v>
      </c>
      <c r="F28" s="403">
        <v>0</v>
      </c>
      <c r="G28" s="403">
        <v>0</v>
      </c>
      <c r="H28" s="403">
        <v>0</v>
      </c>
      <c r="I28" s="403">
        <v>0</v>
      </c>
      <c r="J28" s="215">
        <v>0</v>
      </c>
      <c r="K28" s="403">
        <v>0</v>
      </c>
      <c r="L28" s="403">
        <v>0</v>
      </c>
      <c r="P28" s="403">
        <v>57452</v>
      </c>
      <c r="Q28" s="323"/>
    </row>
    <row r="29" spans="1:34" ht="18" customHeight="1">
      <c r="B29" s="230" t="s">
        <v>331</v>
      </c>
      <c r="C29" s="285" t="s">
        <v>89</v>
      </c>
      <c r="D29" s="285" t="s">
        <v>90</v>
      </c>
      <c r="E29" s="285" t="s">
        <v>342</v>
      </c>
      <c r="F29" s="285" t="s">
        <v>92</v>
      </c>
      <c r="G29" s="285" t="s">
        <v>93</v>
      </c>
      <c r="H29" s="285" t="s">
        <v>94</v>
      </c>
      <c r="I29" s="285" t="s">
        <v>95</v>
      </c>
      <c r="J29" s="285" t="s">
        <v>96</v>
      </c>
      <c r="K29" s="285" t="s">
        <v>343</v>
      </c>
      <c r="L29" s="285" t="s">
        <v>98</v>
      </c>
      <c r="M29" s="237" t="s">
        <v>344</v>
      </c>
      <c r="N29" s="237" t="s">
        <v>345</v>
      </c>
      <c r="O29" s="237" t="s">
        <v>346</v>
      </c>
      <c r="P29" s="285" t="s">
        <v>158</v>
      </c>
      <c r="Q29" s="281"/>
    </row>
    <row r="30" spans="1:34" ht="15.75">
      <c r="B30" s="230"/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29"/>
      <c r="N30" s="229"/>
      <c r="O30" s="231"/>
      <c r="P30" s="232"/>
      <c r="R30" s="1" t="s">
        <v>8</v>
      </c>
      <c r="S30" s="266"/>
      <c r="T30" s="266" t="s">
        <v>55</v>
      </c>
      <c r="U30" s="266" t="s">
        <v>56</v>
      </c>
      <c r="V30" s="266" t="s">
        <v>448</v>
      </c>
      <c r="X30" s="266" t="s">
        <v>55</v>
      </c>
      <c r="Y30" s="266" t="s">
        <v>56</v>
      </c>
      <c r="Z30" s="269" t="s">
        <v>57</v>
      </c>
      <c r="AA30" s="269" t="s">
        <v>58</v>
      </c>
      <c r="AC30" s="47" t="s">
        <v>59</v>
      </c>
      <c r="AD30" s="47"/>
      <c r="AE30" s="47"/>
      <c r="AF30" s="403"/>
      <c r="AG30" s="403"/>
      <c r="AH30" s="403"/>
    </row>
    <row r="31" spans="1:34" ht="15">
      <c r="A31" s="252" t="s">
        <v>413</v>
      </c>
      <c r="B31" s="318" t="s">
        <v>316</v>
      </c>
      <c r="C31" s="524">
        <v>5647</v>
      </c>
      <c r="D31" s="524">
        <v>0</v>
      </c>
      <c r="E31" s="524">
        <v>0</v>
      </c>
      <c r="F31" s="524">
        <v>0</v>
      </c>
      <c r="G31" s="524">
        <v>0</v>
      </c>
      <c r="H31" s="524">
        <v>0</v>
      </c>
      <c r="I31" s="524">
        <v>0</v>
      </c>
      <c r="J31" s="524">
        <v>0</v>
      </c>
      <c r="K31" s="524">
        <v>0</v>
      </c>
      <c r="L31" s="524">
        <v>0</v>
      </c>
      <c r="M31" s="525"/>
      <c r="N31" s="525"/>
      <c r="O31" s="525"/>
      <c r="P31" s="524">
        <v>5647</v>
      </c>
      <c r="R31" s="3" t="s">
        <v>9</v>
      </c>
      <c r="S31" s="41">
        <f>P38+P75</f>
        <v>9727</v>
      </c>
      <c r="T31" s="2">
        <f>S31+V31</f>
        <v>9928.0178403235641</v>
      </c>
      <c r="U31" s="2">
        <f>P58</f>
        <v>0</v>
      </c>
      <c r="V31" s="2">
        <f t="shared" ref="V31:V42" si="0">(S31/($S$66-$S$43))*$P$73</f>
        <v>201.01784032356363</v>
      </c>
      <c r="X31" s="2">
        <f>[5]SALDOS!$YT$3/1000-[5]SALDOS!$YT$7/1000</f>
        <v>8964.7289999999994</v>
      </c>
      <c r="Y31" s="2">
        <f>[5]SALDOS!$YT$7/1000</f>
        <v>0</v>
      </c>
      <c r="Z31" s="263">
        <f>T31-X31</f>
        <v>963.28884032356473</v>
      </c>
      <c r="AA31" s="263">
        <f t="shared" ref="Z31:AA66" si="1">U31-Y31</f>
        <v>0</v>
      </c>
      <c r="AC31" s="821">
        <v>43434</v>
      </c>
      <c r="AD31" s="821"/>
      <c r="AE31" s="821"/>
      <c r="AF31" s="403"/>
      <c r="AG31" s="403"/>
      <c r="AH31" s="403"/>
    </row>
    <row r="32" spans="1:34" ht="15.75">
      <c r="A32" s="251" t="s">
        <v>414</v>
      </c>
      <c r="B32" s="318" t="s">
        <v>18</v>
      </c>
      <c r="C32" s="524">
        <v>-162</v>
      </c>
      <c r="D32" s="524">
        <v>0</v>
      </c>
      <c r="E32" s="524">
        <v>0</v>
      </c>
      <c r="F32" s="524">
        <v>0</v>
      </c>
      <c r="G32" s="524">
        <v>0</v>
      </c>
      <c r="H32" s="524">
        <v>0</v>
      </c>
      <c r="I32" s="524">
        <v>0</v>
      </c>
      <c r="J32" s="524">
        <v>0</v>
      </c>
      <c r="K32" s="524">
        <v>0</v>
      </c>
      <c r="L32" s="524">
        <v>0</v>
      </c>
      <c r="M32" s="525"/>
      <c r="N32" s="525"/>
      <c r="O32" s="525"/>
      <c r="P32" s="524">
        <v>-162</v>
      </c>
      <c r="R32" s="3" t="s">
        <v>10</v>
      </c>
      <c r="S32" s="41">
        <f>P44</f>
        <v>2167</v>
      </c>
      <c r="T32" s="2">
        <f t="shared" ref="T32:T65" si="2">S32+V32</f>
        <v>2211.7831458806581</v>
      </c>
      <c r="U32" s="2"/>
      <c r="V32" s="2">
        <f>(S32/($S$66-$S$43))*$P$73</f>
        <v>44.783145880658211</v>
      </c>
      <c r="X32" s="2">
        <f>[5]SALDOS!$YT$13/1000</f>
        <v>2467.6529999999998</v>
      </c>
      <c r="Y32" s="2"/>
      <c r="Z32" s="286">
        <f>T32-X32</f>
        <v>-255.86985411934165</v>
      </c>
      <c r="AA32" s="263">
        <f t="shared" si="1"/>
        <v>0</v>
      </c>
      <c r="AC32" s="48" t="s">
        <v>60</v>
      </c>
      <c r="AD32" s="49" t="s">
        <v>61</v>
      </c>
      <c r="AE32" s="7"/>
      <c r="AF32" s="403"/>
      <c r="AG32" s="403"/>
      <c r="AH32" s="403"/>
    </row>
    <row r="33" spans="1:37" ht="16.5" thickBot="1">
      <c r="A33" s="251" t="s">
        <v>415</v>
      </c>
      <c r="B33" s="320" t="s">
        <v>318</v>
      </c>
      <c r="C33" s="524">
        <v>0</v>
      </c>
      <c r="D33" s="524">
        <v>0</v>
      </c>
      <c r="E33" s="524">
        <v>0</v>
      </c>
      <c r="F33" s="524">
        <v>0</v>
      </c>
      <c r="G33" s="524">
        <v>0</v>
      </c>
      <c r="H33" s="524">
        <v>0</v>
      </c>
      <c r="I33" s="524">
        <v>0</v>
      </c>
      <c r="J33" s="524">
        <v>0</v>
      </c>
      <c r="K33" s="524">
        <v>0</v>
      </c>
      <c r="L33" s="524">
        <v>0</v>
      </c>
      <c r="M33" s="525"/>
      <c r="N33" s="525"/>
      <c r="O33" s="525"/>
      <c r="P33" s="524">
        <v>0</v>
      </c>
      <c r="R33" s="3" t="s">
        <v>12</v>
      </c>
      <c r="S33" s="41">
        <f>P41</f>
        <v>3</v>
      </c>
      <c r="T33" s="2">
        <f t="shared" si="2"/>
        <v>3.0619978946202004</v>
      </c>
      <c r="U33" s="2">
        <f>P52</f>
        <v>277</v>
      </c>
      <c r="V33" s="2">
        <f t="shared" si="0"/>
        <v>6.1997894620200569E-2</v>
      </c>
      <c r="X33" s="2">
        <f>[5]SALDOS!$YT$17/1000-[5]SALDOS!$YT$18/1000</f>
        <v>3.4989999999999668</v>
      </c>
      <c r="Y33" s="2">
        <f>[5]SALDOS!$YT$18/1000</f>
        <v>277.17700000000002</v>
      </c>
      <c r="Z33" s="263">
        <f t="shared" si="1"/>
        <v>-0.43700210537976636</v>
      </c>
      <c r="AA33" s="263">
        <f t="shared" si="1"/>
        <v>-0.17700000000002092</v>
      </c>
      <c r="AC33" s="271" t="s">
        <v>62</v>
      </c>
      <c r="AD33" s="272">
        <f>SUM(AD34:AD51)</f>
        <v>27254.396999999997</v>
      </c>
      <c r="AE33" s="272">
        <f>SUM(AE34:AE50)</f>
        <v>658</v>
      </c>
      <c r="AF33" s="271" t="s">
        <v>63</v>
      </c>
      <c r="AG33" s="273">
        <f>SUM(AG34:AG45)</f>
        <v>1182.1669999999999</v>
      </c>
      <c r="AH33" s="272">
        <f>SUM(AH34:AH45)</f>
        <v>6475</v>
      </c>
    </row>
    <row r="34" spans="1:37" ht="15">
      <c r="A34" s="252" t="s">
        <v>416</v>
      </c>
      <c r="B34" s="318" t="s">
        <v>319</v>
      </c>
      <c r="C34" s="524">
        <v>130</v>
      </c>
      <c r="D34" s="524">
        <v>46</v>
      </c>
      <c r="E34" s="524">
        <v>0</v>
      </c>
      <c r="F34" s="524">
        <v>0</v>
      </c>
      <c r="G34" s="524">
        <v>0</v>
      </c>
      <c r="H34" s="524">
        <v>0</v>
      </c>
      <c r="I34" s="524">
        <v>0</v>
      </c>
      <c r="J34" s="524">
        <v>0</v>
      </c>
      <c r="K34" s="524">
        <v>0</v>
      </c>
      <c r="L34" s="524">
        <v>0</v>
      </c>
      <c r="M34" s="525"/>
      <c r="N34" s="525"/>
      <c r="O34" s="525"/>
      <c r="P34" s="524">
        <v>176</v>
      </c>
      <c r="R34" s="3" t="s">
        <v>14</v>
      </c>
      <c r="S34" s="41">
        <f>P36</f>
        <v>5</v>
      </c>
      <c r="T34" s="2">
        <f t="shared" si="2"/>
        <v>5.1033298243670009</v>
      </c>
      <c r="U34" s="2"/>
      <c r="V34" s="2">
        <f t="shared" si="0"/>
        <v>0.10332982436700094</v>
      </c>
      <c r="X34" s="2"/>
      <c r="Y34" s="2"/>
      <c r="Z34" s="263">
        <f t="shared" si="1"/>
        <v>5.1033298243670009</v>
      </c>
      <c r="AA34" s="263">
        <f t="shared" si="1"/>
        <v>0</v>
      </c>
      <c r="AC34" s="178" t="s">
        <v>17</v>
      </c>
      <c r="AD34" s="44">
        <f>[5]SALDOS!$YT$23/1000</f>
        <v>294.03699999999998</v>
      </c>
      <c r="AE34" s="45"/>
      <c r="AF34" s="179" t="s">
        <v>64</v>
      </c>
      <c r="AG34" s="43">
        <f>[5]SALDOS!$YT$7/1000</f>
        <v>0</v>
      </c>
      <c r="AH34" s="403"/>
    </row>
    <row r="35" spans="1:37" ht="15">
      <c r="A35" s="251" t="s">
        <v>417</v>
      </c>
      <c r="B35" s="318" t="s">
        <v>41</v>
      </c>
      <c r="C35" s="524">
        <v>5</v>
      </c>
      <c r="D35" s="524">
        <v>0</v>
      </c>
      <c r="E35" s="524">
        <v>0</v>
      </c>
      <c r="F35" s="524">
        <v>0</v>
      </c>
      <c r="G35" s="524">
        <v>0</v>
      </c>
      <c r="H35" s="524">
        <v>0</v>
      </c>
      <c r="I35" s="524">
        <v>0</v>
      </c>
      <c r="J35" s="524">
        <v>0</v>
      </c>
      <c r="K35" s="524">
        <v>0</v>
      </c>
      <c r="L35" s="524">
        <v>0</v>
      </c>
      <c r="M35" s="525"/>
      <c r="N35" s="525"/>
      <c r="O35" s="525"/>
      <c r="P35" s="524">
        <v>5</v>
      </c>
      <c r="R35" s="3" t="s">
        <v>11</v>
      </c>
      <c r="S35" s="41">
        <f>P46</f>
        <v>19</v>
      </c>
      <c r="T35" s="2">
        <f t="shared" si="2"/>
        <v>19.392653332594605</v>
      </c>
      <c r="U35" s="2"/>
      <c r="V35" s="2">
        <f t="shared" si="0"/>
        <v>0.39265333259460355</v>
      </c>
      <c r="X35" s="2"/>
      <c r="Y35" s="2"/>
      <c r="Z35" s="263">
        <f t="shared" si="1"/>
        <v>19.392653332594605</v>
      </c>
      <c r="AA35" s="263">
        <f t="shared" si="1"/>
        <v>0</v>
      </c>
      <c r="AC35" s="178" t="s">
        <v>18</v>
      </c>
      <c r="AD35" s="42">
        <f>[5]SALDOS!$YT$27/1000</f>
        <v>3424.9789999999998</v>
      </c>
      <c r="AE35" s="45"/>
      <c r="AF35" s="178" t="s">
        <v>65</v>
      </c>
      <c r="AG35" s="43">
        <f>[5]SALDOS!$YT$18/1000</f>
        <v>277.17700000000002</v>
      </c>
      <c r="AH35" s="403"/>
    </row>
    <row r="36" spans="1:37" ht="15">
      <c r="A36" s="251" t="s">
        <v>418</v>
      </c>
      <c r="B36" s="318" t="s">
        <v>14</v>
      </c>
      <c r="C36" s="524">
        <v>5</v>
      </c>
      <c r="D36" s="524">
        <v>0</v>
      </c>
      <c r="E36" s="524">
        <v>0</v>
      </c>
      <c r="F36" s="524">
        <v>0</v>
      </c>
      <c r="G36" s="524">
        <v>0</v>
      </c>
      <c r="H36" s="524">
        <v>0</v>
      </c>
      <c r="I36" s="524">
        <v>0</v>
      </c>
      <c r="J36" s="524">
        <v>0</v>
      </c>
      <c r="K36" s="524">
        <v>0</v>
      </c>
      <c r="L36" s="524">
        <v>0</v>
      </c>
      <c r="M36" s="525"/>
      <c r="N36" s="525"/>
      <c r="O36" s="525"/>
      <c r="P36" s="524">
        <v>5</v>
      </c>
      <c r="R36" s="3" t="s">
        <v>17</v>
      </c>
      <c r="S36" s="41">
        <f>P37</f>
        <v>293</v>
      </c>
      <c r="T36" s="2">
        <f t="shared" si="2"/>
        <v>299.05512770790625</v>
      </c>
      <c r="U36" s="2"/>
      <c r="V36" s="2">
        <f t="shared" si="0"/>
        <v>6.0551277079062551</v>
      </c>
      <c r="X36" s="2">
        <f>[5]SALDOS!$YT$23/1000</f>
        <v>294.03699999999998</v>
      </c>
      <c r="Y36" s="2"/>
      <c r="Z36" s="263">
        <f t="shared" si="1"/>
        <v>5.0181277079062738</v>
      </c>
      <c r="AA36" s="263">
        <f t="shared" si="1"/>
        <v>0</v>
      </c>
      <c r="AC36" s="178" t="s">
        <v>65</v>
      </c>
      <c r="AD36" s="42">
        <f>([5]SALDOS!$YT$17-[5]SALDOS!$YT$18)/1000</f>
        <v>3.4990000000000001</v>
      </c>
      <c r="AF36" s="178" t="s">
        <v>66</v>
      </c>
      <c r="AG36" s="43">
        <f>[5]SALDOS!$YT$31/1000</f>
        <v>904.99</v>
      </c>
      <c r="AH36" s="45"/>
    </row>
    <row r="37" spans="1:37" ht="15.75">
      <c r="A37" s="252" t="s">
        <v>419</v>
      </c>
      <c r="B37" s="318" t="s">
        <v>320</v>
      </c>
      <c r="C37" s="524">
        <v>293</v>
      </c>
      <c r="D37" s="524">
        <v>0</v>
      </c>
      <c r="E37" s="524">
        <v>0</v>
      </c>
      <c r="F37" s="524">
        <v>0</v>
      </c>
      <c r="G37" s="524">
        <v>0</v>
      </c>
      <c r="H37" s="524">
        <v>0</v>
      </c>
      <c r="I37" s="524">
        <v>0</v>
      </c>
      <c r="J37" s="524">
        <v>0</v>
      </c>
      <c r="K37" s="524">
        <v>0</v>
      </c>
      <c r="L37" s="524">
        <v>0</v>
      </c>
      <c r="M37" s="525"/>
      <c r="N37" s="525"/>
      <c r="O37" s="525"/>
      <c r="P37" s="524">
        <v>293</v>
      </c>
      <c r="R37" s="3" t="s">
        <v>18</v>
      </c>
      <c r="S37" s="41">
        <f>P32</f>
        <v>-162</v>
      </c>
      <c r="T37" s="2">
        <f>S37+V37</f>
        <v>-165.34788630949083</v>
      </c>
      <c r="U37" s="2"/>
      <c r="V37" s="2">
        <f t="shared" si="0"/>
        <v>-3.3478863094908302</v>
      </c>
      <c r="X37" s="2">
        <f>[5]SALDOS!$YT$27/1000</f>
        <v>3424.9789999999998</v>
      </c>
      <c r="Y37" s="2"/>
      <c r="Z37" s="263">
        <f t="shared" si="1"/>
        <v>-3590.3268863094909</v>
      </c>
      <c r="AA37" s="263">
        <f t="shared" si="1"/>
        <v>0</v>
      </c>
      <c r="AC37" s="236" t="s">
        <v>67</v>
      </c>
      <c r="AD37" s="42">
        <f>[5]SALDOS!$YT$25/1000</f>
        <v>8879.6550000000007</v>
      </c>
      <c r="AE37" s="45"/>
      <c r="AF37" s="178" t="s">
        <v>68</v>
      </c>
      <c r="AG37" s="43"/>
      <c r="AH37" s="287">
        <f>AA60</f>
        <v>5111</v>
      </c>
    </row>
    <row r="38" spans="1:37" ht="15.75">
      <c r="A38" s="251" t="s">
        <v>420</v>
      </c>
      <c r="B38" s="318" t="s">
        <v>9</v>
      </c>
      <c r="C38" s="524">
        <v>9548</v>
      </c>
      <c r="D38" s="524">
        <v>10</v>
      </c>
      <c r="E38" s="524">
        <v>0</v>
      </c>
      <c r="F38" s="524">
        <v>0</v>
      </c>
      <c r="G38" s="524">
        <v>0</v>
      </c>
      <c r="H38" s="524">
        <v>0</v>
      </c>
      <c r="I38" s="524">
        <v>4</v>
      </c>
      <c r="J38" s="526">
        <v>0</v>
      </c>
      <c r="K38" s="524">
        <v>137</v>
      </c>
      <c r="L38" s="524">
        <v>28</v>
      </c>
      <c r="M38" s="525"/>
      <c r="N38" s="525"/>
      <c r="O38" s="525"/>
      <c r="P38" s="524">
        <v>9727</v>
      </c>
      <c r="R38" s="3" t="s">
        <v>19</v>
      </c>
      <c r="S38" s="41">
        <f>P34</f>
        <v>176</v>
      </c>
      <c r="T38" s="2">
        <f t="shared" si="2"/>
        <v>179.63720981771843</v>
      </c>
      <c r="U38" s="2"/>
      <c r="V38" s="2">
        <f t="shared" si="0"/>
        <v>3.6372098177184333</v>
      </c>
      <c r="X38" s="2">
        <f>[5]SALDOS!$YT$30/1000</f>
        <v>3179.8449999999998</v>
      </c>
      <c r="Y38" s="2"/>
      <c r="Z38" s="263">
        <f t="shared" si="1"/>
        <v>-3000.2077901822813</v>
      </c>
      <c r="AA38" s="263">
        <f t="shared" si="1"/>
        <v>0</v>
      </c>
      <c r="AC38" s="236" t="s">
        <v>9</v>
      </c>
      <c r="AD38" s="42">
        <f>([5]SALDOS!$YT$3-[5]SALDOS!$YT$7)/1000</f>
        <v>8964.7289999999994</v>
      </c>
      <c r="AE38" s="45"/>
      <c r="AF38" s="178" t="s">
        <v>69</v>
      </c>
      <c r="AG38" s="43"/>
      <c r="AH38" s="45">
        <f>AA58+Z58+AJ38</f>
        <v>1138</v>
      </c>
      <c r="AI38" s="264"/>
      <c r="AJ38" s="264"/>
      <c r="AK38" s="264"/>
    </row>
    <row r="39" spans="1:37" ht="15.75">
      <c r="A39" s="252" t="s">
        <v>421</v>
      </c>
      <c r="B39" s="318" t="s">
        <v>321</v>
      </c>
      <c r="C39" s="524">
        <v>0</v>
      </c>
      <c r="D39" s="524">
        <v>0</v>
      </c>
      <c r="E39" s="524">
        <v>0</v>
      </c>
      <c r="F39" s="524">
        <v>0</v>
      </c>
      <c r="G39" s="524">
        <v>0</v>
      </c>
      <c r="H39" s="524">
        <v>0</v>
      </c>
      <c r="I39" s="524">
        <v>0</v>
      </c>
      <c r="J39" s="524">
        <v>0</v>
      </c>
      <c r="K39" s="524">
        <v>0</v>
      </c>
      <c r="L39" s="524">
        <v>0</v>
      </c>
      <c r="M39" s="525"/>
      <c r="N39" s="525"/>
      <c r="O39" s="525"/>
      <c r="P39" s="524">
        <v>0</v>
      </c>
      <c r="R39" s="3" t="s">
        <v>54</v>
      </c>
      <c r="S39" s="41">
        <f>P35</f>
        <v>5</v>
      </c>
      <c r="T39" s="2">
        <f t="shared" si="2"/>
        <v>5.1033298243670009</v>
      </c>
      <c r="U39" s="2"/>
      <c r="V39" s="2">
        <f t="shared" si="0"/>
        <v>0.10332982436700094</v>
      </c>
      <c r="X39" s="2">
        <f>[5]SALDOS!$YT$26/1000</f>
        <v>40</v>
      </c>
      <c r="Y39" s="2"/>
      <c r="Z39" s="263">
        <f t="shared" si="1"/>
        <v>-34.896670175632998</v>
      </c>
      <c r="AA39" s="263">
        <f t="shared" si="1"/>
        <v>0</v>
      </c>
      <c r="AC39" s="236" t="s">
        <v>70</v>
      </c>
      <c r="AD39" s="42"/>
      <c r="AF39" s="178" t="s">
        <v>71</v>
      </c>
      <c r="AG39" s="177"/>
      <c r="AH39" s="287">
        <f>AA62</f>
        <v>10</v>
      </c>
    </row>
    <row r="40" spans="1:37" ht="15.75">
      <c r="A40" s="251" t="s">
        <v>422</v>
      </c>
      <c r="B40" s="318" t="s">
        <v>50</v>
      </c>
      <c r="C40" s="524">
        <v>0</v>
      </c>
      <c r="D40" s="524">
        <v>0</v>
      </c>
      <c r="E40" s="524">
        <v>0</v>
      </c>
      <c r="F40" s="524">
        <v>0</v>
      </c>
      <c r="G40" s="524">
        <v>0</v>
      </c>
      <c r="H40" s="524">
        <v>0</v>
      </c>
      <c r="I40" s="524">
        <v>0</v>
      </c>
      <c r="J40" s="524">
        <v>0</v>
      </c>
      <c r="K40" s="524">
        <v>0</v>
      </c>
      <c r="L40" s="524">
        <v>0</v>
      </c>
      <c r="M40" s="525"/>
      <c r="N40" s="525"/>
      <c r="O40" s="525"/>
      <c r="P40" s="524">
        <v>0</v>
      </c>
      <c r="R40" s="3" t="s">
        <v>20</v>
      </c>
      <c r="S40" s="41"/>
      <c r="T40" s="2">
        <f t="shared" si="2"/>
        <v>0</v>
      </c>
      <c r="U40" s="2"/>
      <c r="V40" s="2">
        <f t="shared" si="0"/>
        <v>0</v>
      </c>
      <c r="X40" s="2"/>
      <c r="Y40" s="2"/>
      <c r="Z40" s="263">
        <f t="shared" si="1"/>
        <v>0</v>
      </c>
      <c r="AA40" s="263">
        <f t="shared" si="1"/>
        <v>0</v>
      </c>
      <c r="AC40" s="236" t="s">
        <v>72</v>
      </c>
      <c r="AD40" s="42">
        <f>[5]SALDOS!$YT$13/1000</f>
        <v>2467.6529999999998</v>
      </c>
      <c r="AE40" s="45"/>
      <c r="AF40" s="178" t="s">
        <v>73</v>
      </c>
      <c r="AG40" s="177"/>
      <c r="AH40" s="176">
        <f>AA51</f>
        <v>0</v>
      </c>
    </row>
    <row r="41" spans="1:37" ht="15.75">
      <c r="A41" s="252" t="s">
        <v>423</v>
      </c>
      <c r="B41" s="318" t="s">
        <v>322</v>
      </c>
      <c r="C41" s="524">
        <v>3</v>
      </c>
      <c r="D41" s="524">
        <v>0</v>
      </c>
      <c r="E41" s="524">
        <v>0</v>
      </c>
      <c r="F41" s="524">
        <v>0</v>
      </c>
      <c r="G41" s="524">
        <v>0</v>
      </c>
      <c r="H41" s="524">
        <v>0</v>
      </c>
      <c r="I41" s="524">
        <v>0</v>
      </c>
      <c r="J41" s="524">
        <v>0</v>
      </c>
      <c r="K41" s="524">
        <v>0</v>
      </c>
      <c r="L41" s="524">
        <v>0</v>
      </c>
      <c r="M41" s="525"/>
      <c r="N41" s="525"/>
      <c r="O41" s="525"/>
      <c r="P41" s="524">
        <v>3</v>
      </c>
      <c r="R41" s="3" t="s">
        <v>21</v>
      </c>
      <c r="S41" s="41"/>
      <c r="T41" s="2">
        <f t="shared" si="2"/>
        <v>0</v>
      </c>
      <c r="U41" s="2">
        <f>P55</f>
        <v>1199</v>
      </c>
      <c r="V41" s="2">
        <f t="shared" si="0"/>
        <v>0</v>
      </c>
      <c r="X41" s="2"/>
      <c r="Y41" s="2">
        <f>[5]SALDOS!$YT$31/1000</f>
        <v>904.99</v>
      </c>
      <c r="Z41" s="263">
        <f t="shared" si="1"/>
        <v>0</v>
      </c>
      <c r="AA41" s="263">
        <f t="shared" si="1"/>
        <v>294.01</v>
      </c>
      <c r="AC41" s="236" t="s">
        <v>19</v>
      </c>
      <c r="AD41" s="42">
        <f>[5]SALDOS!$YT$30/1000</f>
        <v>3179.8449999999998</v>
      </c>
      <c r="AE41" s="45"/>
      <c r="AF41" s="178" t="s">
        <v>74</v>
      </c>
      <c r="AG41" s="177"/>
      <c r="AH41" s="298"/>
    </row>
    <row r="42" spans="1:37" ht="15.75">
      <c r="A42" s="251" t="s">
        <v>424</v>
      </c>
      <c r="B42" s="318" t="s">
        <v>323</v>
      </c>
      <c r="C42" s="524">
        <v>0</v>
      </c>
      <c r="D42" s="524">
        <v>0</v>
      </c>
      <c r="E42" s="524">
        <v>0</v>
      </c>
      <c r="F42" s="524">
        <v>0</v>
      </c>
      <c r="G42" s="524">
        <v>0</v>
      </c>
      <c r="H42" s="524">
        <v>0</v>
      </c>
      <c r="I42" s="524">
        <v>0</v>
      </c>
      <c r="J42" s="524">
        <v>0</v>
      </c>
      <c r="K42" s="524">
        <v>0</v>
      </c>
      <c r="L42" s="524">
        <v>0</v>
      </c>
      <c r="M42" s="525"/>
      <c r="N42" s="525"/>
      <c r="O42" s="525"/>
      <c r="P42" s="524">
        <v>0</v>
      </c>
      <c r="R42" s="3" t="s">
        <v>42</v>
      </c>
      <c r="S42" s="41"/>
      <c r="T42" s="2">
        <f t="shared" si="2"/>
        <v>0</v>
      </c>
      <c r="U42" s="2"/>
      <c r="V42" s="2">
        <f t="shared" si="0"/>
        <v>0</v>
      </c>
      <c r="X42" s="2"/>
      <c r="Y42" s="2"/>
      <c r="Z42" s="263">
        <f t="shared" si="1"/>
        <v>0</v>
      </c>
      <c r="AA42" s="263">
        <f t="shared" si="1"/>
        <v>0</v>
      </c>
      <c r="AC42" s="236" t="s">
        <v>75</v>
      </c>
      <c r="AD42" s="42"/>
      <c r="AE42" s="403"/>
      <c r="AF42" s="178" t="s">
        <v>76</v>
      </c>
      <c r="AG42" s="175"/>
    </row>
    <row r="43" spans="1:37" ht="15.75">
      <c r="A43" s="252" t="s">
        <v>425</v>
      </c>
      <c r="B43" s="318" t="s">
        <v>324</v>
      </c>
      <c r="C43" s="524">
        <v>0</v>
      </c>
      <c r="D43" s="524">
        <v>0</v>
      </c>
      <c r="E43" s="524">
        <v>0</v>
      </c>
      <c r="F43" s="524">
        <v>0</v>
      </c>
      <c r="G43" s="524">
        <v>0</v>
      </c>
      <c r="H43" s="524">
        <v>0</v>
      </c>
      <c r="I43" s="524">
        <v>0</v>
      </c>
      <c r="J43" s="524">
        <v>0</v>
      </c>
      <c r="K43" s="524">
        <v>0</v>
      </c>
      <c r="L43" s="524">
        <v>0</v>
      </c>
      <c r="M43" s="525"/>
      <c r="N43" s="525"/>
      <c r="O43" s="525"/>
      <c r="P43" s="524">
        <v>0</v>
      </c>
      <c r="R43" s="3" t="s">
        <v>22</v>
      </c>
      <c r="S43" s="41">
        <f>P74</f>
        <v>489</v>
      </c>
      <c r="T43" s="2">
        <f t="shared" si="2"/>
        <v>489</v>
      </c>
      <c r="U43" s="2"/>
      <c r="V43" s="2"/>
      <c r="X43" s="2"/>
      <c r="Y43" s="2"/>
      <c r="Z43" s="263">
        <f t="shared" si="1"/>
        <v>489</v>
      </c>
      <c r="AA43" s="263">
        <f t="shared" si="1"/>
        <v>0</v>
      </c>
      <c r="AC43" s="236" t="s">
        <v>77</v>
      </c>
      <c r="AD43" s="42">
        <f>[5]SALDOS!$YT$26/1000</f>
        <v>40</v>
      </c>
      <c r="AE43" s="7"/>
      <c r="AF43" s="178" t="s">
        <v>78</v>
      </c>
      <c r="AG43" s="175"/>
    </row>
    <row r="44" spans="1:37" ht="15.75">
      <c r="A44" s="251" t="s">
        <v>426</v>
      </c>
      <c r="B44" s="318" t="s">
        <v>10</v>
      </c>
      <c r="C44" s="524">
        <v>518</v>
      </c>
      <c r="D44" s="524">
        <v>703</v>
      </c>
      <c r="E44" s="524">
        <v>0</v>
      </c>
      <c r="F44" s="524">
        <v>0</v>
      </c>
      <c r="G44" s="524">
        <v>0</v>
      </c>
      <c r="H44" s="524">
        <v>0</v>
      </c>
      <c r="I44" s="524">
        <v>0</v>
      </c>
      <c r="J44" s="524">
        <v>0</v>
      </c>
      <c r="K44" s="524">
        <v>0</v>
      </c>
      <c r="L44" s="524">
        <v>946</v>
      </c>
      <c r="M44" s="525"/>
      <c r="N44" s="525"/>
      <c r="O44" s="525"/>
      <c r="P44" s="524">
        <v>2167</v>
      </c>
      <c r="R44" s="3" t="s">
        <v>23</v>
      </c>
      <c r="S44" s="41"/>
      <c r="T44" s="2">
        <f t="shared" si="2"/>
        <v>0</v>
      </c>
      <c r="U44" s="2"/>
      <c r="V44" s="2">
        <f t="shared" ref="V44:V65" si="3">(S44/($S$66-$S$43))*$P$73</f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79</v>
      </c>
      <c r="AD44" s="42"/>
      <c r="AE44" s="403"/>
      <c r="AF44" s="178" t="s">
        <v>34</v>
      </c>
      <c r="AG44" s="175"/>
      <c r="AH44" s="45">
        <f>AA56</f>
        <v>216</v>
      </c>
    </row>
    <row r="45" spans="1:37" ht="15.75">
      <c r="A45" s="251" t="s">
        <v>427</v>
      </c>
      <c r="B45" s="318" t="s">
        <v>325</v>
      </c>
      <c r="C45" s="524">
        <v>0</v>
      </c>
      <c r="D45" s="524">
        <v>0</v>
      </c>
      <c r="E45" s="524">
        <v>0</v>
      </c>
      <c r="F45" s="524">
        <v>0</v>
      </c>
      <c r="G45" s="524">
        <v>0</v>
      </c>
      <c r="H45" s="524">
        <v>0</v>
      </c>
      <c r="I45" s="524">
        <v>0</v>
      </c>
      <c r="J45" s="524">
        <v>0</v>
      </c>
      <c r="K45" s="524">
        <v>0</v>
      </c>
      <c r="L45" s="524">
        <v>0</v>
      </c>
      <c r="M45" s="525"/>
      <c r="N45" s="525"/>
      <c r="O45" s="525"/>
      <c r="P45" s="524">
        <v>0</v>
      </c>
      <c r="R45" s="3" t="s">
        <v>24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80</v>
      </c>
      <c r="AD45" s="42"/>
      <c r="AE45" s="403"/>
      <c r="AF45" s="277" t="s">
        <v>457</v>
      </c>
      <c r="AG45" s="235"/>
      <c r="AH45" s="288" t="s">
        <v>460</v>
      </c>
    </row>
    <row r="46" spans="1:37" ht="16.5" thickBot="1">
      <c r="A46" s="251" t="s">
        <v>428</v>
      </c>
      <c r="B46" s="318" t="s">
        <v>336</v>
      </c>
      <c r="C46" s="524">
        <v>19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  <c r="J46" s="524">
        <v>0</v>
      </c>
      <c r="K46" s="524">
        <v>0</v>
      </c>
      <c r="L46" s="524">
        <v>0</v>
      </c>
      <c r="M46" s="525"/>
      <c r="N46" s="525"/>
      <c r="O46" s="525"/>
      <c r="P46" s="524">
        <v>19</v>
      </c>
      <c r="R46" s="3" t="s">
        <v>25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30</v>
      </c>
      <c r="AD46" s="42"/>
      <c r="AE46" s="7"/>
      <c r="AF46" s="178"/>
      <c r="AG46" s="235"/>
      <c r="AH46" s="403"/>
    </row>
    <row r="47" spans="1:37" ht="16.5" thickBot="1">
      <c r="A47" s="251" t="s">
        <v>429</v>
      </c>
      <c r="B47" s="318" t="s">
        <v>338</v>
      </c>
      <c r="C47" s="524">
        <v>0</v>
      </c>
      <c r="D47" s="524">
        <v>0</v>
      </c>
      <c r="E47" s="524">
        <v>0</v>
      </c>
      <c r="F47" s="524">
        <v>0</v>
      </c>
      <c r="G47" s="524">
        <v>0</v>
      </c>
      <c r="H47" s="524">
        <v>0</v>
      </c>
      <c r="I47" s="524">
        <v>0</v>
      </c>
      <c r="J47" s="524">
        <v>0</v>
      </c>
      <c r="K47" s="524">
        <v>0</v>
      </c>
      <c r="L47" s="524">
        <v>0</v>
      </c>
      <c r="M47" s="525"/>
      <c r="N47" s="525"/>
      <c r="O47" s="525"/>
      <c r="P47" s="524">
        <v>0</v>
      </c>
      <c r="R47" s="3" t="s">
        <v>26</v>
      </c>
      <c r="S47" s="41"/>
      <c r="T47" s="2">
        <f t="shared" si="2"/>
        <v>0</v>
      </c>
      <c r="U47" s="2"/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81</v>
      </c>
      <c r="AD47" s="42"/>
      <c r="AE47" s="403"/>
      <c r="AF47" s="274" t="s">
        <v>258</v>
      </c>
      <c r="AG47" s="275">
        <f>AG33+AD33</f>
        <v>28436.563999999998</v>
      </c>
      <c r="AH47" s="403"/>
    </row>
    <row r="48" spans="1:37" ht="15.75">
      <c r="A48" s="252" t="s">
        <v>430</v>
      </c>
      <c r="B48" s="319" t="s">
        <v>82</v>
      </c>
      <c r="C48" s="524">
        <v>0</v>
      </c>
      <c r="D48" s="524">
        <v>0</v>
      </c>
      <c r="E48" s="524">
        <v>0</v>
      </c>
      <c r="F48" s="524">
        <v>0</v>
      </c>
      <c r="G48" s="524">
        <v>0</v>
      </c>
      <c r="H48" s="524">
        <v>0</v>
      </c>
      <c r="I48" s="524">
        <v>0</v>
      </c>
      <c r="J48" s="524">
        <v>0</v>
      </c>
      <c r="K48" s="524">
        <v>0</v>
      </c>
      <c r="L48" s="524">
        <v>0</v>
      </c>
      <c r="M48" s="524">
        <v>0</v>
      </c>
      <c r="N48" s="524">
        <v>0</v>
      </c>
      <c r="O48" s="524">
        <v>0</v>
      </c>
      <c r="P48" s="524">
        <v>0</v>
      </c>
      <c r="R48" s="3" t="s">
        <v>27</v>
      </c>
      <c r="S48" s="41"/>
      <c r="T48" s="2">
        <f t="shared" si="2"/>
        <v>0</v>
      </c>
      <c r="U48" s="2">
        <f>P50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82</v>
      </c>
      <c r="AD48" s="42"/>
      <c r="AE48" s="403"/>
      <c r="AG48" s="258">
        <f>AG47-X69</f>
        <v>0</v>
      </c>
      <c r="AH48" s="403"/>
    </row>
    <row r="49" spans="1:34" ht="15.75">
      <c r="A49" s="252" t="s">
        <v>431</v>
      </c>
      <c r="B49" s="318" t="s">
        <v>28</v>
      </c>
      <c r="C49" s="524">
        <v>0</v>
      </c>
      <c r="D49" s="524">
        <v>0</v>
      </c>
      <c r="E49" s="524">
        <v>0</v>
      </c>
      <c r="F49" s="524">
        <v>0</v>
      </c>
      <c r="G49" s="524">
        <v>0</v>
      </c>
      <c r="H49" s="524">
        <v>0</v>
      </c>
      <c r="I49" s="524">
        <v>0</v>
      </c>
      <c r="J49" s="524">
        <v>0</v>
      </c>
      <c r="K49" s="524">
        <v>0</v>
      </c>
      <c r="L49" s="524">
        <v>0</v>
      </c>
      <c r="M49" s="525"/>
      <c r="N49" s="525"/>
      <c r="O49" s="525"/>
      <c r="P49" s="524">
        <v>0</v>
      </c>
      <c r="R49" s="3" t="s">
        <v>28</v>
      </c>
      <c r="S49" s="41"/>
      <c r="T49" s="2">
        <f t="shared" si="2"/>
        <v>0</v>
      </c>
      <c r="U49" s="2">
        <f>P54+P49</f>
        <v>0</v>
      </c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83</v>
      </c>
      <c r="AD49" s="42"/>
      <c r="AE49" s="7">
        <f>'Consolidado Ene 2019'!S49</f>
        <v>169</v>
      </c>
      <c r="AG49" s="403"/>
      <c r="AH49" s="403"/>
    </row>
    <row r="50" spans="1:34" ht="15.75">
      <c r="A50" s="251" t="s">
        <v>432</v>
      </c>
      <c r="B50" s="318" t="s">
        <v>27</v>
      </c>
      <c r="C50" s="524">
        <v>0</v>
      </c>
      <c r="D50" s="524">
        <v>0</v>
      </c>
      <c r="E50" s="524">
        <v>0</v>
      </c>
      <c r="F50" s="524">
        <v>0</v>
      </c>
      <c r="G50" s="524">
        <v>0</v>
      </c>
      <c r="H50" s="524">
        <v>0</v>
      </c>
      <c r="I50" s="524">
        <v>0</v>
      </c>
      <c r="J50" s="524">
        <v>0</v>
      </c>
      <c r="K50" s="524">
        <v>0</v>
      </c>
      <c r="L50" s="524">
        <v>0</v>
      </c>
      <c r="M50" s="525"/>
      <c r="N50" s="525"/>
      <c r="O50" s="525"/>
      <c r="P50" s="524">
        <v>0</v>
      </c>
      <c r="R50" s="3" t="s">
        <v>29</v>
      </c>
      <c r="S50" s="41"/>
      <c r="T50" s="2">
        <f t="shared" si="2"/>
        <v>0</v>
      </c>
      <c r="U50" s="2"/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22</v>
      </c>
      <c r="AD50" s="42"/>
      <c r="AE50" s="7">
        <f>'Consolidado Ene 2019'!S52</f>
        <v>489</v>
      </c>
      <c r="AG50" s="403"/>
      <c r="AH50" s="403"/>
    </row>
    <row r="51" spans="1:34" ht="15.75">
      <c r="A51" s="252" t="s">
        <v>433</v>
      </c>
      <c r="B51" s="319" t="s">
        <v>68</v>
      </c>
      <c r="C51" s="524">
        <v>5111</v>
      </c>
      <c r="D51" s="524">
        <v>0</v>
      </c>
      <c r="E51" s="524">
        <v>0</v>
      </c>
      <c r="F51" s="524">
        <v>0</v>
      </c>
      <c r="G51" s="524">
        <v>0</v>
      </c>
      <c r="H51" s="524">
        <v>0</v>
      </c>
      <c r="I51" s="524">
        <v>0</v>
      </c>
      <c r="J51" s="524">
        <v>0</v>
      </c>
      <c r="K51" s="524">
        <v>0</v>
      </c>
      <c r="L51" s="524">
        <v>0</v>
      </c>
      <c r="M51" s="525"/>
      <c r="N51" s="525"/>
      <c r="O51" s="525"/>
      <c r="P51" s="524">
        <v>5111</v>
      </c>
      <c r="R51" s="3" t="s">
        <v>53</v>
      </c>
      <c r="S51" s="41"/>
      <c r="T51" s="2">
        <f t="shared" si="2"/>
        <v>0</v>
      </c>
      <c r="U51" s="2">
        <f>P61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  <c r="AC51" s="236" t="s">
        <v>153</v>
      </c>
      <c r="AD51" s="42"/>
      <c r="AE51" s="403"/>
      <c r="AG51" s="403"/>
      <c r="AH51" s="403"/>
    </row>
    <row r="52" spans="1:34">
      <c r="A52" s="252" t="s">
        <v>434</v>
      </c>
      <c r="B52" s="318" t="s">
        <v>317</v>
      </c>
      <c r="C52" s="524">
        <v>277</v>
      </c>
      <c r="D52" s="524">
        <v>0</v>
      </c>
      <c r="E52" s="524">
        <v>0</v>
      </c>
      <c r="F52" s="524">
        <v>0</v>
      </c>
      <c r="G52" s="524">
        <v>0</v>
      </c>
      <c r="H52" s="524">
        <v>0</v>
      </c>
      <c r="I52" s="524">
        <v>0</v>
      </c>
      <c r="J52" s="524">
        <v>0</v>
      </c>
      <c r="K52" s="524">
        <v>0</v>
      </c>
      <c r="L52" s="524">
        <v>0</v>
      </c>
      <c r="M52" s="525"/>
      <c r="N52" s="525"/>
      <c r="O52" s="525"/>
      <c r="P52" s="524">
        <v>277</v>
      </c>
      <c r="R52" s="3" t="s">
        <v>30</v>
      </c>
      <c r="S52" s="41"/>
      <c r="T52" s="2">
        <f t="shared" si="2"/>
        <v>0</v>
      </c>
      <c r="U52" s="2">
        <f>P59</f>
        <v>0</v>
      </c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435</v>
      </c>
      <c r="B53" s="318" t="s">
        <v>69</v>
      </c>
      <c r="C53" s="524">
        <v>554</v>
      </c>
      <c r="D53" s="524">
        <v>5</v>
      </c>
      <c r="E53" s="524">
        <v>0</v>
      </c>
      <c r="F53" s="524">
        <v>0</v>
      </c>
      <c r="G53" s="524">
        <v>0</v>
      </c>
      <c r="H53" s="524">
        <v>579</v>
      </c>
      <c r="I53" s="524">
        <v>0</v>
      </c>
      <c r="J53" s="524">
        <v>0</v>
      </c>
      <c r="K53" s="524">
        <v>0</v>
      </c>
      <c r="L53" s="524">
        <v>0</v>
      </c>
      <c r="M53" s="525"/>
      <c r="N53" s="525"/>
      <c r="O53" s="525"/>
      <c r="P53" s="524">
        <v>1138</v>
      </c>
      <c r="R53" s="3" t="s">
        <v>31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436</v>
      </c>
      <c r="B54" s="318" t="s">
        <v>332</v>
      </c>
      <c r="C54" s="524">
        <v>0</v>
      </c>
      <c r="D54" s="524">
        <v>0</v>
      </c>
      <c r="E54" s="524">
        <v>0</v>
      </c>
      <c r="F54" s="524">
        <v>0</v>
      </c>
      <c r="G54" s="524">
        <v>0</v>
      </c>
      <c r="H54" s="524">
        <v>0</v>
      </c>
      <c r="I54" s="524">
        <v>0</v>
      </c>
      <c r="J54" s="524">
        <v>0</v>
      </c>
      <c r="K54" s="524">
        <v>0</v>
      </c>
      <c r="L54" s="524">
        <v>0</v>
      </c>
      <c r="M54" s="525"/>
      <c r="N54" s="525"/>
      <c r="O54" s="525"/>
      <c r="P54" s="524">
        <v>0</v>
      </c>
      <c r="R54" s="3" t="s">
        <v>32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437</v>
      </c>
      <c r="B55" s="318" t="s">
        <v>333</v>
      </c>
      <c r="C55" s="524">
        <v>9</v>
      </c>
      <c r="D55" s="524">
        <v>1190</v>
      </c>
      <c r="E55" s="524">
        <v>0</v>
      </c>
      <c r="F55" s="524">
        <v>0</v>
      </c>
      <c r="G55" s="524">
        <v>0</v>
      </c>
      <c r="H55" s="524">
        <v>0</v>
      </c>
      <c r="I55" s="524">
        <v>0</v>
      </c>
      <c r="J55" s="524">
        <v>0</v>
      </c>
      <c r="K55" s="524">
        <v>0</v>
      </c>
      <c r="L55" s="524">
        <v>0</v>
      </c>
      <c r="M55" s="525"/>
      <c r="N55" s="525"/>
      <c r="O55" s="525"/>
      <c r="P55" s="524">
        <v>1199</v>
      </c>
      <c r="R55" s="3" t="s">
        <v>33</v>
      </c>
      <c r="S55" s="41"/>
      <c r="T55" s="2">
        <f t="shared" si="2"/>
        <v>0</v>
      </c>
      <c r="U55" s="2"/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0</v>
      </c>
    </row>
    <row r="56" spans="1:34">
      <c r="A56" s="251" t="s">
        <v>438</v>
      </c>
      <c r="B56" s="318" t="s">
        <v>334</v>
      </c>
      <c r="C56" s="524">
        <v>0</v>
      </c>
      <c r="D56" s="524">
        <v>216</v>
      </c>
      <c r="E56" s="524">
        <v>0</v>
      </c>
      <c r="F56" s="524">
        <v>0</v>
      </c>
      <c r="G56" s="524">
        <v>0</v>
      </c>
      <c r="H56" s="524">
        <v>0</v>
      </c>
      <c r="I56" s="524">
        <v>0</v>
      </c>
      <c r="J56" s="524">
        <v>0</v>
      </c>
      <c r="K56" s="524">
        <v>0</v>
      </c>
      <c r="L56" s="524">
        <v>0</v>
      </c>
      <c r="M56" s="525"/>
      <c r="N56" s="525"/>
      <c r="O56" s="525"/>
      <c r="P56" s="524">
        <v>216</v>
      </c>
      <c r="R56" s="3" t="s">
        <v>34</v>
      </c>
      <c r="S56" s="41"/>
      <c r="T56" s="2">
        <f t="shared" si="2"/>
        <v>0</v>
      </c>
      <c r="U56" s="2">
        <f>P56</f>
        <v>216</v>
      </c>
      <c r="V56" s="2">
        <f t="shared" si="3"/>
        <v>0</v>
      </c>
      <c r="X56" s="2"/>
      <c r="Y56" s="2"/>
      <c r="Z56" s="263">
        <f t="shared" si="1"/>
        <v>0</v>
      </c>
      <c r="AA56" s="263">
        <f t="shared" si="1"/>
        <v>216</v>
      </c>
    </row>
    <row r="57" spans="1:34">
      <c r="A57" s="251" t="s">
        <v>439</v>
      </c>
      <c r="B57" s="318" t="s">
        <v>335</v>
      </c>
      <c r="C57" s="524">
        <v>0</v>
      </c>
      <c r="D57" s="524">
        <v>47</v>
      </c>
      <c r="E57" s="524">
        <v>0</v>
      </c>
      <c r="F57" s="524">
        <v>0</v>
      </c>
      <c r="G57" s="524">
        <v>0</v>
      </c>
      <c r="H57" s="524">
        <v>0</v>
      </c>
      <c r="I57" s="524">
        <v>0</v>
      </c>
      <c r="J57" s="524">
        <v>0</v>
      </c>
      <c r="K57" s="524">
        <v>0</v>
      </c>
      <c r="L57" s="524">
        <v>0</v>
      </c>
      <c r="M57" s="525"/>
      <c r="N57" s="525"/>
      <c r="O57" s="525"/>
      <c r="P57" s="524">
        <v>47</v>
      </c>
      <c r="R57" s="3" t="s">
        <v>35</v>
      </c>
      <c r="S57" s="41">
        <f>P39</f>
        <v>0</v>
      </c>
      <c r="T57" s="2">
        <f>S57+V57</f>
        <v>0</v>
      </c>
      <c r="U57" s="2"/>
      <c r="V57" s="297">
        <f>(S57/($S$66-$S$43))*$P$73</f>
        <v>0</v>
      </c>
      <c r="X57" s="2"/>
      <c r="Y57" s="2"/>
      <c r="Z57" s="263">
        <f t="shared" si="1"/>
        <v>0</v>
      </c>
      <c r="AA57" s="263">
        <f t="shared" si="1"/>
        <v>0</v>
      </c>
    </row>
    <row r="58" spans="1:34">
      <c r="A58" s="251" t="s">
        <v>440</v>
      </c>
      <c r="B58" s="318" t="s">
        <v>337</v>
      </c>
      <c r="C58" s="524">
        <v>0</v>
      </c>
      <c r="D58" s="524">
        <v>0</v>
      </c>
      <c r="E58" s="524">
        <v>0</v>
      </c>
      <c r="F58" s="524">
        <v>0</v>
      </c>
      <c r="G58" s="524">
        <v>0</v>
      </c>
      <c r="H58" s="524">
        <v>0</v>
      </c>
      <c r="I58" s="524">
        <v>0</v>
      </c>
      <c r="J58" s="524">
        <v>0</v>
      </c>
      <c r="K58" s="524">
        <v>0</v>
      </c>
      <c r="L58" s="524">
        <v>0</v>
      </c>
      <c r="M58" s="525"/>
      <c r="N58" s="525"/>
      <c r="O58" s="525"/>
      <c r="P58" s="524">
        <v>0</v>
      </c>
      <c r="R58" s="3" t="s">
        <v>13</v>
      </c>
      <c r="S58" s="41"/>
      <c r="T58" s="2">
        <f t="shared" si="2"/>
        <v>0</v>
      </c>
      <c r="U58" s="2">
        <f>P53</f>
        <v>1138</v>
      </c>
      <c r="V58" s="2">
        <f t="shared" si="3"/>
        <v>0</v>
      </c>
      <c r="X58" s="2"/>
      <c r="Y58" s="2"/>
      <c r="Z58" s="263">
        <f t="shared" si="1"/>
        <v>0</v>
      </c>
      <c r="AA58" s="263">
        <f>U58-Y58</f>
        <v>1138</v>
      </c>
    </row>
    <row r="59" spans="1:34">
      <c r="A59" s="251" t="s">
        <v>441</v>
      </c>
      <c r="B59" s="318" t="s">
        <v>339</v>
      </c>
      <c r="C59" s="524">
        <v>0</v>
      </c>
      <c r="D59" s="524">
        <v>0</v>
      </c>
      <c r="E59" s="524">
        <v>0</v>
      </c>
      <c r="F59" s="524">
        <v>0</v>
      </c>
      <c r="G59" s="524">
        <v>0</v>
      </c>
      <c r="H59" s="524">
        <v>0</v>
      </c>
      <c r="I59" s="524">
        <v>0</v>
      </c>
      <c r="J59" s="524">
        <v>0</v>
      </c>
      <c r="K59" s="524">
        <v>0</v>
      </c>
      <c r="L59" s="524">
        <v>0</v>
      </c>
      <c r="M59" s="525"/>
      <c r="N59" s="525"/>
      <c r="O59" s="525"/>
      <c r="P59" s="524">
        <v>0</v>
      </c>
      <c r="R59" s="3" t="s">
        <v>36</v>
      </c>
      <c r="S59" s="41"/>
      <c r="T59" s="2">
        <f t="shared" si="2"/>
        <v>0</v>
      </c>
      <c r="U59" s="2"/>
      <c r="V59" s="2">
        <f t="shared" si="3"/>
        <v>0</v>
      </c>
      <c r="X59" s="2"/>
      <c r="Y59" s="2"/>
      <c r="Z59" s="263">
        <f t="shared" si="1"/>
        <v>0</v>
      </c>
      <c r="AA59" s="263">
        <f t="shared" si="1"/>
        <v>0</v>
      </c>
    </row>
    <row r="60" spans="1:34">
      <c r="A60" s="251" t="s">
        <v>442</v>
      </c>
      <c r="B60" s="321" t="s">
        <v>326</v>
      </c>
      <c r="C60" s="524">
        <v>0</v>
      </c>
      <c r="D60" s="524">
        <v>0</v>
      </c>
      <c r="E60" s="524">
        <v>0</v>
      </c>
      <c r="F60" s="524">
        <v>0</v>
      </c>
      <c r="G60" s="524">
        <v>0</v>
      </c>
      <c r="H60" s="524">
        <v>10</v>
      </c>
      <c r="I60" s="524">
        <v>0</v>
      </c>
      <c r="J60" s="524">
        <v>0</v>
      </c>
      <c r="K60" s="524">
        <v>0</v>
      </c>
      <c r="L60" s="524">
        <v>0</v>
      </c>
      <c r="M60" s="525"/>
      <c r="N60" s="525"/>
      <c r="O60" s="525"/>
      <c r="P60" s="524">
        <v>10</v>
      </c>
      <c r="R60" s="3" t="s">
        <v>15</v>
      </c>
      <c r="S60" s="41"/>
      <c r="T60" s="2">
        <f t="shared" si="2"/>
        <v>0</v>
      </c>
      <c r="U60" s="2">
        <f>P51</f>
        <v>5111</v>
      </c>
      <c r="V60" s="2">
        <f t="shared" si="3"/>
        <v>0</v>
      </c>
      <c r="X60" s="2"/>
      <c r="Y60" s="2"/>
      <c r="Z60" s="263">
        <f t="shared" si="1"/>
        <v>0</v>
      </c>
      <c r="AA60" s="263">
        <f>U60-Y60</f>
        <v>5111</v>
      </c>
    </row>
    <row r="61" spans="1:34">
      <c r="A61" s="251" t="s">
        <v>443</v>
      </c>
      <c r="B61" s="321" t="s">
        <v>327</v>
      </c>
      <c r="C61" s="524">
        <v>0</v>
      </c>
      <c r="D61" s="524">
        <v>0</v>
      </c>
      <c r="E61" s="524">
        <v>0</v>
      </c>
      <c r="F61" s="524">
        <v>0</v>
      </c>
      <c r="G61" s="524">
        <v>0</v>
      </c>
      <c r="H61" s="524">
        <v>0</v>
      </c>
      <c r="I61" s="524">
        <v>0</v>
      </c>
      <c r="J61" s="524">
        <v>0</v>
      </c>
      <c r="K61" s="524">
        <v>0</v>
      </c>
      <c r="L61" s="524">
        <v>0</v>
      </c>
      <c r="M61" s="525"/>
      <c r="N61" s="525"/>
      <c r="O61" s="525"/>
      <c r="P61" s="524">
        <v>0</v>
      </c>
      <c r="R61" s="3" t="s">
        <v>37</v>
      </c>
      <c r="S61" s="41">
        <f>P31</f>
        <v>5647</v>
      </c>
      <c r="T61" s="2">
        <f t="shared" si="2"/>
        <v>5763.700703640091</v>
      </c>
      <c r="U61" s="2"/>
      <c r="V61" s="2">
        <f t="shared" si="3"/>
        <v>116.70070364009086</v>
      </c>
      <c r="X61" s="2">
        <f>[5]SALDOS!$YT$25/1000</f>
        <v>8879.6550000000007</v>
      </c>
      <c r="Y61" s="2"/>
      <c r="Z61" s="263">
        <f>T61-X61</f>
        <v>-3115.9542963599097</v>
      </c>
      <c r="AA61" s="263">
        <f t="shared" si="1"/>
        <v>0</v>
      </c>
    </row>
    <row r="62" spans="1:34">
      <c r="A62" s="251" t="s">
        <v>444</v>
      </c>
      <c r="B62" s="321" t="s">
        <v>340</v>
      </c>
      <c r="C62" s="524">
        <v>0</v>
      </c>
      <c r="D62" s="524">
        <v>0</v>
      </c>
      <c r="E62" s="524">
        <v>0</v>
      </c>
      <c r="F62" s="524">
        <v>0</v>
      </c>
      <c r="G62" s="524">
        <v>0</v>
      </c>
      <c r="H62" s="524">
        <v>0</v>
      </c>
      <c r="I62" s="524">
        <v>0</v>
      </c>
      <c r="J62" s="524">
        <v>0</v>
      </c>
      <c r="K62" s="524">
        <v>0</v>
      </c>
      <c r="L62" s="524">
        <v>0</v>
      </c>
      <c r="M62" s="525"/>
      <c r="N62" s="525"/>
      <c r="O62" s="525"/>
      <c r="P62" s="524">
        <v>0</v>
      </c>
      <c r="R62" s="3" t="s">
        <v>16</v>
      </c>
      <c r="S62" s="41"/>
      <c r="T62" s="2">
        <f t="shared" si="2"/>
        <v>0</v>
      </c>
      <c r="U62" s="2">
        <f>P60</f>
        <v>10</v>
      </c>
      <c r="V62" s="2">
        <f t="shared" si="3"/>
        <v>0</v>
      </c>
      <c r="X62" s="2"/>
      <c r="Y62" s="2"/>
      <c r="Z62" s="263">
        <f t="shared" si="1"/>
        <v>0</v>
      </c>
      <c r="AA62" s="263">
        <f>U62-Y62</f>
        <v>10</v>
      </c>
    </row>
    <row r="63" spans="1:34" ht="16.5">
      <c r="A63" s="251" t="s">
        <v>445</v>
      </c>
      <c r="B63" s="321" t="s">
        <v>341</v>
      </c>
      <c r="C63" s="527">
        <v>0</v>
      </c>
      <c r="D63" s="527">
        <v>0</v>
      </c>
      <c r="E63" s="527">
        <v>0</v>
      </c>
      <c r="F63" s="527">
        <v>0</v>
      </c>
      <c r="G63" s="527">
        <v>0</v>
      </c>
      <c r="H63" s="527">
        <v>0</v>
      </c>
      <c r="I63" s="527">
        <v>0</v>
      </c>
      <c r="J63" s="527">
        <v>0</v>
      </c>
      <c r="K63" s="527">
        <v>0</v>
      </c>
      <c r="L63" s="527">
        <v>0</v>
      </c>
      <c r="M63" s="528"/>
      <c r="N63" s="528"/>
      <c r="O63" s="528"/>
      <c r="P63" s="527">
        <v>0</v>
      </c>
      <c r="R63" s="3" t="s">
        <v>348</v>
      </c>
      <c r="S63" s="41">
        <f>P47</f>
        <v>0</v>
      </c>
      <c r="T63" s="2">
        <f t="shared" si="2"/>
        <v>0</v>
      </c>
      <c r="U63" s="2"/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0</v>
      </c>
    </row>
    <row r="64" spans="1:34">
      <c r="A64" s="254"/>
      <c r="B64" s="323" t="s">
        <v>330</v>
      </c>
      <c r="C64" s="529">
        <v>21957</v>
      </c>
      <c r="D64" s="529">
        <v>2217</v>
      </c>
      <c r="E64" s="529">
        <v>0</v>
      </c>
      <c r="F64" s="529">
        <v>0</v>
      </c>
      <c r="G64" s="529">
        <v>0</v>
      </c>
      <c r="H64" s="529">
        <v>589</v>
      </c>
      <c r="I64" s="529">
        <v>4</v>
      </c>
      <c r="J64" s="529">
        <v>0</v>
      </c>
      <c r="K64" s="529">
        <v>137</v>
      </c>
      <c r="L64" s="529">
        <v>974</v>
      </c>
      <c r="M64" s="529"/>
      <c r="N64" s="529"/>
      <c r="O64" s="529"/>
      <c r="P64" s="529">
        <v>25878</v>
      </c>
      <c r="Q64" s="250"/>
      <c r="R64" s="3" t="s">
        <v>347</v>
      </c>
      <c r="S64" s="41"/>
      <c r="T64" s="2">
        <f t="shared" si="2"/>
        <v>0</v>
      </c>
      <c r="U64" s="2">
        <f>P62+P63+P57</f>
        <v>47</v>
      </c>
      <c r="V64" s="2">
        <f t="shared" si="3"/>
        <v>0</v>
      </c>
      <c r="X64" s="2"/>
      <c r="Y64" s="2"/>
      <c r="Z64" s="263">
        <f t="shared" si="1"/>
        <v>0</v>
      </c>
      <c r="AA64" s="263">
        <f t="shared" si="1"/>
        <v>47</v>
      </c>
    </row>
    <row r="65" spans="1:29" ht="15" thickBot="1">
      <c r="A65" s="254"/>
      <c r="B65" s="323" t="s">
        <v>446</v>
      </c>
      <c r="C65" s="524">
        <v>21957</v>
      </c>
      <c r="D65" s="524">
        <v>2217</v>
      </c>
      <c r="E65" s="524">
        <v>0</v>
      </c>
      <c r="F65" s="524">
        <v>0</v>
      </c>
      <c r="G65" s="524">
        <v>0</v>
      </c>
      <c r="H65" s="524">
        <v>589</v>
      </c>
      <c r="I65" s="524">
        <v>4</v>
      </c>
      <c r="J65" s="524">
        <v>0</v>
      </c>
      <c r="K65" s="524">
        <v>137</v>
      </c>
      <c r="L65" s="524">
        <v>974</v>
      </c>
      <c r="M65" s="524"/>
      <c r="N65" s="524"/>
      <c r="O65" s="524"/>
      <c r="P65" s="524">
        <v>25878</v>
      </c>
      <c r="Q65" s="250"/>
      <c r="R65" s="3" t="s">
        <v>83</v>
      </c>
      <c r="S65" s="41">
        <f>P76</f>
        <v>169</v>
      </c>
      <c r="T65" s="2">
        <f t="shared" si="2"/>
        <v>172.49254806360463</v>
      </c>
      <c r="U65" s="2"/>
      <c r="V65" s="2">
        <f t="shared" si="3"/>
        <v>3.4925480636046315</v>
      </c>
      <c r="X65" s="2"/>
      <c r="Y65" s="2"/>
      <c r="Z65" s="263">
        <f t="shared" si="1"/>
        <v>172.49254806360463</v>
      </c>
      <c r="AA65" s="263">
        <f t="shared" si="1"/>
        <v>0</v>
      </c>
    </row>
    <row r="66" spans="1:29" ht="15.75" thickBot="1">
      <c r="A66" s="254"/>
      <c r="B66" s="317" t="s">
        <v>447</v>
      </c>
      <c r="C66" s="525">
        <v>0</v>
      </c>
      <c r="D66" s="525">
        <v>0</v>
      </c>
      <c r="E66" s="525">
        <v>0</v>
      </c>
      <c r="F66" s="525">
        <v>0</v>
      </c>
      <c r="G66" s="525">
        <v>0</v>
      </c>
      <c r="H66" s="525">
        <v>0</v>
      </c>
      <c r="I66" s="525">
        <v>0</v>
      </c>
      <c r="J66" s="525">
        <v>0</v>
      </c>
      <c r="K66" s="525">
        <v>0</v>
      </c>
      <c r="L66" s="525">
        <v>0</v>
      </c>
      <c r="M66" s="525"/>
      <c r="N66" s="525"/>
      <c r="O66" s="525"/>
      <c r="P66" s="525">
        <v>0</v>
      </c>
      <c r="Q66" s="250"/>
      <c r="R66" s="4" t="s">
        <v>38</v>
      </c>
      <c r="S66" s="5">
        <f>SUM(S31:S65)</f>
        <v>18538</v>
      </c>
      <c r="T66" s="5">
        <f>S66+V66</f>
        <v>18911</v>
      </c>
      <c r="U66" s="5">
        <f>SUM(U31:U65)</f>
        <v>7998</v>
      </c>
      <c r="V66" s="5">
        <f>SUM(V31:V65)</f>
        <v>373</v>
      </c>
      <c r="X66" s="5">
        <f>SUM(X31:X65)</f>
        <v>27254.396999999997</v>
      </c>
      <c r="Y66" s="5">
        <f>SUM(Y31:Y65)</f>
        <v>1182.1669999999999</v>
      </c>
      <c r="Z66" s="270">
        <f t="shared" si="1"/>
        <v>-8343.3969999999972</v>
      </c>
      <c r="AA66" s="270">
        <f t="shared" si="1"/>
        <v>6815.8330000000005</v>
      </c>
      <c r="AB66" s="267">
        <f>W69-X69</f>
        <v>-1527.5639999999985</v>
      </c>
    </row>
    <row r="67" spans="1:29">
      <c r="A67" s="254"/>
      <c r="B67" s="317"/>
      <c r="C67" s="525"/>
      <c r="D67" s="525"/>
      <c r="E67" s="525"/>
      <c r="F67" s="525"/>
      <c r="G67" s="525"/>
      <c r="H67" s="525"/>
      <c r="I67" s="525"/>
      <c r="J67" s="525"/>
      <c r="K67" s="525"/>
      <c r="L67" s="525"/>
      <c r="M67" s="525"/>
      <c r="N67" s="525"/>
      <c r="O67" s="525"/>
      <c r="P67" s="525"/>
      <c r="Q67" s="250"/>
      <c r="R67" s="40" t="s">
        <v>454</v>
      </c>
      <c r="S67" s="265">
        <f>S66-P68</f>
        <v>658</v>
      </c>
      <c r="U67" s="265"/>
      <c r="V67" s="265">
        <f>P73</f>
        <v>373</v>
      </c>
      <c r="Z67" s="51"/>
      <c r="AA67" s="51"/>
    </row>
    <row r="68" spans="1:29">
      <c r="A68" s="254"/>
      <c r="B68" s="322" t="s">
        <v>376</v>
      </c>
      <c r="C68" s="530">
        <v>16006</v>
      </c>
      <c r="D68" s="530">
        <v>759</v>
      </c>
      <c r="E68" s="530">
        <v>0</v>
      </c>
      <c r="F68" s="530">
        <v>0</v>
      </c>
      <c r="G68" s="530">
        <v>0</v>
      </c>
      <c r="H68" s="530">
        <v>0</v>
      </c>
      <c r="I68" s="530">
        <v>4</v>
      </c>
      <c r="J68" s="530">
        <v>0</v>
      </c>
      <c r="K68" s="530">
        <v>137</v>
      </c>
      <c r="L68" s="530">
        <v>974</v>
      </c>
      <c r="M68" s="525"/>
      <c r="N68" s="525"/>
      <c r="O68" s="525"/>
      <c r="P68" s="524">
        <v>17880</v>
      </c>
      <c r="Q68" s="250"/>
      <c r="R68" s="40" t="s">
        <v>454</v>
      </c>
      <c r="S68" s="265">
        <f>S43+S65</f>
        <v>658</v>
      </c>
      <c r="U68" s="265"/>
      <c r="V68" s="265"/>
      <c r="Y68" s="403"/>
    </row>
    <row r="69" spans="1:29" ht="15">
      <c r="A69" s="254"/>
      <c r="B69" s="322" t="s">
        <v>377</v>
      </c>
      <c r="C69" s="530">
        <v>5951</v>
      </c>
      <c r="D69" s="530">
        <v>1458</v>
      </c>
      <c r="E69" s="530">
        <v>0</v>
      </c>
      <c r="F69" s="530">
        <v>0</v>
      </c>
      <c r="G69" s="530">
        <v>0</v>
      </c>
      <c r="H69" s="530">
        <v>589</v>
      </c>
      <c r="I69" s="530">
        <v>0</v>
      </c>
      <c r="J69" s="530">
        <v>0</v>
      </c>
      <c r="K69" s="530">
        <v>0</v>
      </c>
      <c r="L69" s="530">
        <v>0</v>
      </c>
      <c r="M69" s="525"/>
      <c r="N69" s="525"/>
      <c r="O69" s="525"/>
      <c r="P69" s="524">
        <v>7998</v>
      </c>
      <c r="Q69" s="250"/>
      <c r="R69" s="40" t="s">
        <v>38</v>
      </c>
      <c r="S69" s="265">
        <f>S66+U66</f>
        <v>26536</v>
      </c>
      <c r="U69" s="265"/>
      <c r="V69" s="265"/>
      <c r="W69" s="264">
        <f>T66+U66</f>
        <v>26909</v>
      </c>
      <c r="X69" s="174">
        <f>X66+Y66</f>
        <v>28436.563999999998</v>
      </c>
    </row>
    <row r="70" spans="1:29">
      <c r="R70" s="40" t="s">
        <v>455</v>
      </c>
      <c r="S70" s="265">
        <f>P68+P69+P74+P76+P75</f>
        <v>26536</v>
      </c>
      <c r="U70" s="265"/>
      <c r="V70" s="265"/>
    </row>
    <row r="71" spans="1:29" s="249" customFormat="1" ht="15">
      <c r="A71" s="247"/>
      <c r="B71" s="248" t="s">
        <v>450</v>
      </c>
      <c r="C71" s="246"/>
      <c r="D71" s="246"/>
      <c r="E71" s="247"/>
      <c r="F71" s="247"/>
      <c r="G71" s="247"/>
      <c r="H71" s="247"/>
      <c r="I71" s="247"/>
      <c r="J71" s="245"/>
      <c r="K71" s="247"/>
      <c r="L71" s="247"/>
      <c r="M71" s="247"/>
      <c r="N71" s="247"/>
      <c r="O71" s="247"/>
      <c r="P71" s="244">
        <f>P68+P69-'Consolidado Ene 2019'!S46-'Consolidado Ene 2019'!S47</f>
        <v>0</v>
      </c>
      <c r="R71" s="248" t="s">
        <v>456</v>
      </c>
      <c r="S71" s="304">
        <f>S69-S70</f>
        <v>0</v>
      </c>
      <c r="Z71" s="268">
        <f>AE33</f>
        <v>658</v>
      </c>
      <c r="AA71" s="268">
        <f>AH33</f>
        <v>6475</v>
      </c>
      <c r="AB71" s="268">
        <f>SUM(Z71:AA71)</f>
        <v>7133</v>
      </c>
      <c r="AC71" s="276">
        <f>AB66-AB71</f>
        <v>-8660.5639999999985</v>
      </c>
    </row>
    <row r="72" spans="1:29" s="249" customFormat="1" ht="15">
      <c r="B72" s="259"/>
      <c r="C72" s="260"/>
      <c r="D72" s="260"/>
      <c r="J72" s="261"/>
      <c r="P72" s="262"/>
    </row>
    <row r="73" spans="1:29" s="249" customFormat="1" ht="15">
      <c r="B73" s="253" t="s">
        <v>448</v>
      </c>
      <c r="C73" s="260"/>
      <c r="D73" s="260"/>
      <c r="J73" s="261"/>
      <c r="P73" s="262">
        <f>'Consolidado Ene 2019'!S50</f>
        <v>373</v>
      </c>
    </row>
    <row r="74" spans="1:29">
      <c r="B74" s="253" t="s">
        <v>449</v>
      </c>
      <c r="C74" s="234"/>
      <c r="D74" s="234"/>
      <c r="P74" s="403">
        <f>'Consolidado Ene 2019'!S52</f>
        <v>489</v>
      </c>
    </row>
    <row r="75" spans="1:29">
      <c r="B75" s="253" t="s">
        <v>452</v>
      </c>
      <c r="P75" s="403">
        <f>'Consolidado Ene 2019'!S51</f>
        <v>0</v>
      </c>
    </row>
    <row r="76" spans="1:29">
      <c r="B76" s="253" t="s">
        <v>453</v>
      </c>
      <c r="P76" s="403">
        <f>'Consolidado Ene 2019'!S49</f>
        <v>169</v>
      </c>
    </row>
    <row r="77" spans="1:29">
      <c r="B77" s="253"/>
    </row>
    <row r="78" spans="1:29" ht="15">
      <c r="B78" s="248" t="s">
        <v>451</v>
      </c>
      <c r="P78" s="304">
        <f>P68+P69+P73+P74+P75+P76-'Consolidado Ene 2019'!S53</f>
        <v>-57037</v>
      </c>
      <c r="Q78" s="304">
        <f>'Consolidado Ene 2019'!S48</f>
        <v>57037</v>
      </c>
    </row>
    <row r="79" spans="1:29">
      <c r="B79" s="253"/>
    </row>
    <row r="81" spans="1:16" ht="15">
      <c r="A81" s="241"/>
      <c r="B81" s="240" t="s">
        <v>349</v>
      </c>
      <c r="C81" s="238"/>
      <c r="D81" s="238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</row>
    <row r="82" spans="1:16" ht="15">
      <c r="A82" s="241"/>
      <c r="B82" s="323" t="s">
        <v>350</v>
      </c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</row>
    <row r="83" spans="1:16" ht="15">
      <c r="A83" s="241"/>
      <c r="B83" s="323" t="s">
        <v>351</v>
      </c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</row>
    <row r="84" spans="1:16">
      <c r="A84" s="239" t="s">
        <v>380</v>
      </c>
      <c r="B84" s="326" t="s">
        <v>352</v>
      </c>
      <c r="C84" s="531">
        <v>11501</v>
      </c>
      <c r="D84" s="531">
        <v>0</v>
      </c>
      <c r="E84" s="531">
        <v>0</v>
      </c>
      <c r="F84" s="531">
        <v>0</v>
      </c>
      <c r="G84" s="531">
        <v>0</v>
      </c>
      <c r="H84" s="531">
        <v>0</v>
      </c>
      <c r="I84" s="531">
        <v>0</v>
      </c>
      <c r="J84" s="531">
        <v>0</v>
      </c>
      <c r="K84" s="531">
        <v>0</v>
      </c>
      <c r="L84" s="531">
        <v>0</v>
      </c>
      <c r="M84" s="532"/>
      <c r="N84" s="532"/>
      <c r="O84" s="532"/>
      <c r="P84" s="533">
        <v>11501</v>
      </c>
    </row>
    <row r="85" spans="1:16">
      <c r="A85" s="239" t="s">
        <v>381</v>
      </c>
      <c r="B85" s="326" t="s">
        <v>353</v>
      </c>
      <c r="C85" s="531">
        <v>4500</v>
      </c>
      <c r="D85" s="531">
        <v>0</v>
      </c>
      <c r="E85" s="531">
        <v>0</v>
      </c>
      <c r="F85" s="531">
        <v>0</v>
      </c>
      <c r="G85" s="531">
        <v>0</v>
      </c>
      <c r="H85" s="531">
        <v>0</v>
      </c>
      <c r="I85" s="531">
        <v>0</v>
      </c>
      <c r="J85" s="531">
        <v>0</v>
      </c>
      <c r="K85" s="531">
        <v>0</v>
      </c>
      <c r="L85" s="531">
        <v>0</v>
      </c>
      <c r="M85" s="532"/>
      <c r="N85" s="532"/>
      <c r="O85" s="532"/>
      <c r="P85" s="533">
        <v>4500</v>
      </c>
    </row>
    <row r="86" spans="1:16">
      <c r="A86" s="239" t="s">
        <v>382</v>
      </c>
      <c r="B86" s="326" t="s">
        <v>354</v>
      </c>
      <c r="C86" s="531">
        <v>0</v>
      </c>
      <c r="D86" s="531">
        <v>0</v>
      </c>
      <c r="E86" s="531">
        <v>0</v>
      </c>
      <c r="F86" s="531">
        <v>0</v>
      </c>
      <c r="G86" s="531">
        <v>0</v>
      </c>
      <c r="H86" s="531">
        <v>0</v>
      </c>
      <c r="I86" s="531">
        <v>0</v>
      </c>
      <c r="J86" s="531">
        <v>0</v>
      </c>
      <c r="K86" s="531">
        <v>0</v>
      </c>
      <c r="L86" s="531">
        <v>0</v>
      </c>
      <c r="M86" s="532"/>
      <c r="N86" s="532"/>
      <c r="O86" s="532"/>
      <c r="P86" s="533">
        <v>0</v>
      </c>
    </row>
    <row r="87" spans="1:16">
      <c r="A87" s="239" t="s">
        <v>383</v>
      </c>
      <c r="B87" s="326" t="s">
        <v>356</v>
      </c>
      <c r="C87" s="531">
        <v>4500</v>
      </c>
      <c r="D87" s="531">
        <v>0</v>
      </c>
      <c r="E87" s="531">
        <v>0</v>
      </c>
      <c r="F87" s="531">
        <v>0</v>
      </c>
      <c r="G87" s="531">
        <v>0</v>
      </c>
      <c r="H87" s="531">
        <v>0</v>
      </c>
      <c r="I87" s="531">
        <v>0</v>
      </c>
      <c r="J87" s="531">
        <v>0</v>
      </c>
      <c r="K87" s="531">
        <v>0</v>
      </c>
      <c r="L87" s="531">
        <v>0</v>
      </c>
      <c r="M87" s="532"/>
      <c r="N87" s="532"/>
      <c r="O87" s="532"/>
      <c r="P87" s="533">
        <v>4500</v>
      </c>
    </row>
    <row r="88" spans="1:16">
      <c r="A88" s="239" t="s">
        <v>384</v>
      </c>
      <c r="B88" s="326" t="s">
        <v>259</v>
      </c>
      <c r="C88" s="531">
        <v>0</v>
      </c>
      <c r="D88" s="531">
        <v>0</v>
      </c>
      <c r="E88" s="531">
        <v>0</v>
      </c>
      <c r="F88" s="531">
        <v>0</v>
      </c>
      <c r="G88" s="531">
        <v>0</v>
      </c>
      <c r="H88" s="531">
        <v>0</v>
      </c>
      <c r="I88" s="531">
        <v>0</v>
      </c>
      <c r="J88" s="531">
        <v>0</v>
      </c>
      <c r="K88" s="531">
        <v>0</v>
      </c>
      <c r="L88" s="531">
        <v>0</v>
      </c>
      <c r="M88" s="532"/>
      <c r="N88" s="532"/>
      <c r="O88" s="532"/>
      <c r="P88" s="533">
        <v>0</v>
      </c>
    </row>
    <row r="89" spans="1:16">
      <c r="A89" s="239" t="s">
        <v>385</v>
      </c>
      <c r="B89" s="326" t="s">
        <v>35</v>
      </c>
      <c r="C89" s="531">
        <v>0</v>
      </c>
      <c r="D89" s="531">
        <v>0</v>
      </c>
      <c r="E89" s="531">
        <v>0</v>
      </c>
      <c r="F89" s="531">
        <v>0</v>
      </c>
      <c r="G89" s="531">
        <v>0</v>
      </c>
      <c r="H89" s="531">
        <v>0</v>
      </c>
      <c r="I89" s="531">
        <v>0</v>
      </c>
      <c r="J89" s="531">
        <v>0</v>
      </c>
      <c r="K89" s="531">
        <v>0</v>
      </c>
      <c r="L89" s="531">
        <v>0</v>
      </c>
      <c r="M89" s="532"/>
      <c r="N89" s="532"/>
      <c r="O89" s="532"/>
      <c r="P89" s="533">
        <v>0</v>
      </c>
    </row>
    <row r="90" spans="1:16">
      <c r="A90" s="239" t="s">
        <v>386</v>
      </c>
      <c r="B90" s="326" t="s">
        <v>360</v>
      </c>
      <c r="C90" s="531">
        <v>0</v>
      </c>
      <c r="D90" s="531">
        <v>0</v>
      </c>
      <c r="E90" s="531">
        <v>0</v>
      </c>
      <c r="F90" s="531">
        <v>0</v>
      </c>
      <c r="G90" s="531">
        <v>0</v>
      </c>
      <c r="H90" s="531">
        <v>0</v>
      </c>
      <c r="I90" s="531">
        <v>0</v>
      </c>
      <c r="J90" s="531">
        <v>0</v>
      </c>
      <c r="K90" s="531">
        <v>0</v>
      </c>
      <c r="L90" s="531">
        <v>0</v>
      </c>
      <c r="M90" s="532"/>
      <c r="N90" s="532"/>
      <c r="O90" s="532"/>
      <c r="P90" s="533">
        <v>0</v>
      </c>
    </row>
    <row r="91" spans="1:16">
      <c r="A91" s="239" t="s">
        <v>387</v>
      </c>
      <c r="B91" s="326" t="s">
        <v>328</v>
      </c>
      <c r="C91" s="531">
        <v>4500</v>
      </c>
      <c r="D91" s="531">
        <v>0</v>
      </c>
      <c r="E91" s="531">
        <v>0</v>
      </c>
      <c r="F91" s="531">
        <v>0</v>
      </c>
      <c r="G91" s="531">
        <v>0</v>
      </c>
      <c r="H91" s="531">
        <v>0</v>
      </c>
      <c r="I91" s="531">
        <v>0</v>
      </c>
      <c r="J91" s="531">
        <v>0</v>
      </c>
      <c r="K91" s="531">
        <v>0</v>
      </c>
      <c r="L91" s="531">
        <v>0</v>
      </c>
      <c r="M91" s="532"/>
      <c r="N91" s="532"/>
      <c r="O91" s="532"/>
      <c r="P91" s="533">
        <v>4500</v>
      </c>
    </row>
    <row r="92" spans="1:16">
      <c r="A92" s="239" t="s">
        <v>388</v>
      </c>
      <c r="B92" s="326" t="s">
        <v>361</v>
      </c>
      <c r="C92" s="531">
        <v>5000</v>
      </c>
      <c r="D92" s="531">
        <v>0</v>
      </c>
      <c r="E92" s="531">
        <v>0</v>
      </c>
      <c r="F92" s="531">
        <v>0</v>
      </c>
      <c r="G92" s="531">
        <v>0</v>
      </c>
      <c r="H92" s="531">
        <v>0</v>
      </c>
      <c r="I92" s="531">
        <v>0</v>
      </c>
      <c r="J92" s="531">
        <v>0</v>
      </c>
      <c r="K92" s="531">
        <v>0</v>
      </c>
      <c r="L92" s="531">
        <v>0</v>
      </c>
      <c r="M92" s="532"/>
      <c r="N92" s="532"/>
      <c r="O92" s="532"/>
      <c r="P92" s="533">
        <v>5000</v>
      </c>
    </row>
    <row r="93" spans="1:16">
      <c r="A93" s="239" t="s">
        <v>389</v>
      </c>
      <c r="B93" s="326" t="s">
        <v>362</v>
      </c>
      <c r="C93" s="531">
        <v>10004</v>
      </c>
      <c r="D93" s="531">
        <v>0</v>
      </c>
      <c r="E93" s="531">
        <v>0</v>
      </c>
      <c r="F93" s="531">
        <v>0</v>
      </c>
      <c r="G93" s="531">
        <v>0</v>
      </c>
      <c r="H93" s="531">
        <v>0</v>
      </c>
      <c r="I93" s="531">
        <v>0</v>
      </c>
      <c r="J93" s="531">
        <v>0</v>
      </c>
      <c r="K93" s="531">
        <v>0</v>
      </c>
      <c r="L93" s="531">
        <v>0</v>
      </c>
      <c r="M93" s="532"/>
      <c r="N93" s="532"/>
      <c r="O93" s="532"/>
      <c r="P93" s="533">
        <v>10004</v>
      </c>
    </row>
    <row r="94" spans="1:16">
      <c r="A94" s="239" t="s">
        <v>390</v>
      </c>
      <c r="B94" s="326" t="s">
        <v>363</v>
      </c>
      <c r="C94" s="531">
        <v>0</v>
      </c>
      <c r="D94" s="531">
        <v>0</v>
      </c>
      <c r="E94" s="531">
        <v>0</v>
      </c>
      <c r="F94" s="531">
        <v>0</v>
      </c>
      <c r="G94" s="531">
        <v>0</v>
      </c>
      <c r="H94" s="531">
        <v>0</v>
      </c>
      <c r="I94" s="531">
        <v>0</v>
      </c>
      <c r="J94" s="531">
        <v>0</v>
      </c>
      <c r="K94" s="531">
        <v>0</v>
      </c>
      <c r="L94" s="531">
        <v>0</v>
      </c>
      <c r="M94" s="532"/>
      <c r="N94" s="532"/>
      <c r="O94" s="532"/>
      <c r="P94" s="533">
        <v>0</v>
      </c>
    </row>
    <row r="95" spans="1:16">
      <c r="A95" s="409" t="s">
        <v>391</v>
      </c>
      <c r="B95" s="328" t="s">
        <v>355</v>
      </c>
      <c r="C95" s="531">
        <v>0</v>
      </c>
      <c r="D95" s="531">
        <v>0</v>
      </c>
      <c r="E95" s="531">
        <v>0</v>
      </c>
      <c r="F95" s="531">
        <v>0</v>
      </c>
      <c r="G95" s="531">
        <v>0</v>
      </c>
      <c r="H95" s="531">
        <v>0</v>
      </c>
      <c r="I95" s="531">
        <v>0</v>
      </c>
      <c r="J95" s="531">
        <v>0</v>
      </c>
      <c r="K95" s="531">
        <v>0</v>
      </c>
      <c r="L95" s="531">
        <v>0</v>
      </c>
      <c r="M95" s="532"/>
      <c r="N95" s="532"/>
      <c r="O95" s="532"/>
      <c r="P95" s="533">
        <v>0</v>
      </c>
    </row>
    <row r="96" spans="1:16">
      <c r="A96" s="409" t="s">
        <v>392</v>
      </c>
      <c r="B96" s="328" t="s">
        <v>21</v>
      </c>
      <c r="C96" s="531">
        <v>1507</v>
      </c>
      <c r="D96" s="531">
        <v>0</v>
      </c>
      <c r="E96" s="531">
        <v>0</v>
      </c>
      <c r="F96" s="531">
        <v>0</v>
      </c>
      <c r="G96" s="531">
        <v>0</v>
      </c>
      <c r="H96" s="531">
        <v>0</v>
      </c>
      <c r="I96" s="531">
        <v>0</v>
      </c>
      <c r="J96" s="531">
        <v>0</v>
      </c>
      <c r="K96" s="531">
        <v>0</v>
      </c>
      <c r="L96" s="531">
        <v>0</v>
      </c>
      <c r="M96" s="532"/>
      <c r="N96" s="532"/>
      <c r="O96" s="532"/>
      <c r="P96" s="533">
        <v>1507</v>
      </c>
    </row>
    <row r="97" spans="1:16">
      <c r="A97" s="409" t="s">
        <v>393</v>
      </c>
      <c r="B97" s="328" t="s">
        <v>357</v>
      </c>
      <c r="C97" s="531">
        <v>7508</v>
      </c>
      <c r="D97" s="531">
        <v>1783</v>
      </c>
      <c r="E97" s="531">
        <v>0</v>
      </c>
      <c r="F97" s="531">
        <v>0</v>
      </c>
      <c r="G97" s="531">
        <v>0</v>
      </c>
      <c r="H97" s="531">
        <v>6662</v>
      </c>
      <c r="I97" s="531">
        <v>0</v>
      </c>
      <c r="J97" s="531">
        <v>0</v>
      </c>
      <c r="K97" s="531">
        <v>0</v>
      </c>
      <c r="L97" s="531">
        <v>0</v>
      </c>
      <c r="M97" s="532"/>
      <c r="N97" s="532"/>
      <c r="O97" s="532"/>
      <c r="P97" s="533">
        <v>15953</v>
      </c>
    </row>
    <row r="98" spans="1:16">
      <c r="A98" s="409" t="s">
        <v>394</v>
      </c>
      <c r="B98" s="328" t="s">
        <v>358</v>
      </c>
      <c r="C98" s="531">
        <v>249</v>
      </c>
      <c r="D98" s="531">
        <v>0</v>
      </c>
      <c r="E98" s="531">
        <v>0</v>
      </c>
      <c r="F98" s="531">
        <v>0</v>
      </c>
      <c r="G98" s="531">
        <v>0</v>
      </c>
      <c r="H98" s="531">
        <v>0</v>
      </c>
      <c r="I98" s="531">
        <v>0</v>
      </c>
      <c r="J98" s="531">
        <v>0</v>
      </c>
      <c r="K98" s="531">
        <v>0</v>
      </c>
      <c r="L98" s="531">
        <v>0</v>
      </c>
      <c r="M98" s="532"/>
      <c r="N98" s="532"/>
      <c r="O98" s="532"/>
      <c r="P98" s="533">
        <v>249</v>
      </c>
    </row>
    <row r="99" spans="1:16">
      <c r="A99" s="409" t="s">
        <v>395</v>
      </c>
      <c r="B99" s="328" t="s">
        <v>359</v>
      </c>
      <c r="C99" s="531">
        <v>0</v>
      </c>
      <c r="D99" s="531">
        <v>0</v>
      </c>
      <c r="E99" s="531">
        <v>0</v>
      </c>
      <c r="F99" s="531">
        <v>0</v>
      </c>
      <c r="G99" s="531">
        <v>0</v>
      </c>
      <c r="H99" s="531">
        <v>0</v>
      </c>
      <c r="I99" s="531">
        <v>0</v>
      </c>
      <c r="J99" s="531">
        <v>0</v>
      </c>
      <c r="K99" s="531">
        <v>0</v>
      </c>
      <c r="L99" s="531">
        <v>0</v>
      </c>
      <c r="M99" s="532"/>
      <c r="N99" s="532"/>
      <c r="O99" s="532"/>
      <c r="P99" s="533">
        <v>0</v>
      </c>
    </row>
    <row r="100" spans="1:16">
      <c r="A100" s="409" t="s">
        <v>396</v>
      </c>
      <c r="B100" s="328" t="s">
        <v>326</v>
      </c>
      <c r="C100" s="531">
        <v>0</v>
      </c>
      <c r="D100" s="531">
        <v>0</v>
      </c>
      <c r="E100" s="531">
        <v>0</v>
      </c>
      <c r="F100" s="531">
        <v>0</v>
      </c>
      <c r="G100" s="531">
        <v>0</v>
      </c>
      <c r="H100" s="531">
        <v>0</v>
      </c>
      <c r="I100" s="531">
        <v>0</v>
      </c>
      <c r="J100" s="531">
        <v>0</v>
      </c>
      <c r="K100" s="531">
        <v>0</v>
      </c>
      <c r="L100" s="531">
        <v>0</v>
      </c>
      <c r="M100" s="532"/>
      <c r="N100" s="532"/>
      <c r="O100" s="532"/>
      <c r="P100" s="533">
        <v>0</v>
      </c>
    </row>
    <row r="101" spans="1:16">
      <c r="A101" s="239"/>
      <c r="B101" s="328" t="s">
        <v>123</v>
      </c>
      <c r="C101" s="531">
        <v>0</v>
      </c>
      <c r="D101" s="531">
        <v>15</v>
      </c>
      <c r="E101" s="531">
        <v>0</v>
      </c>
      <c r="F101" s="531">
        <v>0</v>
      </c>
      <c r="G101" s="531">
        <v>0</v>
      </c>
      <c r="H101" s="531">
        <v>0</v>
      </c>
      <c r="I101" s="531">
        <v>0</v>
      </c>
      <c r="J101" s="531">
        <v>0</v>
      </c>
      <c r="K101" s="531">
        <v>0</v>
      </c>
      <c r="L101" s="531">
        <v>0</v>
      </c>
      <c r="M101" s="532"/>
      <c r="N101" s="532"/>
      <c r="O101" s="532"/>
      <c r="P101" s="533">
        <v>15</v>
      </c>
    </row>
    <row r="102" spans="1:16" ht="16.5">
      <c r="A102" s="409" t="s">
        <v>397</v>
      </c>
      <c r="B102" s="328" t="s">
        <v>123</v>
      </c>
      <c r="C102" s="534">
        <v>1426</v>
      </c>
      <c r="D102" s="534">
        <v>0</v>
      </c>
      <c r="E102" s="534">
        <v>0</v>
      </c>
      <c r="F102" s="534">
        <v>0</v>
      </c>
      <c r="G102" s="534">
        <v>0</v>
      </c>
      <c r="H102" s="534">
        <v>4</v>
      </c>
      <c r="I102" s="534">
        <v>0</v>
      </c>
      <c r="J102" s="534">
        <v>0</v>
      </c>
      <c r="K102" s="534">
        <v>0</v>
      </c>
      <c r="L102" s="534">
        <v>0</v>
      </c>
      <c r="M102" s="532"/>
      <c r="N102" s="532"/>
      <c r="O102" s="532"/>
      <c r="P102" s="535">
        <v>1430</v>
      </c>
    </row>
    <row r="103" spans="1:16">
      <c r="A103" s="353"/>
      <c r="B103" s="323" t="s">
        <v>364</v>
      </c>
      <c r="C103" s="536">
        <v>50695</v>
      </c>
      <c r="D103" s="536">
        <v>1798</v>
      </c>
      <c r="E103" s="536">
        <v>0</v>
      </c>
      <c r="F103" s="536">
        <v>0</v>
      </c>
      <c r="G103" s="536">
        <v>0</v>
      </c>
      <c r="H103" s="536">
        <v>6666</v>
      </c>
      <c r="I103" s="536">
        <v>0</v>
      </c>
      <c r="J103" s="536">
        <v>0</v>
      </c>
      <c r="K103" s="536">
        <v>0</v>
      </c>
      <c r="L103" s="536">
        <v>0</v>
      </c>
      <c r="M103" s="532"/>
      <c r="N103" s="532"/>
      <c r="O103" s="532"/>
      <c r="P103" s="536">
        <v>59159</v>
      </c>
    </row>
    <row r="104" spans="1:16">
      <c r="A104" s="354"/>
      <c r="B104" s="323"/>
      <c r="C104" s="532">
        <v>0</v>
      </c>
      <c r="D104" s="532">
        <v>0</v>
      </c>
      <c r="E104" s="532">
        <v>0</v>
      </c>
      <c r="F104" s="532">
        <v>0</v>
      </c>
      <c r="G104" s="532">
        <v>0</v>
      </c>
      <c r="H104" s="532">
        <v>0</v>
      </c>
      <c r="I104" s="532">
        <v>0</v>
      </c>
      <c r="J104" s="532">
        <v>0</v>
      </c>
      <c r="K104" s="532">
        <v>0</v>
      </c>
      <c r="L104" s="532">
        <v>0</v>
      </c>
      <c r="M104" s="532"/>
      <c r="N104" s="532"/>
      <c r="O104" s="532"/>
      <c r="P104" s="532">
        <v>0</v>
      </c>
    </row>
    <row r="105" spans="1:16">
      <c r="A105" s="354"/>
      <c r="B105" s="323"/>
      <c r="C105" s="532"/>
      <c r="D105" s="532"/>
      <c r="E105" s="532"/>
      <c r="F105" s="532"/>
      <c r="G105" s="532"/>
      <c r="H105" s="532"/>
      <c r="I105" s="532"/>
      <c r="J105" s="532"/>
      <c r="K105" s="532"/>
      <c r="L105" s="532"/>
      <c r="M105" s="532"/>
      <c r="N105" s="532"/>
      <c r="O105" s="532"/>
      <c r="P105" s="532"/>
    </row>
    <row r="106" spans="1:16">
      <c r="A106" s="354"/>
      <c r="B106" s="355" t="s">
        <v>376</v>
      </c>
      <c r="C106" s="531">
        <v>40005</v>
      </c>
      <c r="D106" s="531">
        <v>15</v>
      </c>
      <c r="E106" s="531">
        <v>0</v>
      </c>
      <c r="F106" s="531">
        <v>0</v>
      </c>
      <c r="G106" s="531">
        <v>0</v>
      </c>
      <c r="H106" s="531">
        <v>0</v>
      </c>
      <c r="I106" s="531">
        <v>0</v>
      </c>
      <c r="J106" s="531">
        <v>0</v>
      </c>
      <c r="K106" s="531">
        <v>0</v>
      </c>
      <c r="L106" s="531">
        <v>0</v>
      </c>
      <c r="M106" s="532"/>
      <c r="N106" s="532"/>
      <c r="O106" s="532"/>
      <c r="P106" s="533">
        <v>40020</v>
      </c>
    </row>
    <row r="107" spans="1:16">
      <c r="A107" s="354"/>
      <c r="B107" s="355" t="s">
        <v>377</v>
      </c>
      <c r="C107" s="531">
        <v>10690</v>
      </c>
      <c r="D107" s="531">
        <v>1783</v>
      </c>
      <c r="E107" s="531">
        <v>0</v>
      </c>
      <c r="F107" s="531">
        <v>0</v>
      </c>
      <c r="G107" s="531">
        <v>0</v>
      </c>
      <c r="H107" s="531">
        <v>6666</v>
      </c>
      <c r="I107" s="531">
        <v>0</v>
      </c>
      <c r="J107" s="531">
        <v>0</v>
      </c>
      <c r="K107" s="531">
        <v>0</v>
      </c>
      <c r="L107" s="531">
        <v>0</v>
      </c>
      <c r="M107" s="532"/>
      <c r="N107" s="532"/>
      <c r="O107" s="532"/>
      <c r="P107" s="533">
        <v>19139</v>
      </c>
    </row>
    <row r="108" spans="1:16">
      <c r="A108" s="354"/>
      <c r="B108" s="323"/>
      <c r="C108" s="532"/>
      <c r="D108" s="532"/>
      <c r="E108" s="532"/>
      <c r="F108" s="532"/>
      <c r="G108" s="532"/>
      <c r="H108" s="532"/>
      <c r="I108" s="532"/>
      <c r="J108" s="532"/>
      <c r="K108" s="532"/>
      <c r="L108" s="532"/>
      <c r="M108" s="532"/>
      <c r="N108" s="532"/>
      <c r="O108" s="532"/>
      <c r="P108" s="532"/>
    </row>
    <row r="109" spans="1:16">
      <c r="A109" s="354"/>
      <c r="B109" s="323" t="s">
        <v>370</v>
      </c>
      <c r="C109" s="532"/>
      <c r="D109" s="532"/>
      <c r="E109" s="532"/>
      <c r="F109" s="532"/>
      <c r="G109" s="532"/>
      <c r="H109" s="532"/>
      <c r="I109" s="532"/>
      <c r="J109" s="532"/>
      <c r="K109" s="532"/>
      <c r="L109" s="532"/>
      <c r="M109" s="532"/>
      <c r="N109" s="532"/>
      <c r="O109" s="532"/>
      <c r="P109" s="532"/>
    </row>
    <row r="110" spans="1:16">
      <c r="A110" s="410" t="s">
        <v>398</v>
      </c>
      <c r="B110" s="328" t="s">
        <v>357</v>
      </c>
      <c r="C110" s="531">
        <v>0</v>
      </c>
      <c r="D110" s="531">
        <v>0</v>
      </c>
      <c r="E110" s="531">
        <v>0</v>
      </c>
      <c r="F110" s="531">
        <v>0</v>
      </c>
      <c r="G110" s="531">
        <v>0</v>
      </c>
      <c r="H110" s="531">
        <v>0</v>
      </c>
      <c r="I110" s="531">
        <v>0</v>
      </c>
      <c r="J110" s="531">
        <v>0</v>
      </c>
      <c r="K110" s="531">
        <v>0</v>
      </c>
      <c r="L110" s="531">
        <v>0</v>
      </c>
      <c r="M110" s="532"/>
      <c r="N110" s="532"/>
      <c r="O110" s="532"/>
      <c r="P110" s="533">
        <v>0</v>
      </c>
    </row>
    <row r="111" spans="1:16" ht="16.5">
      <c r="A111" s="410" t="s">
        <v>399</v>
      </c>
      <c r="B111" s="328" t="s">
        <v>366</v>
      </c>
      <c r="C111" s="534">
        <v>0</v>
      </c>
      <c r="D111" s="534">
        <v>0</v>
      </c>
      <c r="E111" s="534">
        <v>0</v>
      </c>
      <c r="F111" s="534">
        <v>0</v>
      </c>
      <c r="G111" s="534">
        <v>0</v>
      </c>
      <c r="H111" s="534">
        <v>0</v>
      </c>
      <c r="I111" s="534">
        <v>0</v>
      </c>
      <c r="J111" s="534">
        <v>0</v>
      </c>
      <c r="K111" s="534">
        <v>0</v>
      </c>
      <c r="L111" s="534">
        <v>0</v>
      </c>
      <c r="M111" s="532"/>
      <c r="N111" s="532"/>
      <c r="O111" s="532"/>
      <c r="P111" s="535">
        <v>0</v>
      </c>
    </row>
    <row r="112" spans="1:16">
      <c r="A112" s="354"/>
      <c r="B112" s="323" t="s">
        <v>364</v>
      </c>
      <c r="C112" s="536">
        <v>0</v>
      </c>
      <c r="D112" s="536">
        <v>0</v>
      </c>
      <c r="E112" s="536">
        <v>0</v>
      </c>
      <c r="F112" s="536">
        <v>0</v>
      </c>
      <c r="G112" s="536">
        <v>0</v>
      </c>
      <c r="H112" s="536">
        <v>0</v>
      </c>
      <c r="I112" s="536">
        <v>0</v>
      </c>
      <c r="J112" s="536">
        <v>0</v>
      </c>
      <c r="K112" s="536">
        <v>0</v>
      </c>
      <c r="L112" s="536">
        <v>0</v>
      </c>
      <c r="M112" s="532"/>
      <c r="N112" s="532"/>
      <c r="O112" s="532"/>
      <c r="P112" s="536">
        <v>0</v>
      </c>
    </row>
    <row r="113" spans="1:16">
      <c r="A113" s="354"/>
      <c r="B113" s="356"/>
      <c r="C113" s="532">
        <v>0</v>
      </c>
      <c r="D113" s="532">
        <v>0</v>
      </c>
      <c r="E113" s="532">
        <v>0</v>
      </c>
      <c r="F113" s="532">
        <v>0</v>
      </c>
      <c r="G113" s="532">
        <v>0</v>
      </c>
      <c r="H113" s="532">
        <v>0</v>
      </c>
      <c r="I113" s="532">
        <v>0</v>
      </c>
      <c r="J113" s="532">
        <v>0</v>
      </c>
      <c r="K113" s="532">
        <v>0</v>
      </c>
      <c r="L113" s="532">
        <v>0</v>
      </c>
      <c r="M113" s="532"/>
      <c r="N113" s="532"/>
      <c r="O113" s="532"/>
      <c r="P113" s="532">
        <v>0</v>
      </c>
    </row>
    <row r="114" spans="1:16">
      <c r="A114" s="354"/>
      <c r="B114" s="356"/>
      <c r="C114" s="532"/>
      <c r="D114" s="532"/>
      <c r="E114" s="532"/>
      <c r="F114" s="532"/>
      <c r="G114" s="532"/>
      <c r="H114" s="532"/>
      <c r="I114" s="532"/>
      <c r="J114" s="532"/>
      <c r="K114" s="532"/>
      <c r="L114" s="532"/>
      <c r="M114" s="532"/>
      <c r="N114" s="532"/>
      <c r="O114" s="532"/>
      <c r="P114" s="532"/>
    </row>
    <row r="115" spans="1:16">
      <c r="A115" s="354"/>
      <c r="B115" s="355" t="s">
        <v>400</v>
      </c>
      <c r="C115" s="531">
        <v>50695</v>
      </c>
      <c r="D115" s="531">
        <v>1798</v>
      </c>
      <c r="E115" s="531">
        <v>0</v>
      </c>
      <c r="F115" s="531">
        <v>0</v>
      </c>
      <c r="G115" s="531">
        <v>0</v>
      </c>
      <c r="H115" s="531">
        <v>6666</v>
      </c>
      <c r="I115" s="531">
        <v>0</v>
      </c>
      <c r="J115" s="531">
        <v>0</v>
      </c>
      <c r="K115" s="531">
        <v>0</v>
      </c>
      <c r="L115" s="531">
        <v>0</v>
      </c>
      <c r="M115" s="532"/>
      <c r="N115" s="532"/>
      <c r="O115" s="532"/>
      <c r="P115" s="533">
        <v>59159</v>
      </c>
    </row>
    <row r="116" spans="1:16">
      <c r="A116" s="6"/>
      <c r="B116" s="6"/>
      <c r="C116" s="532">
        <v>0</v>
      </c>
      <c r="D116" s="532">
        <v>0</v>
      </c>
      <c r="E116" s="532">
        <v>0</v>
      </c>
      <c r="F116" s="532">
        <v>0</v>
      </c>
      <c r="G116" s="532">
        <v>0</v>
      </c>
      <c r="H116" s="532">
        <v>0</v>
      </c>
      <c r="I116" s="532">
        <v>0</v>
      </c>
      <c r="J116" s="532">
        <v>0</v>
      </c>
      <c r="K116" s="532">
        <v>0</v>
      </c>
      <c r="L116" s="532">
        <v>0</v>
      </c>
      <c r="M116" s="532"/>
      <c r="N116" s="532"/>
      <c r="O116" s="532"/>
      <c r="P116" s="533">
        <v>0</v>
      </c>
    </row>
    <row r="117" spans="1:16" ht="21" customHeight="1">
      <c r="A117" s="357"/>
      <c r="B117" s="323" t="s">
        <v>365</v>
      </c>
      <c r="C117" s="532"/>
      <c r="D117" s="532"/>
      <c r="E117" s="532"/>
      <c r="F117" s="532"/>
      <c r="G117" s="532"/>
      <c r="H117" s="532"/>
      <c r="I117" s="532"/>
      <c r="J117" s="532"/>
      <c r="K117" s="532"/>
      <c r="L117" s="532"/>
      <c r="M117" s="532"/>
      <c r="N117" s="532"/>
      <c r="O117" s="532"/>
      <c r="P117" s="532"/>
    </row>
    <row r="118" spans="1:16">
      <c r="A118" s="357"/>
      <c r="B118" s="323" t="s">
        <v>351</v>
      </c>
      <c r="C118" s="532"/>
      <c r="D118" s="532"/>
      <c r="E118" s="532"/>
      <c r="F118" s="532"/>
      <c r="G118" s="532"/>
      <c r="H118" s="532"/>
      <c r="I118" s="532"/>
      <c r="J118" s="532"/>
      <c r="K118" s="532"/>
      <c r="L118" s="532"/>
      <c r="M118" s="532"/>
      <c r="N118" s="532"/>
      <c r="O118" s="532"/>
      <c r="P118" s="532"/>
    </row>
    <row r="119" spans="1:16">
      <c r="A119" s="411" t="s">
        <v>401</v>
      </c>
      <c r="B119" s="328" t="s">
        <v>366</v>
      </c>
      <c r="C119" s="531">
        <v>0</v>
      </c>
      <c r="D119" s="531">
        <v>0</v>
      </c>
      <c r="E119" s="531">
        <v>0</v>
      </c>
      <c r="F119" s="531">
        <v>0</v>
      </c>
      <c r="G119" s="531">
        <v>0</v>
      </c>
      <c r="H119" s="531">
        <v>0</v>
      </c>
      <c r="I119" s="531">
        <v>0</v>
      </c>
      <c r="J119" s="531">
        <v>0</v>
      </c>
      <c r="K119" s="531">
        <v>0</v>
      </c>
      <c r="L119" s="531">
        <v>0</v>
      </c>
      <c r="M119" s="532"/>
      <c r="N119" s="532"/>
      <c r="O119" s="532"/>
      <c r="P119" s="533">
        <v>0</v>
      </c>
    </row>
    <row r="120" spans="1:16">
      <c r="A120" s="411" t="s">
        <v>402</v>
      </c>
      <c r="B120" s="328" t="s">
        <v>357</v>
      </c>
      <c r="C120" s="531">
        <v>0</v>
      </c>
      <c r="D120" s="531">
        <v>0</v>
      </c>
      <c r="E120" s="531">
        <v>0</v>
      </c>
      <c r="F120" s="531">
        <v>0</v>
      </c>
      <c r="G120" s="531">
        <v>0</v>
      </c>
      <c r="H120" s="531">
        <v>0</v>
      </c>
      <c r="I120" s="531">
        <v>0</v>
      </c>
      <c r="J120" s="531">
        <v>0</v>
      </c>
      <c r="K120" s="531">
        <v>0</v>
      </c>
      <c r="L120" s="531">
        <v>0</v>
      </c>
      <c r="M120" s="532"/>
      <c r="N120" s="532"/>
      <c r="O120" s="532"/>
      <c r="P120" s="533">
        <v>0</v>
      </c>
    </row>
    <row r="121" spans="1:16">
      <c r="A121" s="411" t="s">
        <v>403</v>
      </c>
      <c r="B121" s="328" t="s">
        <v>367</v>
      </c>
      <c r="C121" s="531">
        <v>0</v>
      </c>
      <c r="D121" s="531">
        <v>0</v>
      </c>
      <c r="E121" s="531">
        <v>0</v>
      </c>
      <c r="F121" s="531">
        <v>0</v>
      </c>
      <c r="G121" s="531">
        <v>0</v>
      </c>
      <c r="H121" s="531">
        <v>0</v>
      </c>
      <c r="I121" s="531">
        <v>0</v>
      </c>
      <c r="J121" s="531">
        <v>0</v>
      </c>
      <c r="K121" s="531">
        <v>0</v>
      </c>
      <c r="L121" s="531">
        <v>0</v>
      </c>
      <c r="M121" s="532"/>
      <c r="N121" s="532"/>
      <c r="O121" s="532"/>
      <c r="P121" s="533">
        <v>0</v>
      </c>
    </row>
    <row r="122" spans="1:16">
      <c r="A122" s="411" t="s">
        <v>404</v>
      </c>
      <c r="B122" s="328" t="s">
        <v>368</v>
      </c>
      <c r="C122" s="537">
        <v>0</v>
      </c>
      <c r="D122" s="537">
        <v>0</v>
      </c>
      <c r="E122" s="537">
        <v>0</v>
      </c>
      <c r="F122" s="537">
        <v>0</v>
      </c>
      <c r="G122" s="537">
        <v>0</v>
      </c>
      <c r="H122" s="537">
        <v>0</v>
      </c>
      <c r="I122" s="537">
        <v>0</v>
      </c>
      <c r="J122" s="537">
        <v>0</v>
      </c>
      <c r="K122" s="537">
        <v>0</v>
      </c>
      <c r="L122" s="537">
        <v>0</v>
      </c>
      <c r="M122" s="532"/>
      <c r="N122" s="532"/>
      <c r="O122" s="532"/>
      <c r="P122" s="533">
        <v>0</v>
      </c>
    </row>
    <row r="123" spans="1:16">
      <c r="A123" s="411" t="s">
        <v>405</v>
      </c>
      <c r="B123" s="328" t="s">
        <v>326</v>
      </c>
      <c r="C123" s="537">
        <v>0</v>
      </c>
      <c r="D123" s="537">
        <v>0</v>
      </c>
      <c r="E123" s="537">
        <v>0</v>
      </c>
      <c r="F123" s="537">
        <v>0</v>
      </c>
      <c r="G123" s="537">
        <v>0</v>
      </c>
      <c r="H123" s="537">
        <v>0</v>
      </c>
      <c r="I123" s="537">
        <v>0</v>
      </c>
      <c r="J123" s="537">
        <v>0</v>
      </c>
      <c r="K123" s="537">
        <v>0</v>
      </c>
      <c r="L123" s="537">
        <v>0</v>
      </c>
      <c r="M123" s="532"/>
      <c r="N123" s="532"/>
      <c r="O123" s="532"/>
      <c r="P123" s="533">
        <v>0</v>
      </c>
    </row>
    <row r="124" spans="1:16">
      <c r="A124" s="411" t="s">
        <v>406</v>
      </c>
      <c r="B124" s="328" t="s">
        <v>327</v>
      </c>
      <c r="C124" s="413">
        <v>0</v>
      </c>
      <c r="D124" s="413">
        <v>0</v>
      </c>
      <c r="E124" s="413">
        <v>0</v>
      </c>
      <c r="F124" s="413">
        <v>0</v>
      </c>
      <c r="G124" s="413">
        <v>0</v>
      </c>
      <c r="H124" s="413">
        <v>0</v>
      </c>
      <c r="I124" s="413">
        <v>0</v>
      </c>
      <c r="J124" s="413">
        <v>0</v>
      </c>
      <c r="K124" s="413">
        <v>0</v>
      </c>
      <c r="L124" s="413">
        <v>0</v>
      </c>
      <c r="M124" s="413"/>
      <c r="N124" s="413"/>
      <c r="O124" s="413"/>
      <c r="P124" s="533">
        <v>0</v>
      </c>
    </row>
    <row r="125" spans="1:16" ht="16.5">
      <c r="A125" s="411" t="s">
        <v>407</v>
      </c>
      <c r="B125" s="328" t="s">
        <v>369</v>
      </c>
      <c r="C125" s="538">
        <v>0</v>
      </c>
      <c r="D125" s="538">
        <v>0</v>
      </c>
      <c r="E125" s="538">
        <v>0</v>
      </c>
      <c r="F125" s="538">
        <v>0</v>
      </c>
      <c r="G125" s="538">
        <v>0</v>
      </c>
      <c r="H125" s="538">
        <v>0</v>
      </c>
      <c r="I125" s="538">
        <v>0</v>
      </c>
      <c r="J125" s="538">
        <v>0</v>
      </c>
      <c r="K125" s="538">
        <v>0</v>
      </c>
      <c r="L125" s="538">
        <v>0</v>
      </c>
      <c r="M125" s="532"/>
      <c r="N125" s="532"/>
      <c r="O125" s="532"/>
      <c r="P125" s="535">
        <v>0</v>
      </c>
    </row>
    <row r="126" spans="1:16">
      <c r="A126" s="357"/>
      <c r="B126" s="323" t="s">
        <v>364</v>
      </c>
      <c r="C126" s="536">
        <v>0</v>
      </c>
      <c r="D126" s="536">
        <v>0</v>
      </c>
      <c r="E126" s="536">
        <v>0</v>
      </c>
      <c r="F126" s="536">
        <v>0</v>
      </c>
      <c r="G126" s="536">
        <v>0</v>
      </c>
      <c r="H126" s="536">
        <v>0</v>
      </c>
      <c r="I126" s="536">
        <v>0</v>
      </c>
      <c r="J126" s="536">
        <v>0</v>
      </c>
      <c r="K126" s="536">
        <v>0</v>
      </c>
      <c r="L126" s="536">
        <v>0</v>
      </c>
      <c r="M126" s="536">
        <v>0</v>
      </c>
      <c r="N126" s="536">
        <v>0</v>
      </c>
      <c r="O126" s="536">
        <v>0</v>
      </c>
      <c r="P126" s="536">
        <v>0</v>
      </c>
    </row>
    <row r="127" spans="1:16">
      <c r="A127" s="357"/>
      <c r="B127" s="356"/>
      <c r="C127" s="532">
        <v>0</v>
      </c>
      <c r="D127" s="532">
        <v>0</v>
      </c>
      <c r="E127" s="532">
        <v>0</v>
      </c>
      <c r="F127" s="532">
        <v>0</v>
      </c>
      <c r="G127" s="532">
        <v>0</v>
      </c>
      <c r="H127" s="532">
        <v>0</v>
      </c>
      <c r="I127" s="532">
        <v>0</v>
      </c>
      <c r="J127" s="532">
        <v>0</v>
      </c>
      <c r="K127" s="532">
        <v>0</v>
      </c>
      <c r="L127" s="532">
        <v>0</v>
      </c>
      <c r="M127" s="532"/>
      <c r="N127" s="532"/>
      <c r="O127" s="532"/>
      <c r="P127" s="532">
        <v>0</v>
      </c>
    </row>
    <row r="128" spans="1:16">
      <c r="A128" s="357"/>
      <c r="B128" s="323" t="s">
        <v>370</v>
      </c>
      <c r="C128" s="532"/>
      <c r="D128" s="532"/>
      <c r="E128" s="532"/>
      <c r="F128" s="532"/>
      <c r="G128" s="532"/>
      <c r="H128" s="532"/>
      <c r="I128" s="532"/>
      <c r="J128" s="532"/>
      <c r="K128" s="532"/>
      <c r="L128" s="532"/>
      <c r="M128" s="532"/>
      <c r="N128" s="532"/>
      <c r="O128" s="532"/>
      <c r="P128" s="532"/>
    </row>
    <row r="129" spans="1:16">
      <c r="A129" s="411" t="s">
        <v>408</v>
      </c>
      <c r="B129" s="328" t="s">
        <v>366</v>
      </c>
      <c r="C129" s="531">
        <v>0</v>
      </c>
      <c r="D129" s="531">
        <v>0</v>
      </c>
      <c r="E129" s="531">
        <v>0</v>
      </c>
      <c r="F129" s="531">
        <v>0</v>
      </c>
      <c r="G129" s="531">
        <v>0</v>
      </c>
      <c r="H129" s="531">
        <v>0</v>
      </c>
      <c r="I129" s="531">
        <v>0</v>
      </c>
      <c r="J129" s="531">
        <v>0</v>
      </c>
      <c r="K129" s="531">
        <v>0</v>
      </c>
      <c r="L129" s="531">
        <v>0</v>
      </c>
      <c r="M129" s="532"/>
      <c r="N129" s="532"/>
      <c r="O129" s="532"/>
      <c r="P129" s="533">
        <v>0</v>
      </c>
    </row>
    <row r="130" spans="1:16">
      <c r="A130" s="411" t="s">
        <v>409</v>
      </c>
      <c r="B130" s="328" t="s">
        <v>357</v>
      </c>
      <c r="C130" s="531">
        <v>890</v>
      </c>
      <c r="D130" s="531">
        <v>0</v>
      </c>
      <c r="E130" s="531">
        <v>0</v>
      </c>
      <c r="F130" s="531">
        <v>0</v>
      </c>
      <c r="G130" s="531">
        <v>0</v>
      </c>
      <c r="H130" s="531">
        <v>0</v>
      </c>
      <c r="I130" s="531">
        <v>0</v>
      </c>
      <c r="J130" s="531">
        <v>0</v>
      </c>
      <c r="K130" s="531">
        <v>0</v>
      </c>
      <c r="L130" s="531">
        <v>0</v>
      </c>
      <c r="M130" s="532"/>
      <c r="N130" s="532"/>
      <c r="O130" s="532"/>
      <c r="P130" s="533">
        <v>890</v>
      </c>
    </row>
    <row r="131" spans="1:16">
      <c r="A131" s="411" t="s">
        <v>410</v>
      </c>
      <c r="B131" s="328" t="s">
        <v>367</v>
      </c>
      <c r="C131" s="531">
        <v>0</v>
      </c>
      <c r="D131" s="531">
        <v>0</v>
      </c>
      <c r="E131" s="531">
        <v>0</v>
      </c>
      <c r="F131" s="531">
        <v>0</v>
      </c>
      <c r="G131" s="531">
        <v>0</v>
      </c>
      <c r="H131" s="531">
        <v>0</v>
      </c>
      <c r="I131" s="531">
        <v>0</v>
      </c>
      <c r="J131" s="531">
        <v>0</v>
      </c>
      <c r="K131" s="531">
        <v>0</v>
      </c>
      <c r="L131" s="531">
        <v>0</v>
      </c>
      <c r="M131" s="532"/>
      <c r="N131" s="532"/>
      <c r="O131" s="532"/>
      <c r="P131" s="533">
        <v>0</v>
      </c>
    </row>
    <row r="132" spans="1:16">
      <c r="A132" s="411" t="s">
        <v>411</v>
      </c>
      <c r="B132" s="328" t="s">
        <v>327</v>
      </c>
      <c r="C132" s="531">
        <v>0</v>
      </c>
      <c r="D132" s="531">
        <v>0</v>
      </c>
      <c r="E132" s="531">
        <v>0</v>
      </c>
      <c r="F132" s="531">
        <v>0</v>
      </c>
      <c r="G132" s="531">
        <v>0</v>
      </c>
      <c r="H132" s="531">
        <v>0</v>
      </c>
      <c r="I132" s="531">
        <v>0</v>
      </c>
      <c r="J132" s="531">
        <v>0</v>
      </c>
      <c r="K132" s="531">
        <v>0</v>
      </c>
      <c r="L132" s="531">
        <v>0</v>
      </c>
      <c r="M132" s="532"/>
      <c r="N132" s="532"/>
      <c r="O132" s="532"/>
      <c r="P132" s="533">
        <v>0</v>
      </c>
    </row>
    <row r="133" spans="1:16" ht="16.5">
      <c r="A133" s="411" t="s">
        <v>412</v>
      </c>
      <c r="B133" s="328" t="s">
        <v>368</v>
      </c>
      <c r="C133" s="534">
        <v>125</v>
      </c>
      <c r="D133" s="534">
        <v>0</v>
      </c>
      <c r="E133" s="534">
        <v>0</v>
      </c>
      <c r="F133" s="534">
        <v>0</v>
      </c>
      <c r="G133" s="534">
        <v>0</v>
      </c>
      <c r="H133" s="534">
        <v>0</v>
      </c>
      <c r="I133" s="534">
        <v>0</v>
      </c>
      <c r="J133" s="534">
        <v>0</v>
      </c>
      <c r="K133" s="534">
        <v>0</v>
      </c>
      <c r="L133" s="534">
        <v>0</v>
      </c>
      <c r="M133" s="532"/>
      <c r="N133" s="532"/>
      <c r="O133" s="532"/>
      <c r="P133" s="535">
        <v>125</v>
      </c>
    </row>
    <row r="134" spans="1:16">
      <c r="A134" s="357"/>
      <c r="B134" s="323" t="s">
        <v>364</v>
      </c>
      <c r="C134" s="536">
        <v>1015</v>
      </c>
      <c r="D134" s="536">
        <v>0</v>
      </c>
      <c r="E134" s="536">
        <v>0</v>
      </c>
      <c r="F134" s="536">
        <v>0</v>
      </c>
      <c r="G134" s="536">
        <v>0</v>
      </c>
      <c r="H134" s="536">
        <v>0</v>
      </c>
      <c r="I134" s="536">
        <v>0</v>
      </c>
      <c r="J134" s="536">
        <v>0</v>
      </c>
      <c r="K134" s="536">
        <v>0</v>
      </c>
      <c r="L134" s="536">
        <v>0</v>
      </c>
      <c r="M134" s="532"/>
      <c r="N134" s="532"/>
      <c r="O134" s="532"/>
      <c r="P134" s="536">
        <v>1015</v>
      </c>
    </row>
    <row r="135" spans="1:16">
      <c r="A135" s="357"/>
      <c r="B135" s="356"/>
      <c r="C135" s="414">
        <v>0</v>
      </c>
      <c r="D135" s="414">
        <v>0</v>
      </c>
      <c r="E135" s="414">
        <v>0</v>
      </c>
      <c r="F135" s="414">
        <v>0</v>
      </c>
      <c r="G135" s="414">
        <v>0</v>
      </c>
      <c r="H135" s="414">
        <v>0</v>
      </c>
      <c r="I135" s="414">
        <v>0</v>
      </c>
      <c r="J135" s="414">
        <v>0</v>
      </c>
      <c r="K135" s="414">
        <v>0</v>
      </c>
      <c r="L135" s="414">
        <v>0</v>
      </c>
      <c r="M135" s="414"/>
      <c r="N135" s="414"/>
      <c r="O135" s="414"/>
      <c r="P135" s="414">
        <v>0</v>
      </c>
    </row>
    <row r="136" spans="1:16">
      <c r="A136" s="242"/>
      <c r="B136" s="327"/>
      <c r="C136" s="414"/>
      <c r="D136" s="414"/>
      <c r="E136" s="414"/>
      <c r="F136" s="414"/>
      <c r="G136" s="414"/>
      <c r="H136" s="414"/>
      <c r="I136" s="414"/>
      <c r="J136" s="414"/>
      <c r="K136" s="414"/>
      <c r="L136" s="414"/>
      <c r="M136" s="414"/>
      <c r="N136" s="414"/>
      <c r="O136" s="414"/>
      <c r="P136" s="414"/>
    </row>
    <row r="137" spans="1:16">
      <c r="A137" s="242"/>
      <c r="B137" s="325" t="s">
        <v>371</v>
      </c>
      <c r="C137" s="531">
        <v>1015</v>
      </c>
      <c r="D137" s="531">
        <v>0</v>
      </c>
      <c r="E137" s="531">
        <v>0</v>
      </c>
      <c r="F137" s="531">
        <v>0</v>
      </c>
      <c r="G137" s="531">
        <v>0</v>
      </c>
      <c r="H137" s="531">
        <v>0</v>
      </c>
      <c r="I137" s="531">
        <v>0</v>
      </c>
      <c r="J137" s="531">
        <v>0</v>
      </c>
      <c r="K137" s="531">
        <v>0</v>
      </c>
      <c r="L137" s="531">
        <v>0</v>
      </c>
      <c r="M137" s="532"/>
      <c r="N137" s="532"/>
      <c r="O137" s="532"/>
      <c r="P137" s="533">
        <v>1015</v>
      </c>
    </row>
    <row r="139" spans="1:16">
      <c r="B139" s="403" t="s">
        <v>55</v>
      </c>
      <c r="P139" s="258">
        <f>P106</f>
        <v>40020</v>
      </c>
    </row>
    <row r="140" spans="1:16">
      <c r="B140" s="46" t="s">
        <v>372</v>
      </c>
      <c r="P140" s="258">
        <f>P107+P110+P111+P119+P120+P121+P122+P123+P124+P125+P129+P130+P131+P132+P133</f>
        <v>20154</v>
      </c>
    </row>
    <row r="142" spans="1:16" ht="15">
      <c r="B142" s="248" t="s">
        <v>378</v>
      </c>
      <c r="P142" s="243">
        <f>P140+P139-'Consolidado Ene 2019'!$S$59-'Consolidado Ene 2019'!$S$74</f>
        <v>0</v>
      </c>
    </row>
  </sheetData>
  <mergeCells count="1">
    <mergeCell ref="AC31:AE3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A853-7DE4-4837-8995-4C221ED380C8}">
  <sheetPr codeName="Hoja4"/>
  <dimension ref="A1:AK141"/>
  <sheetViews>
    <sheetView topLeftCell="A126" zoomScale="90" zoomScaleNormal="90" workbookViewId="0">
      <pane xSplit="2" topLeftCell="C1" activePane="topRight" state="frozen"/>
      <selection activeCell="P141" sqref="P141"/>
      <selection pane="topRight" activeCell="P141" sqref="P141"/>
    </sheetView>
  </sheetViews>
  <sheetFormatPr baseColWidth="10" defaultRowHeight="14.25"/>
  <cols>
    <col min="1" max="1" width="24.25" style="403" customWidth="1"/>
    <col min="2" max="2" width="23.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731">
        <f>C4+C82</f>
        <v>17000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12500</v>
      </c>
      <c r="D4" s="636">
        <v>1602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14102</v>
      </c>
      <c r="Q4" s="282"/>
    </row>
    <row r="5" spans="1:17">
      <c r="A5" s="227" t="s">
        <v>472</v>
      </c>
      <c r="B5" s="314" t="s">
        <v>18</v>
      </c>
      <c r="C5" s="636">
        <v>4000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4000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17500</v>
      </c>
      <c r="D7" s="636">
        <v>2060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19560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0</v>
      </c>
      <c r="Q9" s="282"/>
    </row>
    <row r="10" spans="1:17">
      <c r="A10" s="227" t="s">
        <v>477</v>
      </c>
      <c r="B10" s="314" t="s">
        <v>9</v>
      </c>
      <c r="C10" s="636">
        <v>14000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600</v>
      </c>
      <c r="M10" s="636">
        <v>0</v>
      </c>
      <c r="N10" s="636">
        <v>0</v>
      </c>
      <c r="O10" s="636">
        <v>0</v>
      </c>
      <c r="P10" s="636">
        <v>14600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376</v>
      </c>
      <c r="D25" s="636">
        <v>25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1</v>
      </c>
      <c r="M25" s="637"/>
      <c r="N25" s="637"/>
      <c r="O25" s="637"/>
      <c r="P25" s="636">
        <v>402</v>
      </c>
      <c r="Q25" s="282"/>
    </row>
    <row r="26" spans="1:34">
      <c r="A26" s="227"/>
      <c r="B26" s="323" t="s">
        <v>330</v>
      </c>
      <c r="C26" s="636">
        <v>48376</v>
      </c>
      <c r="D26" s="636">
        <v>3687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601</v>
      </c>
      <c r="M26" s="637"/>
      <c r="N26" s="637"/>
      <c r="O26" s="637"/>
      <c r="P26" s="636">
        <v>52664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4667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4667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2871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2871</v>
      </c>
      <c r="R30" s="3" t="s">
        <v>9</v>
      </c>
      <c r="S30" s="41">
        <f>P36+P73</f>
        <v>2855</v>
      </c>
      <c r="T30" s="2">
        <f>S30+V30</f>
        <v>2933.6803318022899</v>
      </c>
      <c r="U30" s="2">
        <f>P56</f>
        <v>0</v>
      </c>
      <c r="V30" s="2">
        <f t="shared" ref="V30:V41" si="0">(S30/($S$65-$S$42))*$P$71</f>
        <v>78.680331802289714</v>
      </c>
      <c r="X30" s="2">
        <f>[5]SALDOS!$ABU$3/1000-[5]SALDOS!$ABU$7/1000</f>
        <v>6155.5820000000003</v>
      </c>
      <c r="Y30" s="2">
        <f>[5]SALDOS!$ABU$7/1000</f>
        <v>0</v>
      </c>
      <c r="Z30" s="263">
        <f>T30-X30</f>
        <v>-3221.9016681977105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1187</v>
      </c>
      <c r="T31" s="2">
        <f t="shared" ref="T31:T64" si="2">S31+V31</f>
        <v>1219.7122780558032</v>
      </c>
      <c r="U31" s="2"/>
      <c r="V31" s="2">
        <f t="shared" si="0"/>
        <v>32.712278055803118</v>
      </c>
      <c r="X31" s="2">
        <f>[5]SALDOS!$ABU$13/1000</f>
        <v>3050.3760000000002</v>
      </c>
      <c r="Y31" s="2"/>
      <c r="Z31" s="286">
        <f>T31-X31</f>
        <v>-1830.6637219441971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2811</v>
      </c>
      <c r="D32" s="636">
        <v>8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2819</v>
      </c>
      <c r="R32" s="3" t="s">
        <v>12</v>
      </c>
      <c r="S32" s="41">
        <f>P39</f>
        <v>0</v>
      </c>
      <c r="T32" s="2">
        <f t="shared" si="2"/>
        <v>0</v>
      </c>
      <c r="U32" s="2">
        <f>P50</f>
        <v>40</v>
      </c>
      <c r="V32" s="2">
        <f t="shared" si="0"/>
        <v>0</v>
      </c>
      <c r="X32" s="2">
        <f>[5]SALDOS!$ABU$17/1000-[5]SALDOS!$ABU$18/1000</f>
        <v>0</v>
      </c>
      <c r="Y32" s="2">
        <f>[5]SALDOS!$ABU$18/1000</f>
        <v>306.93599999999998</v>
      </c>
      <c r="Z32" s="263">
        <f t="shared" si="1"/>
        <v>0</v>
      </c>
      <c r="AA32" s="263">
        <f t="shared" si="1"/>
        <v>-266.93599999999998</v>
      </c>
      <c r="AC32" s="271" t="s">
        <v>62</v>
      </c>
      <c r="AD32" s="272">
        <f>SUM(AD33:AD50)</f>
        <v>27254.396999999997</v>
      </c>
      <c r="AE32" s="272">
        <f>SUM(AE33:AE49)</f>
        <v>562</v>
      </c>
      <c r="AF32" s="271" t="s">
        <v>63</v>
      </c>
      <c r="AG32" s="273">
        <f>SUM(AG33:AG44)</f>
        <v>724.78499999999997</v>
      </c>
      <c r="AH32" s="272">
        <f>SUM(AH33:AH44)</f>
        <v>5910</v>
      </c>
    </row>
    <row r="33" spans="1:37" ht="15">
      <c r="A33" s="251" t="s">
        <v>417</v>
      </c>
      <c r="B33" s="318" t="s">
        <v>41</v>
      </c>
      <c r="C33" s="636">
        <v>8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8</v>
      </c>
      <c r="R33" s="3" t="s">
        <v>14</v>
      </c>
      <c r="S33" s="41">
        <f>P34</f>
        <v>4</v>
      </c>
      <c r="T33" s="2">
        <f t="shared" si="2"/>
        <v>4.1102351408788644</v>
      </c>
      <c r="U33" s="2"/>
      <c r="V33" s="2">
        <f t="shared" si="0"/>
        <v>0.11023514087886474</v>
      </c>
      <c r="X33" s="2"/>
      <c r="Y33" s="2"/>
      <c r="Z33" s="263">
        <f t="shared" si="1"/>
        <v>4.1102351408788644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[5]SALDOS!$ABS$7/1000</f>
        <v>0</v>
      </c>
      <c r="AH33" s="403"/>
    </row>
    <row r="34" spans="1:37" ht="15">
      <c r="A34" s="251" t="s">
        <v>418</v>
      </c>
      <c r="B34" s="318" t="s">
        <v>14</v>
      </c>
      <c r="C34" s="636">
        <v>4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4</v>
      </c>
      <c r="R34" s="3" t="s">
        <v>11</v>
      </c>
      <c r="S34" s="41">
        <f>P44</f>
        <v>19</v>
      </c>
      <c r="T34" s="2">
        <f t="shared" si="2"/>
        <v>19.523616919174607</v>
      </c>
      <c r="U34" s="2"/>
      <c r="V34" s="2">
        <f t="shared" si="0"/>
        <v>0.52361691917460751</v>
      </c>
      <c r="X34" s="2"/>
      <c r="Y34" s="2"/>
      <c r="Z34" s="263">
        <f t="shared" si="1"/>
        <v>19.523616919174607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[5]SALDOS!$ABS$18/1000</f>
        <v>306.93599999999998</v>
      </c>
      <c r="AH34" s="403"/>
    </row>
    <row r="35" spans="1:37" ht="15">
      <c r="A35" s="252" t="s">
        <v>419</v>
      </c>
      <c r="B35" s="318" t="s">
        <v>320</v>
      </c>
      <c r="C35" s="636">
        <v>-5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-5</v>
      </c>
      <c r="R35" s="3" t="s">
        <v>17</v>
      </c>
      <c r="S35" s="41">
        <f>P35</f>
        <v>-5</v>
      </c>
      <c r="T35" s="2">
        <f t="shared" si="2"/>
        <v>-5.1377939260985812</v>
      </c>
      <c r="U35" s="2"/>
      <c r="V35" s="2">
        <f t="shared" si="0"/>
        <v>-0.13779392609858093</v>
      </c>
      <c r="X35" s="2">
        <f>[5]SALDOS!$ABU$23/1000</f>
        <v>8.51</v>
      </c>
      <c r="Y35" s="2"/>
      <c r="Z35" s="263">
        <f t="shared" si="1"/>
        <v>-13.647793926098581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[5]SALDOS!$ABS$31/1000</f>
        <v>417.84899999999999</v>
      </c>
      <c r="AH35" s="45"/>
    </row>
    <row r="36" spans="1:37" ht="15.75">
      <c r="A36" s="251" t="s">
        <v>420</v>
      </c>
      <c r="B36" s="318" t="s">
        <v>9</v>
      </c>
      <c r="C36" s="636">
        <v>2548</v>
      </c>
      <c r="D36" s="636">
        <v>11</v>
      </c>
      <c r="E36" s="636">
        <v>0</v>
      </c>
      <c r="F36" s="636">
        <v>0</v>
      </c>
      <c r="G36" s="636">
        <v>0</v>
      </c>
      <c r="H36" s="636">
        <v>0</v>
      </c>
      <c r="I36" s="636">
        <v>51</v>
      </c>
      <c r="J36" s="636">
        <v>0</v>
      </c>
      <c r="K36" s="636">
        <v>129</v>
      </c>
      <c r="L36" s="636">
        <v>116</v>
      </c>
      <c r="M36" s="637"/>
      <c r="N36" s="637"/>
      <c r="O36" s="637"/>
      <c r="P36" s="636">
        <v>2855</v>
      </c>
      <c r="R36" s="3" t="s">
        <v>18</v>
      </c>
      <c r="S36" s="41">
        <f>P30</f>
        <v>2871</v>
      </c>
      <c r="T36" s="2">
        <f>S36+V36</f>
        <v>2950.121272365805</v>
      </c>
      <c r="U36" s="2"/>
      <c r="V36" s="2">
        <f t="shared" si="0"/>
        <v>79.121272365805169</v>
      </c>
      <c r="X36" s="2">
        <f>[5]SALDOS!$ABU$27/1000</f>
        <v>1281.6769999999999</v>
      </c>
      <c r="Y36" s="2"/>
      <c r="Z36" s="263">
        <f t="shared" si="1"/>
        <v>1668.4442723658051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5404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2819</v>
      </c>
      <c r="T37" s="2">
        <f t="shared" si="2"/>
        <v>2896.6882155343801</v>
      </c>
      <c r="U37" s="2"/>
      <c r="V37" s="2">
        <f t="shared" si="0"/>
        <v>77.688215534379921</v>
      </c>
      <c r="X37" s="2">
        <f>[5]SALDOS!$ABU$30/1000</f>
        <v>569.70600000000002</v>
      </c>
      <c r="Y37" s="2"/>
      <c r="Z37" s="263">
        <f t="shared" si="1"/>
        <v>2326.98221553438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348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8</v>
      </c>
      <c r="T38" s="2">
        <f t="shared" si="2"/>
        <v>8.2204702817577289</v>
      </c>
      <c r="U38" s="2"/>
      <c r="V38" s="2">
        <f t="shared" si="0"/>
        <v>0.22047028175772948</v>
      </c>
      <c r="X38" s="2">
        <f>[5]SALDOS!$ABU$26/1000</f>
        <v>40</v>
      </c>
      <c r="Y38" s="2"/>
      <c r="Z38" s="263">
        <f t="shared" si="1"/>
        <v>-31.779529718242273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0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0</v>
      </c>
      <c r="R39" s="3" t="s">
        <v>20</v>
      </c>
      <c r="S39" s="41"/>
      <c r="T39" s="2">
        <f>S39+V39</f>
        <v>0</v>
      </c>
      <c r="U39" s="2"/>
      <c r="V39" s="2">
        <f t="shared" si="0"/>
        <v>0</v>
      </c>
      <c r="X39" s="2"/>
      <c r="Y39" s="2"/>
      <c r="Z39" s="263">
        <f>T39-X39</f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286</v>
      </c>
      <c r="V40" s="2">
        <f t="shared" si="0"/>
        <v>0</v>
      </c>
      <c r="X40" s="2"/>
      <c r="Y40" s="2">
        <f>[5]SALDOS!$ABU$31/1000</f>
        <v>607.29700000000003</v>
      </c>
      <c r="Z40" s="263">
        <f>T40-X40</f>
        <v>0</v>
      </c>
      <c r="AA40" s="263">
        <f t="shared" si="1"/>
        <v>-321.29700000000003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-23</v>
      </c>
      <c r="D42" s="636">
        <v>965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245</v>
      </c>
      <c r="M42" s="637"/>
      <c r="N42" s="637"/>
      <c r="O42" s="637"/>
      <c r="P42" s="636">
        <v>1187</v>
      </c>
      <c r="R42" s="3" t="s">
        <v>22</v>
      </c>
      <c r="S42" s="41">
        <f>P72</f>
        <v>400</v>
      </c>
      <c r="T42" s="2">
        <f t="shared" si="2"/>
        <v>400</v>
      </c>
      <c r="U42" s="2"/>
      <c r="V42" s="2"/>
      <c r="X42" s="2"/>
      <c r="Y42" s="2"/>
      <c r="Z42" s="263">
        <f t="shared" si="1"/>
        <v>400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148</v>
      </c>
    </row>
    <row r="44" spans="1:37" ht="15.75">
      <c r="A44" s="251" t="s">
        <v>428</v>
      </c>
      <c r="B44" s="318" t="s">
        <v>336</v>
      </c>
      <c r="C44" s="636">
        <v>19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19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27979.181999999997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11501.635999999995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May 2019'!S49</f>
        <v>162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5404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5404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May 2019'!S52</f>
        <v>400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40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40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298</v>
      </c>
      <c r="D51" s="636">
        <v>2</v>
      </c>
      <c r="E51" s="636">
        <v>0</v>
      </c>
      <c r="F51" s="636">
        <v>0</v>
      </c>
      <c r="G51" s="636">
        <v>0</v>
      </c>
      <c r="H51" s="636">
        <v>48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348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13</v>
      </c>
      <c r="D53" s="636">
        <v>273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286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148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148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22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22</v>
      </c>
      <c r="R55" s="3" t="s">
        <v>34</v>
      </c>
      <c r="S55" s="41"/>
      <c r="T55" s="2">
        <f t="shared" si="2"/>
        <v>0</v>
      </c>
      <c r="U55" s="2">
        <f>P54</f>
        <v>148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148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348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348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5404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5404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4667</v>
      </c>
      <c r="T60" s="2">
        <f t="shared" si="2"/>
        <v>4795.6168506204158</v>
      </c>
      <c r="U60" s="2"/>
      <c r="V60" s="2">
        <f t="shared" si="3"/>
        <v>128.61685062041542</v>
      </c>
      <c r="X60" s="2">
        <f>[5]SALDOS!$ABU$25/1000</f>
        <v>4457.4620000000004</v>
      </c>
      <c r="Y60" s="2"/>
      <c r="Z60" s="263">
        <f>T60-X60</f>
        <v>338.15485062041535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18655</v>
      </c>
      <c r="D62" s="636">
        <v>1429</v>
      </c>
      <c r="E62" s="636">
        <v>0</v>
      </c>
      <c r="F62" s="636">
        <v>0</v>
      </c>
      <c r="G62" s="636">
        <v>0</v>
      </c>
      <c r="H62" s="636">
        <v>58</v>
      </c>
      <c r="I62" s="636">
        <v>51</v>
      </c>
      <c r="J62" s="636">
        <v>0</v>
      </c>
      <c r="K62" s="636">
        <v>129</v>
      </c>
      <c r="L62" s="636">
        <v>361</v>
      </c>
      <c r="M62" s="637"/>
      <c r="N62" s="637"/>
      <c r="O62" s="637"/>
      <c r="P62" s="636">
        <v>20683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18655</v>
      </c>
      <c r="D63" s="636">
        <v>1429</v>
      </c>
      <c r="E63" s="636">
        <v>0</v>
      </c>
      <c r="F63" s="636">
        <v>0</v>
      </c>
      <c r="G63" s="636">
        <v>0</v>
      </c>
      <c r="H63" s="636">
        <v>58</v>
      </c>
      <c r="I63" s="636">
        <v>51</v>
      </c>
      <c r="J63" s="636">
        <v>0</v>
      </c>
      <c r="K63" s="636">
        <v>129</v>
      </c>
      <c r="L63" s="636">
        <v>361</v>
      </c>
      <c r="M63" s="637"/>
      <c r="N63" s="637"/>
      <c r="O63" s="637"/>
      <c r="P63" s="636">
        <v>20683</v>
      </c>
      <c r="Q63" s="250"/>
      <c r="R63" s="3" t="s">
        <v>347</v>
      </c>
      <c r="S63" s="41"/>
      <c r="T63" s="2">
        <f t="shared" si="2"/>
        <v>0</v>
      </c>
      <c r="U63" s="2">
        <f>P60+P61+P55</f>
        <v>22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22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162</v>
      </c>
      <c r="T64" s="2">
        <f t="shared" si="2"/>
        <v>166.46452320559402</v>
      </c>
      <c r="U64" s="2"/>
      <c r="V64" s="2">
        <f t="shared" si="3"/>
        <v>4.4645232055940225</v>
      </c>
      <c r="X64" s="2"/>
      <c r="Y64" s="2"/>
      <c r="Z64" s="263">
        <f t="shared" si="1"/>
        <v>166.46452320559402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14987</v>
      </c>
      <c r="T65" s="5">
        <f>S65+V65</f>
        <v>15389</v>
      </c>
      <c r="U65" s="5">
        <f>SUM(U30:U64)</f>
        <v>6258</v>
      </c>
      <c r="V65" s="5">
        <f>SUM(V30:V64)</f>
        <v>402.00000000000006</v>
      </c>
      <c r="X65" s="5">
        <f>SUM(X30:X64)</f>
        <v>15563.313000000002</v>
      </c>
      <c r="Y65" s="5">
        <f>SUM(Y30:Y64)</f>
        <v>914.23299999999995</v>
      </c>
      <c r="Z65" s="270">
        <f t="shared" si="1"/>
        <v>-174.31300000000192</v>
      </c>
      <c r="AA65" s="270">
        <f t="shared" si="1"/>
        <v>5343.7669999999998</v>
      </c>
      <c r="AB65" s="267">
        <f>W68-X68</f>
        <v>5169.4539999999979</v>
      </c>
    </row>
    <row r="66" spans="1:29">
      <c r="A66" s="254"/>
      <c r="B66" s="322" t="s">
        <v>376</v>
      </c>
      <c r="C66" s="636">
        <v>12900</v>
      </c>
      <c r="D66" s="636">
        <v>984</v>
      </c>
      <c r="E66" s="636">
        <v>0</v>
      </c>
      <c r="F66" s="636">
        <v>0</v>
      </c>
      <c r="G66" s="636">
        <v>0</v>
      </c>
      <c r="H66" s="636">
        <v>0</v>
      </c>
      <c r="I66" s="636">
        <v>51</v>
      </c>
      <c r="J66" s="636">
        <v>0</v>
      </c>
      <c r="K66" s="636">
        <v>129</v>
      </c>
      <c r="L66" s="636">
        <v>361</v>
      </c>
      <c r="M66" s="638"/>
      <c r="N66" s="638"/>
      <c r="O66" s="638"/>
      <c r="P66" s="717">
        <v>14425</v>
      </c>
      <c r="Q66" s="250"/>
      <c r="R66" s="40" t="s">
        <v>454</v>
      </c>
      <c r="S66" s="265">
        <f>S65-P66</f>
        <v>562</v>
      </c>
      <c r="U66" s="265"/>
      <c r="V66" s="265">
        <f>P71</f>
        <v>402</v>
      </c>
      <c r="Z66" s="51"/>
      <c r="AA66" s="51"/>
    </row>
    <row r="67" spans="1:29">
      <c r="A67" s="254"/>
      <c r="B67" s="322" t="s">
        <v>377</v>
      </c>
      <c r="C67" s="636">
        <v>5755</v>
      </c>
      <c r="D67" s="636">
        <v>445</v>
      </c>
      <c r="E67" s="636">
        <v>0</v>
      </c>
      <c r="F67" s="636">
        <v>0</v>
      </c>
      <c r="G67" s="636">
        <v>0</v>
      </c>
      <c r="H67" s="636">
        <v>58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717">
        <v>6258</v>
      </c>
      <c r="Q67" s="250"/>
      <c r="R67" s="40" t="s">
        <v>454</v>
      </c>
      <c r="S67" s="265">
        <f>S42+S64</f>
        <v>562</v>
      </c>
      <c r="U67" s="265"/>
      <c r="V67" s="265"/>
      <c r="Y67" s="403"/>
    </row>
    <row r="68" spans="1:29" ht="15">
      <c r="R68" s="40" t="s">
        <v>38</v>
      </c>
      <c r="S68" s="265">
        <f>S65+U65</f>
        <v>21245</v>
      </c>
      <c r="U68" s="265"/>
      <c r="V68" s="265"/>
      <c r="W68" s="264">
        <f>T65+U65</f>
        <v>21647</v>
      </c>
      <c r="X68" s="174">
        <f>X65+Y65</f>
        <v>16477.546000000002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May 2019'!S46-'Consolidado May 2019'!S47</f>
        <v>0</v>
      </c>
      <c r="Q69" s="249"/>
      <c r="R69" s="40" t="s">
        <v>455</v>
      </c>
      <c r="S69" s="265">
        <f>P66+P67+P72+P74+P73</f>
        <v>21245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562</v>
      </c>
      <c r="AA70" s="268">
        <f>AH32</f>
        <v>5910</v>
      </c>
      <c r="AB70" s="268">
        <f>SUM(Z70:AA70)</f>
        <v>6472</v>
      </c>
      <c r="AC70" s="276">
        <f>AB65-AB70</f>
        <v>-1302.5460000000021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May 2019'!S50</f>
        <v>402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May 2019'!S52</f>
        <v>400</v>
      </c>
      <c r="Q72" s="6"/>
    </row>
    <row r="73" spans="1:29">
      <c r="B73" s="253" t="s">
        <v>452</v>
      </c>
      <c r="P73" s="403">
        <f>'Consolidado May 2019'!S51</f>
        <v>0</v>
      </c>
    </row>
    <row r="74" spans="1:29">
      <c r="B74" s="253" t="s">
        <v>453</v>
      </c>
      <c r="P74" s="403">
        <f>'Consolidado May 2019'!S49</f>
        <v>162</v>
      </c>
    </row>
    <row r="75" spans="1:29">
      <c r="B75" s="253"/>
    </row>
    <row r="76" spans="1:29" ht="15">
      <c r="B76" s="248" t="s">
        <v>451</v>
      </c>
      <c r="P76" s="304">
        <f>P66+P67+P71+P72+P73+P74-'Consolidado May 2019'!S53</f>
        <v>-52262</v>
      </c>
      <c r="Q76" s="304">
        <f>'Consolidado May 2019'!S48</f>
        <v>52262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4500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4500</v>
      </c>
    </row>
    <row r="83" spans="1:16">
      <c r="A83" s="239" t="s">
        <v>381</v>
      </c>
      <c r="B83" s="326" t="s">
        <v>353</v>
      </c>
      <c r="C83" s="636">
        <v>4500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4500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4500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4500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10500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10500</v>
      </c>
    </row>
    <row r="90" spans="1:16">
      <c r="A90" s="239" t="s">
        <v>388</v>
      </c>
      <c r="B90" s="326" t="s">
        <v>361</v>
      </c>
      <c r="C90" s="636">
        <v>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0</v>
      </c>
    </row>
    <row r="91" spans="1:16">
      <c r="A91" s="239" t="s">
        <v>389</v>
      </c>
      <c r="B91" s="326" t="s">
        <v>362</v>
      </c>
      <c r="C91" s="636">
        <v>6000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6000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3312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3312</v>
      </c>
    </row>
    <row r="95" spans="1:16">
      <c r="A95" s="409" t="s">
        <v>393</v>
      </c>
      <c r="B95" s="328" t="s">
        <v>357</v>
      </c>
      <c r="C95" s="636">
        <v>6325</v>
      </c>
      <c r="D95" s="636">
        <v>1800</v>
      </c>
      <c r="E95" s="636">
        <v>0</v>
      </c>
      <c r="F95" s="636">
        <v>0</v>
      </c>
      <c r="G95" s="636">
        <v>0</v>
      </c>
      <c r="H95" s="636">
        <v>7181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15306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239"/>
      <c r="B99" s="328" t="s">
        <v>123</v>
      </c>
      <c r="C99" s="636">
        <v>1864</v>
      </c>
      <c r="D99" s="636">
        <v>0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1864</v>
      </c>
    </row>
    <row r="100" spans="1:16">
      <c r="A100" s="409" t="s">
        <v>397</v>
      </c>
      <c r="B100" s="328" t="s">
        <v>123</v>
      </c>
      <c r="C100" s="636">
        <v>3</v>
      </c>
      <c r="D100" s="636">
        <v>15</v>
      </c>
      <c r="E100" s="636">
        <v>0</v>
      </c>
      <c r="F100" s="636">
        <v>0</v>
      </c>
      <c r="G100" s="636">
        <v>0</v>
      </c>
      <c r="H100" s="636">
        <v>14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>
        <v>32</v>
      </c>
    </row>
    <row r="101" spans="1:16">
      <c r="A101" s="353"/>
      <c r="B101" s="323" t="s">
        <v>364</v>
      </c>
      <c r="C101" s="636">
        <v>41504</v>
      </c>
      <c r="D101" s="636">
        <v>1815</v>
      </c>
      <c r="E101" s="636">
        <v>0</v>
      </c>
      <c r="F101" s="636">
        <v>0</v>
      </c>
      <c r="G101" s="636">
        <v>0</v>
      </c>
      <c r="H101" s="636">
        <v>7195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v>50514</v>
      </c>
    </row>
    <row r="102" spans="1:16">
      <c r="A102" s="354"/>
      <c r="B102" s="323"/>
      <c r="C102" s="639">
        <v>0</v>
      </c>
      <c r="D102" s="639">
        <v>0</v>
      </c>
      <c r="E102" s="639">
        <v>0</v>
      </c>
      <c r="F102" s="639">
        <v>0</v>
      </c>
      <c r="G102" s="639">
        <v>0</v>
      </c>
      <c r="H102" s="639">
        <v>0</v>
      </c>
      <c r="I102" s="639">
        <v>0</v>
      </c>
      <c r="J102" s="639">
        <v>0</v>
      </c>
      <c r="K102" s="639">
        <v>0</v>
      </c>
      <c r="L102" s="639">
        <v>0</v>
      </c>
      <c r="M102" s="639"/>
      <c r="N102" s="639"/>
      <c r="O102" s="639"/>
      <c r="P102" s="639">
        <v>0</v>
      </c>
    </row>
    <row r="103" spans="1:16">
      <c r="A103" s="354"/>
      <c r="B103" s="323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46"/>
    </row>
    <row r="104" spans="1:16">
      <c r="A104" s="354"/>
      <c r="B104" s="355" t="s">
        <v>376</v>
      </c>
      <c r="C104" s="636">
        <v>31864</v>
      </c>
      <c r="D104" s="636">
        <v>0</v>
      </c>
      <c r="E104" s="636">
        <v>0</v>
      </c>
      <c r="F104" s="636">
        <v>0</v>
      </c>
      <c r="G104" s="636">
        <v>0</v>
      </c>
      <c r="H104" s="636">
        <v>0</v>
      </c>
      <c r="I104" s="636">
        <v>0</v>
      </c>
      <c r="J104" s="636">
        <v>0</v>
      </c>
      <c r="K104" s="636">
        <v>0</v>
      </c>
      <c r="L104" s="636">
        <v>0</v>
      </c>
      <c r="M104" s="637"/>
      <c r="N104" s="637"/>
      <c r="O104" s="637"/>
      <c r="P104" s="645">
        <v>31864</v>
      </c>
    </row>
    <row r="105" spans="1:16">
      <c r="A105" s="354"/>
      <c r="B105" s="355" t="s">
        <v>377</v>
      </c>
      <c r="C105" s="636">
        <v>9640</v>
      </c>
      <c r="D105" s="636">
        <v>1815</v>
      </c>
      <c r="E105" s="636">
        <v>0</v>
      </c>
      <c r="F105" s="636">
        <v>0</v>
      </c>
      <c r="G105" s="636">
        <v>0</v>
      </c>
      <c r="H105" s="636">
        <v>7195</v>
      </c>
      <c r="I105" s="636">
        <v>0</v>
      </c>
      <c r="J105" s="636">
        <v>0</v>
      </c>
      <c r="K105" s="636">
        <v>0</v>
      </c>
      <c r="L105" s="636">
        <v>0</v>
      </c>
      <c r="M105" s="637"/>
      <c r="N105" s="637"/>
      <c r="O105" s="637"/>
      <c r="P105" s="645">
        <v>18650</v>
      </c>
    </row>
    <row r="106" spans="1:16">
      <c r="A106" s="354"/>
      <c r="B106" s="323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37"/>
      <c r="P106" s="647"/>
    </row>
    <row r="107" spans="1:16">
      <c r="A107" s="354"/>
      <c r="B107" s="323" t="s">
        <v>370</v>
      </c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410" t="s">
        <v>398</v>
      </c>
      <c r="B108" s="328" t="s">
        <v>357</v>
      </c>
      <c r="C108" s="636">
        <v>0</v>
      </c>
      <c r="D108" s="636">
        <v>0</v>
      </c>
      <c r="E108" s="636">
        <v>0</v>
      </c>
      <c r="F108" s="636">
        <v>0</v>
      </c>
      <c r="G108" s="636">
        <v>0</v>
      </c>
      <c r="H108" s="636">
        <v>0</v>
      </c>
      <c r="I108" s="636">
        <v>0</v>
      </c>
      <c r="J108" s="636">
        <v>0</v>
      </c>
      <c r="K108" s="636">
        <v>0</v>
      </c>
      <c r="L108" s="636">
        <v>0</v>
      </c>
      <c r="M108" s="637"/>
      <c r="N108" s="637"/>
      <c r="O108" s="637"/>
      <c r="P108" s="645">
        <v>0</v>
      </c>
    </row>
    <row r="109" spans="1:16">
      <c r="A109" s="410" t="s">
        <v>399</v>
      </c>
      <c r="B109" s="328" t="s">
        <v>366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354"/>
      <c r="B110" s="323" t="s">
        <v>364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56"/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7"/>
      <c r="D112" s="637"/>
      <c r="E112" s="637"/>
      <c r="F112" s="637"/>
      <c r="G112" s="637"/>
      <c r="H112" s="637"/>
      <c r="I112" s="637"/>
      <c r="J112" s="637"/>
      <c r="K112" s="637"/>
      <c r="L112" s="637"/>
      <c r="M112" s="637"/>
      <c r="N112" s="637"/>
      <c r="O112" s="637"/>
      <c r="P112" s="647"/>
    </row>
    <row r="113" spans="1:16">
      <c r="A113" s="354"/>
      <c r="B113" s="355" t="s">
        <v>400</v>
      </c>
      <c r="C113" s="636">
        <v>41504</v>
      </c>
      <c r="D113" s="636">
        <v>1815</v>
      </c>
      <c r="E113" s="636">
        <v>0</v>
      </c>
      <c r="F113" s="636">
        <v>0</v>
      </c>
      <c r="G113" s="636">
        <v>0</v>
      </c>
      <c r="H113" s="636">
        <v>7195</v>
      </c>
      <c r="I113" s="636">
        <v>0</v>
      </c>
      <c r="J113" s="636">
        <v>0</v>
      </c>
      <c r="K113" s="636">
        <v>0</v>
      </c>
      <c r="L113" s="636">
        <v>0</v>
      </c>
      <c r="M113" s="637"/>
      <c r="N113" s="637"/>
      <c r="O113" s="637"/>
      <c r="P113" s="645">
        <v>50514</v>
      </c>
    </row>
    <row r="114" spans="1:16">
      <c r="A114" s="6"/>
      <c r="B114" s="6"/>
      <c r="C114" s="639">
        <v>0</v>
      </c>
      <c r="D114" s="639">
        <v>0</v>
      </c>
      <c r="E114" s="639">
        <v>0</v>
      </c>
      <c r="F114" s="639">
        <v>0</v>
      </c>
      <c r="G114" s="639">
        <v>0</v>
      </c>
      <c r="H114" s="639">
        <v>0</v>
      </c>
      <c r="I114" s="639">
        <v>0</v>
      </c>
      <c r="J114" s="639">
        <v>0</v>
      </c>
      <c r="K114" s="639">
        <v>0</v>
      </c>
      <c r="L114" s="639">
        <v>0</v>
      </c>
      <c r="M114" s="639"/>
      <c r="N114" s="639"/>
      <c r="O114" s="639"/>
      <c r="P114" s="639">
        <v>0</v>
      </c>
    </row>
    <row r="115" spans="1:16">
      <c r="A115" s="357"/>
      <c r="B115" s="323" t="s">
        <v>365</v>
      </c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46"/>
    </row>
    <row r="116" spans="1:16" ht="21" customHeight="1">
      <c r="A116" s="357"/>
      <c r="B116" s="323" t="s">
        <v>351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>
      <c r="A117" s="411" t="s">
        <v>401</v>
      </c>
      <c r="B117" s="328" t="s">
        <v>366</v>
      </c>
      <c r="C117" s="636">
        <v>0</v>
      </c>
      <c r="D117" s="636">
        <v>0</v>
      </c>
      <c r="E117" s="636">
        <v>0</v>
      </c>
      <c r="F117" s="636">
        <v>0</v>
      </c>
      <c r="G117" s="636">
        <v>0</v>
      </c>
      <c r="H117" s="636">
        <v>0</v>
      </c>
      <c r="I117" s="636">
        <v>0</v>
      </c>
      <c r="J117" s="636">
        <v>0</v>
      </c>
      <c r="K117" s="636">
        <v>0</v>
      </c>
      <c r="L117" s="636">
        <v>0</v>
      </c>
      <c r="M117" s="637"/>
      <c r="N117" s="637"/>
      <c r="O117" s="637"/>
      <c r="P117" s="645">
        <v>0</v>
      </c>
    </row>
    <row r="118" spans="1:16">
      <c r="A118" s="411" t="s">
        <v>402</v>
      </c>
      <c r="B118" s="328" t="s">
        <v>357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403</v>
      </c>
      <c r="B119" s="328" t="s">
        <v>367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404</v>
      </c>
      <c r="B120" s="328" t="s">
        <v>368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405</v>
      </c>
      <c r="B121" s="328" t="s">
        <v>326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406</v>
      </c>
      <c r="B122" s="328" t="s">
        <v>327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407</v>
      </c>
      <c r="B123" s="328" t="s">
        <v>369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357"/>
      <c r="B124" s="323" t="s">
        <v>364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6">
        <v>0</v>
      </c>
      <c r="N124" s="636">
        <v>0</v>
      </c>
      <c r="O124" s="636">
        <v>0</v>
      </c>
      <c r="P124" s="645">
        <v>0</v>
      </c>
    </row>
    <row r="125" spans="1:16">
      <c r="A125" s="357"/>
      <c r="B125" s="356"/>
      <c r="C125" s="639">
        <v>0</v>
      </c>
      <c r="D125" s="639">
        <v>0</v>
      </c>
      <c r="E125" s="639">
        <v>0</v>
      </c>
      <c r="F125" s="639">
        <v>0</v>
      </c>
      <c r="G125" s="639">
        <v>0</v>
      </c>
      <c r="H125" s="639">
        <v>0</v>
      </c>
      <c r="I125" s="639">
        <v>0</v>
      </c>
      <c r="J125" s="639">
        <v>0</v>
      </c>
      <c r="K125" s="639">
        <v>0</v>
      </c>
      <c r="L125" s="639">
        <v>0</v>
      </c>
      <c r="M125" s="639"/>
      <c r="N125" s="639"/>
      <c r="O125" s="639"/>
      <c r="P125" s="639">
        <v>0</v>
      </c>
    </row>
    <row r="126" spans="1:16">
      <c r="A126" s="357"/>
      <c r="B126" s="323" t="s">
        <v>370</v>
      </c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46"/>
    </row>
    <row r="127" spans="1:16">
      <c r="A127" s="411" t="s">
        <v>408</v>
      </c>
      <c r="B127" s="328" t="s">
        <v>366</v>
      </c>
      <c r="C127" s="636">
        <v>0</v>
      </c>
      <c r="D127" s="636">
        <v>0</v>
      </c>
      <c r="E127" s="636">
        <v>0</v>
      </c>
      <c r="F127" s="636">
        <v>0</v>
      </c>
      <c r="G127" s="636">
        <v>0</v>
      </c>
      <c r="H127" s="636">
        <v>0</v>
      </c>
      <c r="I127" s="636">
        <v>0</v>
      </c>
      <c r="J127" s="636">
        <v>0</v>
      </c>
      <c r="K127" s="636">
        <v>0</v>
      </c>
      <c r="L127" s="636">
        <v>0</v>
      </c>
      <c r="M127" s="637"/>
      <c r="N127" s="637"/>
      <c r="O127" s="637"/>
      <c r="P127" s="645">
        <v>0</v>
      </c>
    </row>
    <row r="128" spans="1:16">
      <c r="A128" s="411" t="s">
        <v>409</v>
      </c>
      <c r="B128" s="328" t="s">
        <v>357</v>
      </c>
      <c r="C128" s="636">
        <v>905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905</v>
      </c>
    </row>
    <row r="129" spans="1:16">
      <c r="A129" s="411" t="s">
        <v>410</v>
      </c>
      <c r="B129" s="328" t="s">
        <v>367</v>
      </c>
      <c r="C129" s="636">
        <v>0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0</v>
      </c>
    </row>
    <row r="130" spans="1:16">
      <c r="A130" s="411" t="s">
        <v>411</v>
      </c>
      <c r="B130" s="328" t="s">
        <v>327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6">
      <c r="A131" s="411" t="s">
        <v>412</v>
      </c>
      <c r="B131" s="328" t="s">
        <v>368</v>
      </c>
      <c r="C131" s="636">
        <v>67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67</v>
      </c>
    </row>
    <row r="132" spans="1:16">
      <c r="A132" s="357"/>
      <c r="B132" s="323" t="s">
        <v>364</v>
      </c>
      <c r="C132" s="636">
        <v>972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972</v>
      </c>
    </row>
    <row r="133" spans="1:16">
      <c r="A133" s="357"/>
      <c r="B133" s="356"/>
      <c r="C133" s="639">
        <v>0</v>
      </c>
      <c r="D133" s="639">
        <v>0</v>
      </c>
      <c r="E133" s="639">
        <v>0</v>
      </c>
      <c r="F133" s="639">
        <v>0</v>
      </c>
      <c r="G133" s="639">
        <v>0</v>
      </c>
      <c r="H133" s="639">
        <v>0</v>
      </c>
      <c r="I133" s="639">
        <v>0</v>
      </c>
      <c r="J133" s="639">
        <v>0</v>
      </c>
      <c r="K133" s="639">
        <v>0</v>
      </c>
      <c r="L133" s="639">
        <v>0</v>
      </c>
      <c r="M133" s="639"/>
      <c r="N133" s="639"/>
      <c r="O133" s="639"/>
      <c r="P133" s="639">
        <v>0</v>
      </c>
    </row>
    <row r="134" spans="1:16">
      <c r="A134" s="242"/>
      <c r="B134" s="327"/>
      <c r="C134" s="638"/>
      <c r="D134" s="638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8"/>
      <c r="P134" s="646"/>
    </row>
    <row r="135" spans="1:16">
      <c r="A135" s="242"/>
      <c r="B135" s="325" t="s">
        <v>371</v>
      </c>
      <c r="C135" s="636">
        <v>972</v>
      </c>
      <c r="D135" s="636">
        <v>0</v>
      </c>
      <c r="E135" s="636">
        <v>0</v>
      </c>
      <c r="F135" s="636">
        <v>0</v>
      </c>
      <c r="G135" s="636">
        <v>0</v>
      </c>
      <c r="H135" s="636">
        <v>0</v>
      </c>
      <c r="I135" s="636">
        <v>0</v>
      </c>
      <c r="J135" s="636">
        <v>0</v>
      </c>
      <c r="K135" s="636">
        <v>0</v>
      </c>
      <c r="L135" s="636">
        <v>0</v>
      </c>
      <c r="M135" s="637"/>
      <c r="N135" s="637"/>
      <c r="O135" s="637"/>
      <c r="P135" s="645">
        <v>972</v>
      </c>
    </row>
    <row r="136" spans="1:16">
      <c r="P136" s="6"/>
    </row>
    <row r="137" spans="1:16">
      <c r="B137" s="403" t="s">
        <v>55</v>
      </c>
      <c r="P137" s="250">
        <f>P104</f>
        <v>31864</v>
      </c>
    </row>
    <row r="138" spans="1:16">
      <c r="B138" s="46" t="s">
        <v>372</v>
      </c>
      <c r="P138" s="250">
        <f>P105+P108+P109+P117+P118+P119+P120+P121+P122+P123+P127+P128+P129+P130+P131</f>
        <v>19622</v>
      </c>
    </row>
    <row r="140" spans="1:16" ht="15">
      <c r="B140" s="248" t="s">
        <v>378</v>
      </c>
      <c r="P140" s="243">
        <f>P138+P137-'Consolidado May 2019'!$S$59-'Consolidado May 2019'!$S$74</f>
        <v>0</v>
      </c>
    </row>
    <row r="141" spans="1:16">
      <c r="P141" s="258">
        <f>P138-P100</f>
        <v>19590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8811-6243-4C40-870A-E8354AA87445}">
  <sheetPr codeName="Hoja5"/>
  <dimension ref="A1:IV225"/>
  <sheetViews>
    <sheetView zoomScale="90" zoomScaleNormal="90" workbookViewId="0">
      <pane xSplit="2" ySplit="6" topLeftCell="C179" activePane="bottomRight" state="frozen"/>
      <selection activeCell="P99" sqref="P99"/>
      <selection pane="topRight" activeCell="P99" sqref="P99"/>
      <selection pane="bottomLeft" activeCell="P99" sqref="P99"/>
      <selection pane="bottomRight" activeCell="P99" sqref="P99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25942</v>
      </c>
      <c r="D9" s="462">
        <v>860</v>
      </c>
      <c r="E9" s="462">
        <v>0</v>
      </c>
      <c r="F9" s="462">
        <v>0</v>
      </c>
      <c r="G9" s="462">
        <v>0</v>
      </c>
      <c r="H9" s="462">
        <v>0</v>
      </c>
      <c r="I9" s="462">
        <v>64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26866</v>
      </c>
      <c r="R9" s="462">
        <v>0</v>
      </c>
      <c r="S9" s="462">
        <v>26866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1187</v>
      </c>
      <c r="D10" s="462">
        <v>3705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4892</v>
      </c>
      <c r="R10" s="462">
        <v>0</v>
      </c>
      <c r="S10" s="462">
        <v>4892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38752</v>
      </c>
      <c r="D11" s="462">
        <v>12</v>
      </c>
      <c r="E11" s="462">
        <v>0</v>
      </c>
      <c r="F11" s="462">
        <v>0</v>
      </c>
      <c r="G11" s="462">
        <v>0</v>
      </c>
      <c r="H11" s="462">
        <v>0</v>
      </c>
      <c r="I11" s="462">
        <v>15</v>
      </c>
      <c r="J11" s="462">
        <v>0</v>
      </c>
      <c r="K11" s="462">
        <v>0</v>
      </c>
      <c r="L11" s="462">
        <v>59</v>
      </c>
      <c r="M11" s="462"/>
      <c r="N11" s="462"/>
      <c r="O11" s="462"/>
      <c r="P11" s="462"/>
      <c r="Q11" s="462">
        <v>38838</v>
      </c>
      <c r="R11" s="462">
        <v>0</v>
      </c>
      <c r="S11" s="462">
        <v>38838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4496</v>
      </c>
      <c r="D12" s="462">
        <v>438</v>
      </c>
      <c r="E12" s="462">
        <v>0</v>
      </c>
      <c r="F12" s="462">
        <v>0</v>
      </c>
      <c r="G12" s="462">
        <v>0</v>
      </c>
      <c r="H12" s="462">
        <v>0</v>
      </c>
      <c r="I12" s="462">
        <v>18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4952</v>
      </c>
      <c r="R12" s="462">
        <v>0</v>
      </c>
      <c r="S12" s="462">
        <v>4952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11097</v>
      </c>
      <c r="D13" s="461">
        <v>839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40</v>
      </c>
      <c r="M13" s="460"/>
      <c r="N13" s="460"/>
      <c r="O13" s="460"/>
      <c r="P13" s="460"/>
      <c r="Q13" s="462">
        <v>11976</v>
      </c>
      <c r="R13" s="462">
        <v>0</v>
      </c>
      <c r="S13" s="461">
        <v>11976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8897</v>
      </c>
      <c r="D14" s="462">
        <v>496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85</v>
      </c>
      <c r="M14" s="462"/>
      <c r="N14" s="462"/>
      <c r="O14" s="462"/>
      <c r="P14" s="462"/>
      <c r="Q14" s="462">
        <v>9478</v>
      </c>
      <c r="R14" s="462">
        <v>0</v>
      </c>
      <c r="S14" s="462">
        <v>9478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1931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3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1934</v>
      </c>
      <c r="R15" s="462">
        <v>0</v>
      </c>
      <c r="S15" s="461">
        <v>1934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92045</v>
      </c>
      <c r="D17" s="463">
        <v>6350</v>
      </c>
      <c r="E17" s="463">
        <v>0</v>
      </c>
      <c r="F17" s="463">
        <v>0</v>
      </c>
      <c r="G17" s="463">
        <v>0</v>
      </c>
      <c r="H17" s="463">
        <v>0</v>
      </c>
      <c r="I17" s="463">
        <v>100</v>
      </c>
      <c r="J17" s="463">
        <v>0</v>
      </c>
      <c r="K17" s="463">
        <v>0</v>
      </c>
      <c r="L17" s="463">
        <v>184</v>
      </c>
      <c r="M17" s="463"/>
      <c r="N17" s="463"/>
      <c r="O17" s="463"/>
      <c r="P17" s="463"/>
      <c r="Q17" s="463">
        <v>98679</v>
      </c>
      <c r="R17" s="463">
        <v>0</v>
      </c>
      <c r="S17" s="463">
        <v>98679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1215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414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1650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0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768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0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65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7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16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3</v>
      </c>
      <c r="D38" s="193"/>
    </row>
    <row r="39" spans="1:256">
      <c r="A39" s="362" t="s">
        <v>193</v>
      </c>
      <c r="B39" s="585" t="s">
        <v>194</v>
      </c>
      <c r="C39" s="584">
        <v>358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4496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10147</v>
      </c>
      <c r="D46" s="418">
        <v>1429</v>
      </c>
      <c r="E46" s="418">
        <v>0</v>
      </c>
      <c r="F46" s="418">
        <v>0</v>
      </c>
      <c r="G46" s="418">
        <v>0</v>
      </c>
      <c r="H46" s="418">
        <v>58</v>
      </c>
      <c r="I46" s="418">
        <v>10</v>
      </c>
      <c r="J46" s="418">
        <v>0</v>
      </c>
      <c r="K46" s="418">
        <v>129</v>
      </c>
      <c r="L46" s="418">
        <v>295</v>
      </c>
      <c r="M46" s="418"/>
      <c r="N46" s="418"/>
      <c r="O46" s="418"/>
      <c r="P46" s="418"/>
      <c r="Q46" s="418">
        <v>12068</v>
      </c>
      <c r="R46" s="418">
        <v>0</v>
      </c>
      <c r="S46" s="418">
        <v>12068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8508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41</v>
      </c>
      <c r="J47" s="418">
        <v>0</v>
      </c>
      <c r="K47" s="418">
        <v>0</v>
      </c>
      <c r="L47" s="418">
        <v>66</v>
      </c>
      <c r="M47" s="418"/>
      <c r="N47" s="418"/>
      <c r="O47" s="418"/>
      <c r="P47" s="418"/>
      <c r="Q47" s="418">
        <v>8615</v>
      </c>
      <c r="R47" s="418">
        <v>0</v>
      </c>
      <c r="S47" s="418">
        <v>8615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48000</v>
      </c>
      <c r="D48" s="418">
        <v>3662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600</v>
      </c>
      <c r="M48" s="418"/>
      <c r="N48" s="418"/>
      <c r="O48" s="418"/>
      <c r="P48" s="418"/>
      <c r="Q48" s="418">
        <v>52262</v>
      </c>
      <c r="R48" s="418">
        <v>0</v>
      </c>
      <c r="S48" s="418">
        <v>52262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129</v>
      </c>
      <c r="D49" s="418">
        <v>33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162</v>
      </c>
      <c r="R49" s="418">
        <v>0</v>
      </c>
      <c r="S49" s="418">
        <v>162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376</v>
      </c>
      <c r="D50" s="418">
        <v>25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1</v>
      </c>
      <c r="M50" s="418"/>
      <c r="N50" s="418"/>
      <c r="O50" s="418"/>
      <c r="P50" s="418"/>
      <c r="Q50" s="418">
        <v>402</v>
      </c>
      <c r="R50" s="418">
        <v>0</v>
      </c>
      <c r="S50" s="418">
        <v>402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398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400</v>
      </c>
      <c r="R52" s="418">
        <v>0</v>
      </c>
      <c r="S52" s="418">
        <v>400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67558</v>
      </c>
      <c r="D53" s="419">
        <v>5150</v>
      </c>
      <c r="E53" s="419">
        <v>0</v>
      </c>
      <c r="F53" s="419">
        <v>0</v>
      </c>
      <c r="G53" s="419">
        <v>0</v>
      </c>
      <c r="H53" s="419">
        <v>58</v>
      </c>
      <c r="I53" s="419">
        <v>51</v>
      </c>
      <c r="J53" s="419">
        <v>0</v>
      </c>
      <c r="K53" s="419">
        <v>129</v>
      </c>
      <c r="L53" s="419">
        <v>963</v>
      </c>
      <c r="M53" s="419"/>
      <c r="N53" s="419"/>
      <c r="O53" s="419"/>
      <c r="P53" s="419"/>
      <c r="Q53" s="419">
        <v>73909</v>
      </c>
      <c r="R53" s="419">
        <v>0</v>
      </c>
      <c r="S53" s="419">
        <v>73909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39638</v>
      </c>
      <c r="D56" s="473">
        <v>1800</v>
      </c>
      <c r="E56" s="473">
        <v>0</v>
      </c>
      <c r="F56" s="473">
        <v>0</v>
      </c>
      <c r="G56" s="473">
        <v>0</v>
      </c>
      <c r="H56" s="473">
        <v>7181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48619</v>
      </c>
      <c r="R56" s="473">
        <v>0</v>
      </c>
      <c r="S56" s="473">
        <v>48619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1866</v>
      </c>
      <c r="D58" s="473">
        <v>15</v>
      </c>
      <c r="E58" s="473">
        <v>0</v>
      </c>
      <c r="F58" s="473">
        <v>0</v>
      </c>
      <c r="G58" s="473">
        <v>0</v>
      </c>
      <c r="H58" s="473">
        <v>14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1895</v>
      </c>
      <c r="R58" s="473">
        <v>0</v>
      </c>
      <c r="S58" s="473">
        <v>1895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41504</v>
      </c>
      <c r="D59" s="474">
        <v>1815</v>
      </c>
      <c r="E59" s="474">
        <v>0</v>
      </c>
      <c r="F59" s="474">
        <v>0</v>
      </c>
      <c r="G59" s="474">
        <v>0</v>
      </c>
      <c r="H59" s="474">
        <v>7195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50514</v>
      </c>
      <c r="R59" s="474">
        <v>0</v>
      </c>
      <c r="S59" s="474">
        <v>50514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1191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1191</v>
      </c>
      <c r="R64" s="56">
        <v>0</v>
      </c>
      <c r="S64" s="55">
        <v>1191</v>
      </c>
      <c r="T64" s="90"/>
      <c r="U64" s="216">
        <f>S74+S56</f>
        <v>49591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972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972</v>
      </c>
      <c r="R73" s="592">
        <v>0</v>
      </c>
      <c r="S73" s="592">
        <v>972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972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972</v>
      </c>
      <c r="R74" s="593">
        <v>0</v>
      </c>
      <c r="S74" s="593">
        <v>972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15667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15667</v>
      </c>
      <c r="R80" s="596">
        <v>0</v>
      </c>
      <c r="S80" s="596">
        <v>15667</v>
      </c>
      <c r="U80" s="217">
        <f>S80+S82</f>
        <v>21468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0</v>
      </c>
      <c r="R81" s="596">
        <v>0</v>
      </c>
      <c r="S81" s="596">
        <v>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5801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5801</v>
      </c>
      <c r="R82" s="596">
        <v>0</v>
      </c>
      <c r="S82" s="596">
        <v>5801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39000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39000</v>
      </c>
      <c r="R83" s="596">
        <v>0</v>
      </c>
      <c r="S83" s="596">
        <v>39000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-83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-83</v>
      </c>
      <c r="R86" s="596">
        <v>0</v>
      </c>
      <c r="S86" s="596">
        <v>-83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2373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2373</v>
      </c>
      <c r="R87" s="596">
        <v>0</v>
      </c>
      <c r="S87" s="596">
        <v>2373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62758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62758</v>
      </c>
      <c r="R88" s="600">
        <v>0</v>
      </c>
      <c r="S88" s="600">
        <v>62758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73567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73567</v>
      </c>
      <c r="R135" s="603">
        <v>0</v>
      </c>
      <c r="S135" s="602">
        <v>73567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1987</v>
      </c>
      <c r="D145" s="606">
        <v>734</v>
      </c>
      <c r="E145" s="606">
        <v>0</v>
      </c>
      <c r="F145" s="606">
        <v>0</v>
      </c>
      <c r="G145" s="606">
        <v>0</v>
      </c>
      <c r="H145" s="606">
        <v>0</v>
      </c>
      <c r="I145" s="606">
        <v>21</v>
      </c>
      <c r="J145" s="606">
        <v>0</v>
      </c>
      <c r="K145" s="606">
        <v>0</v>
      </c>
      <c r="L145" s="606">
        <v>160</v>
      </c>
      <c r="M145" s="606"/>
      <c r="N145" s="606"/>
      <c r="O145" s="606"/>
      <c r="P145" s="606"/>
      <c r="Q145" s="606">
        <v>2902</v>
      </c>
      <c r="R145" s="606">
        <v>-1881</v>
      </c>
      <c r="S145" s="607">
        <v>1021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38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38</v>
      </c>
      <c r="R146" s="606">
        <v>0</v>
      </c>
      <c r="S146" s="606">
        <v>38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9906</v>
      </c>
      <c r="D147" s="606">
        <v>275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10181</v>
      </c>
      <c r="R147" s="606">
        <v>0</v>
      </c>
      <c r="S147" s="606">
        <v>10181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65610</v>
      </c>
      <c r="D148" s="606">
        <v>0</v>
      </c>
      <c r="E148" s="606">
        <v>0</v>
      </c>
      <c r="F148" s="606">
        <v>0</v>
      </c>
      <c r="G148" s="606">
        <v>0</v>
      </c>
      <c r="H148" s="606">
        <v>0</v>
      </c>
      <c r="I148" s="606">
        <v>1</v>
      </c>
      <c r="J148" s="606">
        <v>0</v>
      </c>
      <c r="K148" s="606">
        <v>0</v>
      </c>
      <c r="L148" s="606">
        <v>1479</v>
      </c>
      <c r="M148" s="606"/>
      <c r="N148" s="606"/>
      <c r="O148" s="606"/>
      <c r="P148" s="606"/>
      <c r="Q148" s="606">
        <v>67090</v>
      </c>
      <c r="R148" s="606">
        <v>0</v>
      </c>
      <c r="S148" s="606">
        <v>67090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0</v>
      </c>
      <c r="D149" s="606">
        <v>3952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3952</v>
      </c>
      <c r="R149" s="606">
        <v>0</v>
      </c>
      <c r="S149" s="606">
        <v>3952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-2776</v>
      </c>
      <c r="D151" s="606">
        <v>-115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-2912</v>
      </c>
      <c r="R151" s="606">
        <v>0</v>
      </c>
      <c r="S151" s="608">
        <v>-2912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74765</v>
      </c>
      <c r="D152" s="610">
        <v>4846</v>
      </c>
      <c r="E152" s="610">
        <v>0</v>
      </c>
      <c r="F152" s="610">
        <v>0</v>
      </c>
      <c r="G152" s="610">
        <v>0</v>
      </c>
      <c r="H152" s="610">
        <v>0</v>
      </c>
      <c r="I152" s="610">
        <v>22</v>
      </c>
      <c r="J152" s="610">
        <v>0</v>
      </c>
      <c r="K152" s="610">
        <v>0</v>
      </c>
      <c r="L152" s="610">
        <v>1618</v>
      </c>
      <c r="M152" s="610"/>
      <c r="N152" s="610"/>
      <c r="O152" s="610"/>
      <c r="P152" s="610"/>
      <c r="Q152" s="610">
        <v>81251</v>
      </c>
      <c r="R152" s="610">
        <v>-1881</v>
      </c>
      <c r="S152" s="610">
        <v>79370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377285</v>
      </c>
      <c r="D158" s="612">
        <v>14870</v>
      </c>
      <c r="E158" s="612">
        <v>0</v>
      </c>
      <c r="F158" s="612">
        <v>0</v>
      </c>
      <c r="G158" s="612">
        <v>0</v>
      </c>
      <c r="H158" s="612">
        <v>0</v>
      </c>
      <c r="I158" s="612">
        <v>1</v>
      </c>
      <c r="J158" s="612">
        <v>0</v>
      </c>
      <c r="K158" s="612">
        <v>0</v>
      </c>
      <c r="L158" s="612">
        <v>5379</v>
      </c>
      <c r="M158" s="612"/>
      <c r="N158" s="612"/>
      <c r="O158" s="612"/>
      <c r="P158" s="612"/>
      <c r="Q158" s="612">
        <v>397535</v>
      </c>
      <c r="R158" s="612">
        <v>-5451</v>
      </c>
      <c r="S158" s="612">
        <v>392084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310238</v>
      </c>
      <c r="D159" s="613">
        <v>12561</v>
      </c>
      <c r="E159" s="613">
        <v>0</v>
      </c>
      <c r="F159" s="613">
        <v>0</v>
      </c>
      <c r="G159" s="613">
        <v>0</v>
      </c>
      <c r="H159" s="613">
        <v>0</v>
      </c>
      <c r="I159" s="613">
        <v>0</v>
      </c>
      <c r="J159" s="613">
        <v>0</v>
      </c>
      <c r="K159" s="613">
        <v>0</v>
      </c>
      <c r="L159" s="613">
        <v>4634</v>
      </c>
      <c r="M159" s="613"/>
      <c r="N159" s="613"/>
      <c r="O159" s="613"/>
      <c r="P159" s="613"/>
      <c r="Q159" s="613">
        <v>327433</v>
      </c>
      <c r="R159" s="613">
        <v>-5451</v>
      </c>
      <c r="S159" s="613">
        <v>321982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67047</v>
      </c>
      <c r="D160" s="86">
        <v>2309</v>
      </c>
      <c r="E160" s="86">
        <v>0</v>
      </c>
      <c r="F160" s="86">
        <v>0</v>
      </c>
      <c r="G160" s="86">
        <v>0</v>
      </c>
      <c r="H160" s="86">
        <v>0</v>
      </c>
      <c r="I160" s="86">
        <v>1</v>
      </c>
      <c r="J160" s="86">
        <v>0</v>
      </c>
      <c r="K160" s="86">
        <v>0</v>
      </c>
      <c r="L160" s="86">
        <v>745</v>
      </c>
      <c r="M160" s="86"/>
      <c r="N160" s="86"/>
      <c r="O160" s="86"/>
      <c r="P160" s="86"/>
      <c r="Q160" s="86">
        <v>70102</v>
      </c>
      <c r="R160" s="86">
        <v>0</v>
      </c>
      <c r="S160" s="86">
        <v>70102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21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537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81888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13147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39000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-83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2373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136325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62758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73567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136325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 s="6" customFormat="1" hidden="1">
      <c r="B189" s="666"/>
      <c r="C189" s="667"/>
      <c r="D189" s="667"/>
    </row>
    <row r="190" spans="1:6" s="6" customFormat="1" hidden="1"/>
    <row r="191" spans="1:6" s="6" customFormat="1" hidden="1"/>
    <row r="192" spans="1:6" s="6" customFormat="1" ht="15.75" hidden="1">
      <c r="A192" s="668"/>
      <c r="B192" s="669"/>
      <c r="C192" s="669"/>
      <c r="D192" s="670"/>
    </row>
    <row r="193" spans="1:5" s="6" customFormat="1" ht="15.75" hidden="1">
      <c r="A193" s="671"/>
      <c r="B193" s="669"/>
      <c r="C193" s="669"/>
      <c r="D193" s="670"/>
    </row>
    <row r="194" spans="1:5" s="6" customFormat="1" ht="15.75" hidden="1">
      <c r="A194" s="672"/>
      <c r="B194" s="672"/>
      <c r="C194" s="672"/>
      <c r="D194" s="673"/>
    </row>
    <row r="195" spans="1:5" s="6" customFormat="1" ht="15.75" hidden="1">
      <c r="A195" s="672"/>
      <c r="B195" s="672"/>
      <c r="C195" s="672"/>
      <c r="D195" s="673"/>
    </row>
    <row r="196" spans="1:5" s="6" customFormat="1" ht="15.75" hidden="1">
      <c r="A196" s="672"/>
      <c r="B196" s="674"/>
      <c r="C196" s="674"/>
      <c r="D196" s="675"/>
      <c r="E196" s="675"/>
    </row>
    <row r="197" spans="1:5" s="6" customFormat="1" ht="15.75" hidden="1">
      <c r="A197" s="672"/>
      <c r="B197" s="674"/>
      <c r="C197" s="674"/>
      <c r="D197" s="676"/>
      <c r="E197" s="676"/>
    </row>
    <row r="198" spans="1:5" s="6" customFormat="1" ht="15.75" hidden="1">
      <c r="A198" s="672"/>
      <c r="B198" s="674"/>
      <c r="C198" s="674"/>
      <c r="D198" s="677"/>
      <c r="E198" s="678"/>
    </row>
    <row r="199" spans="1:5" s="6" customFormat="1" ht="15.75" hidden="1">
      <c r="A199" s="672"/>
      <c r="B199" s="674"/>
      <c r="C199" s="674"/>
      <c r="D199" s="679"/>
      <c r="E199" s="679"/>
    </row>
    <row r="200" spans="1:5" s="6" customFormat="1" ht="15.75" hidden="1">
      <c r="A200" s="672"/>
      <c r="B200" s="674"/>
      <c r="C200" s="674"/>
      <c r="D200" s="679"/>
      <c r="E200" s="679"/>
    </row>
    <row r="201" spans="1:5" s="6" customFormat="1" ht="15.75" hidden="1">
      <c r="A201" s="672"/>
      <c r="B201" s="674"/>
      <c r="C201" s="674"/>
      <c r="D201" s="679"/>
      <c r="E201" s="679"/>
    </row>
    <row r="202" spans="1:5" s="6" customFormat="1" ht="15.75" hidden="1">
      <c r="A202" s="672"/>
      <c r="B202" s="674"/>
      <c r="C202" s="674"/>
      <c r="D202" s="679"/>
      <c r="E202" s="679"/>
    </row>
    <row r="203" spans="1:5" s="6" customFormat="1" ht="15.75" hidden="1">
      <c r="A203" s="672"/>
      <c r="B203" s="674"/>
      <c r="C203" s="674"/>
      <c r="D203" s="679"/>
      <c r="E203" s="679"/>
    </row>
    <row r="204" spans="1:5" s="6" customFormat="1" ht="15.75" hidden="1">
      <c r="A204" s="672"/>
      <c r="B204" s="674"/>
      <c r="C204" s="674"/>
      <c r="D204" s="679"/>
      <c r="E204" s="679"/>
    </row>
    <row r="205" spans="1:5" s="6" customFormat="1" ht="15.75" hidden="1">
      <c r="A205" s="672"/>
      <c r="B205" s="680"/>
      <c r="C205" s="674"/>
      <c r="D205" s="681"/>
      <c r="E205" s="681"/>
    </row>
    <row r="206" spans="1:5" s="6" customFormat="1" ht="15.75" hidden="1">
      <c r="A206" s="672"/>
      <c r="B206" s="674"/>
      <c r="C206" s="674"/>
      <c r="D206" s="682"/>
      <c r="E206" s="682"/>
    </row>
    <row r="207" spans="1:5" s="6" customFormat="1" ht="15.75" hidden="1">
      <c r="A207" s="672"/>
      <c r="B207" s="674"/>
      <c r="C207" s="674"/>
      <c r="D207" s="683"/>
      <c r="E207" s="683"/>
    </row>
    <row r="208" spans="1:5" s="6" customFormat="1" ht="15.75" hidden="1">
      <c r="B208" s="674"/>
      <c r="C208" s="674"/>
      <c r="D208" s="683"/>
      <c r="E208" s="683"/>
    </row>
    <row r="209" spans="1:8" s="6" customFormat="1" ht="15.75" hidden="1">
      <c r="B209" s="674"/>
      <c r="C209" s="674"/>
      <c r="D209" s="681"/>
      <c r="E209" s="684"/>
    </row>
    <row r="211" spans="1:8" ht="15.75">
      <c r="A211" s="190">
        <v>22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537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30283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18041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2490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2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50816</v>
      </c>
      <c r="E223" s="634">
        <v>47917</v>
      </c>
    </row>
    <row r="224" spans="1:8" ht="15.75">
      <c r="B224" s="447"/>
      <c r="C224" s="447"/>
      <c r="D224" s="630"/>
      <c r="E224" s="630"/>
    </row>
    <row r="225" spans="2:5" ht="15.75">
      <c r="B225" s="447" t="s">
        <v>373</v>
      </c>
      <c r="C225" s="447"/>
      <c r="D225" s="635">
        <v>19</v>
      </c>
      <c r="E225" s="635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4A0E-9E76-42EF-A714-9DBDB0F80AD4}">
  <sheetPr codeName="Hoja6"/>
  <dimension ref="A1:AK141"/>
  <sheetViews>
    <sheetView topLeftCell="A77" zoomScale="90" zoomScaleNormal="90" workbookViewId="0">
      <pane xSplit="2" topLeftCell="C1" activePane="topRight" state="frozen"/>
      <selection activeCell="A86" sqref="A86:XFD86"/>
      <selection pane="topRight" activeCell="A86" sqref="A86:XFD86"/>
    </sheetView>
  </sheetViews>
  <sheetFormatPr baseColWidth="10" defaultRowHeight="14.25"/>
  <cols>
    <col min="1" max="1" width="24.25" style="403" customWidth="1"/>
    <col min="2" max="2" width="23.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258">
        <f>C4+C82</f>
        <v>14500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4000</v>
      </c>
      <c r="D4" s="636">
        <v>600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4600</v>
      </c>
      <c r="Q4" s="282"/>
    </row>
    <row r="5" spans="1:17">
      <c r="A5" s="227" t="s">
        <v>472</v>
      </c>
      <c r="B5" s="314" t="s">
        <v>18</v>
      </c>
      <c r="C5" s="636">
        <v>9000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9000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19000</v>
      </c>
      <c r="D7" s="636">
        <v>2566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21566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0</v>
      </c>
      <c r="Q9" s="282"/>
    </row>
    <row r="10" spans="1:17">
      <c r="A10" s="227" t="s">
        <v>477</v>
      </c>
      <c r="B10" s="314" t="s">
        <v>9</v>
      </c>
      <c r="C10" s="636">
        <v>17000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600</v>
      </c>
      <c r="M10" s="636">
        <v>0</v>
      </c>
      <c r="N10" s="636">
        <v>0</v>
      </c>
      <c r="O10" s="636">
        <v>0</v>
      </c>
      <c r="P10" s="636">
        <v>17600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524</v>
      </c>
      <c r="D25" s="636">
        <v>32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6</v>
      </c>
      <c r="M25" s="637"/>
      <c r="N25" s="637"/>
      <c r="O25" s="637"/>
      <c r="P25" s="636">
        <v>562</v>
      </c>
      <c r="Q25" s="282"/>
    </row>
    <row r="26" spans="1:34">
      <c r="A26" s="227"/>
      <c r="B26" s="323" t="s">
        <v>330</v>
      </c>
      <c r="C26" s="636">
        <v>49524</v>
      </c>
      <c r="D26" s="636">
        <v>3198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606</v>
      </c>
      <c r="M26" s="637"/>
      <c r="N26" s="637"/>
      <c r="O26" s="637"/>
      <c r="P26" s="636">
        <v>53328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6207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6207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5706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5706</v>
      </c>
      <c r="R30" s="3" t="s">
        <v>9</v>
      </c>
      <c r="S30" s="41">
        <f>P36+P73</f>
        <v>6688</v>
      </c>
      <c r="T30" s="2">
        <f>S30+V30</f>
        <v>6865.0445595854926</v>
      </c>
      <c r="U30" s="2">
        <f>P56</f>
        <v>0</v>
      </c>
      <c r="V30" s="2">
        <f t="shared" ref="V30:V41" si="0">(S30/($S$65-$S$42))*$P$71</f>
        <v>177.04455958549224</v>
      </c>
      <c r="X30" s="2">
        <f>[5]SALDOS!$ABS$3/1000-[5]SALDOS!$ABS$7/1000</f>
        <v>2069.5149999999999</v>
      </c>
      <c r="Y30" s="2">
        <f>[5]SALDOS!$ABS$7/1000</f>
        <v>0</v>
      </c>
      <c r="Z30" s="263">
        <f>T30-X30</f>
        <v>4795.5295595854932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1870</v>
      </c>
      <c r="T31" s="2">
        <f t="shared" ref="T31:T64" si="2">S31+V31</f>
        <v>1919.502590673575</v>
      </c>
      <c r="U31" s="2"/>
      <c r="V31" s="2">
        <f t="shared" si="0"/>
        <v>49.502590673575128</v>
      </c>
      <c r="X31" s="2">
        <f>[5]SALDOS!$ABS$13/1000</f>
        <v>2424.306</v>
      </c>
      <c r="Y31" s="2"/>
      <c r="Z31" s="286">
        <f>T31-X31</f>
        <v>-504.80340932642503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529</v>
      </c>
      <c r="D32" s="636">
        <v>30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559</v>
      </c>
      <c r="R32" s="3" t="s">
        <v>12</v>
      </c>
      <c r="S32" s="41">
        <f>P39</f>
        <v>0</v>
      </c>
      <c r="T32" s="2">
        <f t="shared" si="2"/>
        <v>0</v>
      </c>
      <c r="U32" s="2">
        <f>P50</f>
        <v>292</v>
      </c>
      <c r="V32" s="2">
        <f t="shared" si="0"/>
        <v>0</v>
      </c>
      <c r="X32" s="2">
        <f>[5]SALDOS!$ABS$17/1000-[5]SALDOS!$ABS$18/1000</f>
        <v>0</v>
      </c>
      <c r="Y32" s="2">
        <f>[5]SALDOS!$ABS$18/1000</f>
        <v>306.93599999999998</v>
      </c>
      <c r="Z32" s="263">
        <f t="shared" si="1"/>
        <v>0</v>
      </c>
      <c r="AA32" s="263">
        <f t="shared" si="1"/>
        <v>-14.935999999999979</v>
      </c>
      <c r="AC32" s="271" t="s">
        <v>62</v>
      </c>
      <c r="AD32" s="272">
        <f>SUM(AD33:AD50)</f>
        <v>27254.396999999997</v>
      </c>
      <c r="AE32" s="272">
        <f>SUM(AE33:AE49)</f>
        <v>818</v>
      </c>
      <c r="AF32" s="271" t="s">
        <v>63</v>
      </c>
      <c r="AG32" s="273">
        <f>SUM(AG33:AG44)</f>
        <v>724.78499999999997</v>
      </c>
      <c r="AH32" s="272">
        <f>SUM(AH33:AH44)</f>
        <v>14094</v>
      </c>
    </row>
    <row r="33" spans="1:37" ht="15">
      <c r="A33" s="251" t="s">
        <v>417</v>
      </c>
      <c r="B33" s="318" t="s">
        <v>41</v>
      </c>
      <c r="C33" s="636">
        <v>8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8</v>
      </c>
      <c r="R33" s="3" t="s">
        <v>14</v>
      </c>
      <c r="S33" s="41">
        <f>P34</f>
        <v>4</v>
      </c>
      <c r="T33" s="2">
        <f t="shared" si="2"/>
        <v>4.105887894488931</v>
      </c>
      <c r="U33" s="2"/>
      <c r="V33" s="2">
        <f t="shared" si="0"/>
        <v>0.10588789448893075</v>
      </c>
      <c r="X33" s="2"/>
      <c r="Y33" s="2"/>
      <c r="Z33" s="263">
        <f t="shared" si="1"/>
        <v>4.105887894488931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[5]SALDOS!$ABS$7/1000</f>
        <v>0</v>
      </c>
      <c r="AH33" s="403"/>
    </row>
    <row r="34" spans="1:37" ht="15">
      <c r="A34" s="251" t="s">
        <v>418</v>
      </c>
      <c r="B34" s="318" t="s">
        <v>14</v>
      </c>
      <c r="C34" s="636">
        <v>4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4</v>
      </c>
      <c r="R34" s="3" t="s">
        <v>11</v>
      </c>
      <c r="S34" s="41">
        <f>P44</f>
        <v>19</v>
      </c>
      <c r="T34" s="2">
        <f t="shared" si="2"/>
        <v>19.502967498822422</v>
      </c>
      <c r="U34" s="2"/>
      <c r="V34" s="2">
        <f t="shared" si="0"/>
        <v>0.50296749882242109</v>
      </c>
      <c r="X34" s="2"/>
      <c r="Y34" s="2"/>
      <c r="Z34" s="263">
        <f t="shared" si="1"/>
        <v>19.502967498822422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[5]SALDOS!$ABS$18/1000</f>
        <v>306.93599999999998</v>
      </c>
      <c r="AH34" s="403"/>
    </row>
    <row r="35" spans="1:37" ht="15">
      <c r="A35" s="252" t="s">
        <v>419</v>
      </c>
      <c r="B35" s="318" t="s">
        <v>320</v>
      </c>
      <c r="C35" s="636">
        <v>8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8</v>
      </c>
      <c r="R35" s="3" t="s">
        <v>17</v>
      </c>
      <c r="S35" s="41">
        <f>P35</f>
        <v>8</v>
      </c>
      <c r="T35" s="2">
        <f t="shared" si="2"/>
        <v>8.211775788977862</v>
      </c>
      <c r="U35" s="2"/>
      <c r="V35" s="2">
        <f t="shared" si="0"/>
        <v>0.21177578897786151</v>
      </c>
      <c r="X35" s="2">
        <f>[5]SALDOS!$ABS$23/1000</f>
        <v>15.945</v>
      </c>
      <c r="Y35" s="2"/>
      <c r="Z35" s="263">
        <f t="shared" si="1"/>
        <v>-7.7332242110221383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[5]SALDOS!$ABS$31/1000</f>
        <v>417.84899999999999</v>
      </c>
      <c r="AH35" s="45"/>
    </row>
    <row r="36" spans="1:37" ht="15.75">
      <c r="A36" s="251" t="s">
        <v>420</v>
      </c>
      <c r="B36" s="318" t="s">
        <v>9</v>
      </c>
      <c r="C36" s="636">
        <v>6452</v>
      </c>
      <c r="D36" s="636">
        <v>10</v>
      </c>
      <c r="E36" s="636">
        <v>0</v>
      </c>
      <c r="F36" s="636">
        <v>0</v>
      </c>
      <c r="G36" s="636">
        <v>0</v>
      </c>
      <c r="H36" s="636">
        <v>0</v>
      </c>
      <c r="I36" s="636">
        <v>46</v>
      </c>
      <c r="J36" s="636">
        <v>0</v>
      </c>
      <c r="K36" s="636">
        <v>129</v>
      </c>
      <c r="L36" s="636">
        <v>51</v>
      </c>
      <c r="M36" s="637"/>
      <c r="N36" s="637"/>
      <c r="O36" s="637"/>
      <c r="P36" s="636">
        <v>6688</v>
      </c>
      <c r="R36" s="3" t="s">
        <v>18</v>
      </c>
      <c r="S36" s="41">
        <f>P30</f>
        <v>5706</v>
      </c>
      <c r="T36" s="2">
        <f>S36+V36</f>
        <v>5857.0490814884597</v>
      </c>
      <c r="U36" s="2"/>
      <c r="V36" s="2">
        <f t="shared" si="0"/>
        <v>151.04908148845973</v>
      </c>
      <c r="X36" s="2">
        <f>[5]SALDOS!$ABS$27/1000</f>
        <v>814.60699999999997</v>
      </c>
      <c r="Y36" s="2"/>
      <c r="Z36" s="263">
        <f t="shared" si="1"/>
        <v>5042.4420814884597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5386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559</v>
      </c>
      <c r="T37" s="2">
        <f t="shared" si="2"/>
        <v>573.79783325482811</v>
      </c>
      <c r="U37" s="2"/>
      <c r="V37" s="2">
        <f t="shared" si="0"/>
        <v>14.797833254828074</v>
      </c>
      <c r="X37" s="2">
        <f>[5]SALDOS!$ABS$30/1000</f>
        <v>564.62</v>
      </c>
      <c r="Y37" s="2"/>
      <c r="Z37" s="263">
        <f t="shared" si="1"/>
        <v>9.1778332548281014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8457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8</v>
      </c>
      <c r="T38" s="2">
        <f t="shared" si="2"/>
        <v>8.211775788977862</v>
      </c>
      <c r="U38" s="2"/>
      <c r="V38" s="2">
        <f t="shared" si="0"/>
        <v>0.21177578897786151</v>
      </c>
      <c r="X38" s="2">
        <f>[5]SALDOS!$ABS$26/1000</f>
        <v>40</v>
      </c>
      <c r="Y38" s="2"/>
      <c r="Z38" s="263">
        <f t="shared" si="1"/>
        <v>-31.78822421102214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0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0</v>
      </c>
      <c r="R39" s="3" t="s">
        <v>20</v>
      </c>
      <c r="S39" s="41"/>
      <c r="T39" s="2">
        <f>S39+V39</f>
        <v>0</v>
      </c>
      <c r="U39" s="2"/>
      <c r="V39" s="2">
        <f t="shared" si="0"/>
        <v>0</v>
      </c>
      <c r="X39" s="2"/>
      <c r="Y39" s="2"/>
      <c r="Z39" s="263">
        <f>T39-X39</f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582</v>
      </c>
      <c r="V40" s="2">
        <f t="shared" si="0"/>
        <v>0</v>
      </c>
      <c r="X40" s="2"/>
      <c r="Y40" s="2">
        <f>[5]SALDOS!$ABS$31/1000</f>
        <v>417.84899999999999</v>
      </c>
      <c r="Z40" s="263">
        <f>T40-X40</f>
        <v>0</v>
      </c>
      <c r="AA40" s="263">
        <f t="shared" si="1"/>
        <v>164.15100000000001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95</v>
      </c>
      <c r="D42" s="636">
        <v>1139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636</v>
      </c>
      <c r="M42" s="637"/>
      <c r="N42" s="637"/>
      <c r="O42" s="637"/>
      <c r="P42" s="636">
        <v>1870</v>
      </c>
      <c r="R42" s="3" t="s">
        <v>22</v>
      </c>
      <c r="S42" s="41">
        <f>P72</f>
        <v>657</v>
      </c>
      <c r="T42" s="2">
        <f t="shared" si="2"/>
        <v>657</v>
      </c>
      <c r="U42" s="2"/>
      <c r="V42" s="2"/>
      <c r="X42" s="2"/>
      <c r="Y42" s="2"/>
      <c r="Z42" s="263">
        <f t="shared" si="1"/>
        <v>657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241</v>
      </c>
    </row>
    <row r="44" spans="1:37" ht="15.75">
      <c r="A44" s="251" t="s">
        <v>428</v>
      </c>
      <c r="B44" s="318" t="s">
        <v>336</v>
      </c>
      <c r="C44" s="636">
        <v>19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19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27979.181999999997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16011.038999999997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Abr 2019'!S49</f>
        <v>161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5386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5386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Abr 2019'!S52</f>
        <v>657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292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292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3017</v>
      </c>
      <c r="D51" s="636">
        <v>1085</v>
      </c>
      <c r="E51" s="636">
        <v>0</v>
      </c>
      <c r="F51" s="636">
        <v>0</v>
      </c>
      <c r="G51" s="636">
        <v>0</v>
      </c>
      <c r="H51" s="636">
        <v>4355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8457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164</v>
      </c>
      <c r="D53" s="636">
        <v>418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582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241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241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35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35</v>
      </c>
      <c r="R55" s="3" t="s">
        <v>34</v>
      </c>
      <c r="S55" s="41"/>
      <c r="T55" s="2">
        <f t="shared" si="2"/>
        <v>0</v>
      </c>
      <c r="U55" s="2">
        <f>P54</f>
        <v>241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241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8457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8457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5386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5386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6207</v>
      </c>
      <c r="T60" s="2">
        <f t="shared" si="2"/>
        <v>6371.3115402731983</v>
      </c>
      <c r="U60" s="2"/>
      <c r="V60" s="2">
        <f t="shared" si="3"/>
        <v>164.31154027319832</v>
      </c>
      <c r="X60" s="2">
        <f>[5]SALDOS!$ABS$25/1000</f>
        <v>5314.3649999999998</v>
      </c>
      <c r="Y60" s="2"/>
      <c r="Z60" s="263">
        <f>T60-X60</f>
        <v>1056.9465402731985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27887</v>
      </c>
      <c r="D62" s="636">
        <v>2958</v>
      </c>
      <c r="E62" s="636">
        <v>0</v>
      </c>
      <c r="F62" s="636">
        <v>0</v>
      </c>
      <c r="G62" s="636">
        <v>0</v>
      </c>
      <c r="H62" s="636">
        <v>4365</v>
      </c>
      <c r="I62" s="636">
        <v>46</v>
      </c>
      <c r="J62" s="636">
        <v>0</v>
      </c>
      <c r="K62" s="636">
        <v>129</v>
      </c>
      <c r="L62" s="636">
        <v>687</v>
      </c>
      <c r="M62" s="637"/>
      <c r="N62" s="637"/>
      <c r="O62" s="637"/>
      <c r="P62" s="636">
        <v>36072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27887</v>
      </c>
      <c r="D63" s="636">
        <v>2958</v>
      </c>
      <c r="E63" s="636">
        <v>0</v>
      </c>
      <c r="F63" s="636">
        <v>0</v>
      </c>
      <c r="G63" s="636">
        <v>0</v>
      </c>
      <c r="H63" s="636">
        <v>4365</v>
      </c>
      <c r="I63" s="636">
        <v>46</v>
      </c>
      <c r="J63" s="636">
        <v>0</v>
      </c>
      <c r="K63" s="636">
        <v>129</v>
      </c>
      <c r="L63" s="636">
        <v>687</v>
      </c>
      <c r="M63" s="637"/>
      <c r="N63" s="637"/>
      <c r="O63" s="637"/>
      <c r="P63" s="636">
        <v>36072</v>
      </c>
      <c r="Q63" s="250"/>
      <c r="R63" s="3" t="s">
        <v>347</v>
      </c>
      <c r="S63" s="41"/>
      <c r="T63" s="2">
        <f t="shared" si="2"/>
        <v>0</v>
      </c>
      <c r="U63" s="2">
        <f>P60+P61+P55</f>
        <v>35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35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161</v>
      </c>
      <c r="T64" s="2">
        <f t="shared" si="2"/>
        <v>165.26198775317945</v>
      </c>
      <c r="U64" s="2"/>
      <c r="V64" s="2">
        <f t="shared" si="3"/>
        <v>4.2619877531794632</v>
      </c>
      <c r="X64" s="2"/>
      <c r="Y64" s="2"/>
      <c r="Z64" s="263">
        <f t="shared" si="1"/>
        <v>165.26198775317945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21887</v>
      </c>
      <c r="T65" s="5">
        <f>S65+V65</f>
        <v>22449</v>
      </c>
      <c r="U65" s="5">
        <f>SUM(U30:U64)</f>
        <v>15003</v>
      </c>
      <c r="V65" s="5">
        <f>SUM(V30:V64)</f>
        <v>562</v>
      </c>
      <c r="X65" s="5">
        <f>SUM(X30:X64)</f>
        <v>11243.358</v>
      </c>
      <c r="Y65" s="5">
        <f>SUM(Y30:Y64)</f>
        <v>724.78499999999997</v>
      </c>
      <c r="Z65" s="270">
        <f t="shared" si="1"/>
        <v>11205.642</v>
      </c>
      <c r="AA65" s="270">
        <f t="shared" si="1"/>
        <v>14278.215</v>
      </c>
      <c r="AB65" s="267">
        <f>W68-X68</f>
        <v>25483.857</v>
      </c>
    </row>
    <row r="66" spans="1:29">
      <c r="A66" s="254"/>
      <c r="B66" s="322" t="s">
        <v>376</v>
      </c>
      <c r="C66" s="636">
        <v>19028</v>
      </c>
      <c r="D66" s="636">
        <v>1179</v>
      </c>
      <c r="E66" s="636">
        <v>0</v>
      </c>
      <c r="F66" s="636">
        <v>0</v>
      </c>
      <c r="G66" s="636">
        <v>0</v>
      </c>
      <c r="H66" s="636">
        <v>0</v>
      </c>
      <c r="I66" s="636">
        <v>46</v>
      </c>
      <c r="J66" s="636">
        <v>0</v>
      </c>
      <c r="K66" s="636">
        <v>129</v>
      </c>
      <c r="L66" s="636">
        <v>687</v>
      </c>
      <c r="M66" s="638"/>
      <c r="N66" s="638"/>
      <c r="O66" s="638"/>
      <c r="P66" s="717">
        <v>21069</v>
      </c>
      <c r="Q66" s="250"/>
      <c r="R66" s="40" t="s">
        <v>454</v>
      </c>
      <c r="S66" s="265">
        <f>S65-P66</f>
        <v>818</v>
      </c>
      <c r="U66" s="265"/>
      <c r="V66" s="265">
        <f>P71</f>
        <v>562</v>
      </c>
      <c r="Z66" s="51"/>
      <c r="AA66" s="51"/>
    </row>
    <row r="67" spans="1:29">
      <c r="A67" s="254"/>
      <c r="B67" s="322" t="s">
        <v>377</v>
      </c>
      <c r="C67" s="636">
        <v>8859</v>
      </c>
      <c r="D67" s="636">
        <v>1779</v>
      </c>
      <c r="E67" s="636">
        <v>0</v>
      </c>
      <c r="F67" s="636">
        <v>0</v>
      </c>
      <c r="G67" s="636">
        <v>0</v>
      </c>
      <c r="H67" s="636">
        <v>4365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717">
        <v>15003</v>
      </c>
      <c r="Q67" s="250"/>
      <c r="R67" s="40" t="s">
        <v>454</v>
      </c>
      <c r="S67" s="265">
        <f>S42+S64</f>
        <v>818</v>
      </c>
      <c r="U67" s="265"/>
      <c r="V67" s="265"/>
      <c r="Y67" s="403"/>
    </row>
    <row r="68" spans="1:29" ht="15">
      <c r="R68" s="40" t="s">
        <v>38</v>
      </c>
      <c r="S68" s="265">
        <f>S65+U65</f>
        <v>36890</v>
      </c>
      <c r="U68" s="265"/>
      <c r="V68" s="265"/>
      <c r="W68" s="264">
        <f>T65+U65</f>
        <v>37452</v>
      </c>
      <c r="X68" s="174">
        <f>X65+Y65</f>
        <v>11968.143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Abr 2019'!S46-'Consolidado Abr 2019'!S47</f>
        <v>0</v>
      </c>
      <c r="Q69" s="249"/>
      <c r="R69" s="40" t="s">
        <v>455</v>
      </c>
      <c r="S69" s="265">
        <f>P66+P67+P72+P74+P73</f>
        <v>36890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818</v>
      </c>
      <c r="AA70" s="268">
        <f>AH32</f>
        <v>14094</v>
      </c>
      <c r="AB70" s="268">
        <f>SUM(Z70:AA70)</f>
        <v>14912</v>
      </c>
      <c r="AC70" s="276">
        <f>AB65-AB70</f>
        <v>10571.857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Abr 2019'!S50</f>
        <v>562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Abr 2019'!S52</f>
        <v>657</v>
      </c>
      <c r="Q72" s="6"/>
    </row>
    <row r="73" spans="1:29">
      <c r="B73" s="253" t="s">
        <v>452</v>
      </c>
      <c r="P73" s="403">
        <f>'Consolidado Abr 2019'!S51</f>
        <v>0</v>
      </c>
    </row>
    <row r="74" spans="1:29">
      <c r="B74" s="253" t="s">
        <v>453</v>
      </c>
      <c r="P74" s="403">
        <f>'Consolidado Abr 2019'!S49</f>
        <v>161</v>
      </c>
    </row>
    <row r="75" spans="1:29">
      <c r="B75" s="253"/>
    </row>
    <row r="76" spans="1:29" ht="15">
      <c r="B76" s="248" t="s">
        <v>451</v>
      </c>
      <c r="P76" s="304">
        <f>P66+P67+P71+P72+P73+P74-'Consolidado Abr 2019'!S53</f>
        <v>-52766</v>
      </c>
      <c r="Q76" s="304">
        <f>'Consolidado Abr 2019'!S48</f>
        <v>52766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10500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10500</v>
      </c>
    </row>
    <row r="83" spans="1:16">
      <c r="A83" s="239" t="s">
        <v>381</v>
      </c>
      <c r="B83" s="326" t="s">
        <v>353</v>
      </c>
      <c r="C83" s="636">
        <v>4500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4500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4500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4500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4500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4500</v>
      </c>
    </row>
    <row r="90" spans="1:16">
      <c r="A90" s="239" t="s">
        <v>388</v>
      </c>
      <c r="B90" s="326" t="s">
        <v>361</v>
      </c>
      <c r="C90" s="636">
        <v>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0</v>
      </c>
    </row>
    <row r="91" spans="1:16">
      <c r="A91" s="239" t="s">
        <v>389</v>
      </c>
      <c r="B91" s="326" t="s">
        <v>362</v>
      </c>
      <c r="C91" s="636">
        <v>6000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6000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1354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1354</v>
      </c>
    </row>
    <row r="95" spans="1:16">
      <c r="A95" s="409" t="s">
        <v>393</v>
      </c>
      <c r="B95" s="328" t="s">
        <v>357</v>
      </c>
      <c r="C95" s="636">
        <v>5093</v>
      </c>
      <c r="D95" s="636">
        <v>717</v>
      </c>
      <c r="E95" s="636">
        <v>0</v>
      </c>
      <c r="F95" s="636">
        <v>0</v>
      </c>
      <c r="G95" s="636">
        <v>0</v>
      </c>
      <c r="H95" s="636">
        <v>2872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8682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239"/>
      <c r="B99" s="328" t="s">
        <v>123</v>
      </c>
      <c r="C99" s="636">
        <v>1696</v>
      </c>
      <c r="D99" s="636">
        <v>0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1696</v>
      </c>
    </row>
    <row r="100" spans="1:16">
      <c r="A100" s="409" t="s">
        <v>397</v>
      </c>
      <c r="B100" s="328" t="s">
        <v>123</v>
      </c>
      <c r="C100" s="636">
        <v>6</v>
      </c>
      <c r="D100" s="636">
        <v>10</v>
      </c>
      <c r="E100" s="636">
        <v>0</v>
      </c>
      <c r="F100" s="636">
        <v>0</v>
      </c>
      <c r="G100" s="636">
        <v>0</v>
      </c>
      <c r="H100" s="636">
        <v>0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>
        <v>16</v>
      </c>
    </row>
    <row r="101" spans="1:16">
      <c r="A101" s="353"/>
      <c r="B101" s="323" t="s">
        <v>364</v>
      </c>
      <c r="C101" s="636">
        <v>38149</v>
      </c>
      <c r="D101" s="636">
        <v>727</v>
      </c>
      <c r="E101" s="636">
        <v>0</v>
      </c>
      <c r="F101" s="636">
        <v>0</v>
      </c>
      <c r="G101" s="636">
        <v>0</v>
      </c>
      <c r="H101" s="636">
        <v>2872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v>41748</v>
      </c>
    </row>
    <row r="102" spans="1:16">
      <c r="A102" s="354"/>
      <c r="B102" s="323"/>
      <c r="C102" s="639">
        <v>0</v>
      </c>
      <c r="D102" s="639">
        <v>0</v>
      </c>
      <c r="E102" s="639">
        <v>0</v>
      </c>
      <c r="F102" s="639">
        <v>0</v>
      </c>
      <c r="G102" s="639">
        <v>0</v>
      </c>
      <c r="H102" s="639">
        <v>0</v>
      </c>
      <c r="I102" s="639">
        <v>0</v>
      </c>
      <c r="J102" s="639">
        <v>0</v>
      </c>
      <c r="K102" s="639">
        <v>0</v>
      </c>
      <c r="L102" s="639">
        <v>0</v>
      </c>
      <c r="M102" s="639"/>
      <c r="N102" s="639"/>
      <c r="O102" s="639"/>
      <c r="P102" s="639">
        <v>0</v>
      </c>
    </row>
    <row r="103" spans="1:16">
      <c r="A103" s="354"/>
      <c r="B103" s="323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46"/>
    </row>
    <row r="104" spans="1:16">
      <c r="A104" s="354"/>
      <c r="B104" s="355" t="s">
        <v>376</v>
      </c>
      <c r="C104" s="636">
        <v>31696</v>
      </c>
      <c r="D104" s="636">
        <v>0</v>
      </c>
      <c r="E104" s="636">
        <v>0</v>
      </c>
      <c r="F104" s="636">
        <v>0</v>
      </c>
      <c r="G104" s="636">
        <v>0</v>
      </c>
      <c r="H104" s="636">
        <v>0</v>
      </c>
      <c r="I104" s="636">
        <v>0</v>
      </c>
      <c r="J104" s="636">
        <v>0</v>
      </c>
      <c r="K104" s="636">
        <v>0</v>
      </c>
      <c r="L104" s="636">
        <v>0</v>
      </c>
      <c r="M104" s="637"/>
      <c r="N104" s="637"/>
      <c r="O104" s="637"/>
      <c r="P104" s="645">
        <v>31696</v>
      </c>
    </row>
    <row r="105" spans="1:16">
      <c r="A105" s="354"/>
      <c r="B105" s="355" t="s">
        <v>377</v>
      </c>
      <c r="C105" s="636">
        <v>6453</v>
      </c>
      <c r="D105" s="636">
        <v>727</v>
      </c>
      <c r="E105" s="636">
        <v>0</v>
      </c>
      <c r="F105" s="636">
        <v>0</v>
      </c>
      <c r="G105" s="636">
        <v>0</v>
      </c>
      <c r="H105" s="636">
        <v>2872</v>
      </c>
      <c r="I105" s="636">
        <v>0</v>
      </c>
      <c r="J105" s="636">
        <v>0</v>
      </c>
      <c r="K105" s="636">
        <v>0</v>
      </c>
      <c r="L105" s="636">
        <v>0</v>
      </c>
      <c r="M105" s="637"/>
      <c r="N105" s="637"/>
      <c r="O105" s="637"/>
      <c r="P105" s="645">
        <v>10052</v>
      </c>
    </row>
    <row r="106" spans="1:16">
      <c r="A106" s="354"/>
      <c r="B106" s="323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37"/>
      <c r="P106" s="647"/>
    </row>
    <row r="107" spans="1:16">
      <c r="A107" s="354"/>
      <c r="B107" s="323" t="s">
        <v>370</v>
      </c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410" t="s">
        <v>398</v>
      </c>
      <c r="B108" s="328" t="s">
        <v>357</v>
      </c>
      <c r="C108" s="636">
        <v>0</v>
      </c>
      <c r="D108" s="636">
        <v>0</v>
      </c>
      <c r="E108" s="636">
        <v>0</v>
      </c>
      <c r="F108" s="636">
        <v>0</v>
      </c>
      <c r="G108" s="636">
        <v>0</v>
      </c>
      <c r="H108" s="636">
        <v>0</v>
      </c>
      <c r="I108" s="636">
        <v>0</v>
      </c>
      <c r="J108" s="636">
        <v>0</v>
      </c>
      <c r="K108" s="636">
        <v>0</v>
      </c>
      <c r="L108" s="636">
        <v>0</v>
      </c>
      <c r="M108" s="637"/>
      <c r="N108" s="637"/>
      <c r="O108" s="637"/>
      <c r="P108" s="645">
        <v>0</v>
      </c>
    </row>
    <row r="109" spans="1:16">
      <c r="A109" s="410" t="s">
        <v>399</v>
      </c>
      <c r="B109" s="328" t="s">
        <v>366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354"/>
      <c r="B110" s="323" t="s">
        <v>364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56"/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7"/>
      <c r="D112" s="637"/>
      <c r="E112" s="637"/>
      <c r="F112" s="637"/>
      <c r="G112" s="637"/>
      <c r="H112" s="637"/>
      <c r="I112" s="637"/>
      <c r="J112" s="637"/>
      <c r="K112" s="637"/>
      <c r="L112" s="637"/>
      <c r="M112" s="637"/>
      <c r="N112" s="637"/>
      <c r="O112" s="637"/>
      <c r="P112" s="647"/>
    </row>
    <row r="113" spans="1:16">
      <c r="A113" s="354"/>
      <c r="B113" s="355" t="s">
        <v>400</v>
      </c>
      <c r="C113" s="636">
        <v>38149</v>
      </c>
      <c r="D113" s="636">
        <v>727</v>
      </c>
      <c r="E113" s="636">
        <v>0</v>
      </c>
      <c r="F113" s="636">
        <v>0</v>
      </c>
      <c r="G113" s="636">
        <v>0</v>
      </c>
      <c r="H113" s="636">
        <v>2872</v>
      </c>
      <c r="I113" s="636">
        <v>0</v>
      </c>
      <c r="J113" s="636">
        <v>0</v>
      </c>
      <c r="K113" s="636">
        <v>0</v>
      </c>
      <c r="L113" s="636">
        <v>0</v>
      </c>
      <c r="M113" s="637"/>
      <c r="N113" s="637"/>
      <c r="O113" s="637"/>
      <c r="P113" s="645">
        <v>41748</v>
      </c>
    </row>
    <row r="114" spans="1:16">
      <c r="A114" s="6"/>
      <c r="B114" s="6"/>
      <c r="C114" s="639">
        <v>0</v>
      </c>
      <c r="D114" s="639">
        <v>0</v>
      </c>
      <c r="E114" s="639">
        <v>0</v>
      </c>
      <c r="F114" s="639">
        <v>0</v>
      </c>
      <c r="G114" s="639">
        <v>0</v>
      </c>
      <c r="H114" s="639">
        <v>0</v>
      </c>
      <c r="I114" s="639">
        <v>0</v>
      </c>
      <c r="J114" s="639">
        <v>0</v>
      </c>
      <c r="K114" s="639">
        <v>0</v>
      </c>
      <c r="L114" s="639">
        <v>0</v>
      </c>
      <c r="M114" s="639"/>
      <c r="N114" s="639"/>
      <c r="O114" s="639"/>
      <c r="P114" s="639">
        <v>0</v>
      </c>
    </row>
    <row r="115" spans="1:16">
      <c r="A115" s="357"/>
      <c r="B115" s="323" t="s">
        <v>365</v>
      </c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46"/>
    </row>
    <row r="116" spans="1:16" ht="21" customHeight="1">
      <c r="A116" s="357"/>
      <c r="B116" s="323" t="s">
        <v>351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>
      <c r="A117" s="411" t="s">
        <v>401</v>
      </c>
      <c r="B117" s="328" t="s">
        <v>366</v>
      </c>
      <c r="C117" s="636">
        <v>0</v>
      </c>
      <c r="D117" s="636">
        <v>0</v>
      </c>
      <c r="E117" s="636">
        <v>0</v>
      </c>
      <c r="F117" s="636">
        <v>0</v>
      </c>
      <c r="G117" s="636">
        <v>0</v>
      </c>
      <c r="H117" s="636">
        <v>0</v>
      </c>
      <c r="I117" s="636">
        <v>0</v>
      </c>
      <c r="J117" s="636">
        <v>0</v>
      </c>
      <c r="K117" s="636">
        <v>0</v>
      </c>
      <c r="L117" s="636">
        <v>0</v>
      </c>
      <c r="M117" s="637"/>
      <c r="N117" s="637"/>
      <c r="O117" s="637"/>
      <c r="P117" s="645">
        <v>0</v>
      </c>
    </row>
    <row r="118" spans="1:16">
      <c r="A118" s="411" t="s">
        <v>402</v>
      </c>
      <c r="B118" s="328" t="s">
        <v>357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403</v>
      </c>
      <c r="B119" s="328" t="s">
        <v>367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404</v>
      </c>
      <c r="B120" s="328" t="s">
        <v>368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405</v>
      </c>
      <c r="B121" s="328" t="s">
        <v>326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406</v>
      </c>
      <c r="B122" s="328" t="s">
        <v>327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407</v>
      </c>
      <c r="B123" s="328" t="s">
        <v>369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357"/>
      <c r="B124" s="323" t="s">
        <v>364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6">
        <v>0</v>
      </c>
      <c r="N124" s="636">
        <v>0</v>
      </c>
      <c r="O124" s="636">
        <v>0</v>
      </c>
      <c r="P124" s="645">
        <v>0</v>
      </c>
    </row>
    <row r="125" spans="1:16">
      <c r="A125" s="357"/>
      <c r="B125" s="356"/>
      <c r="C125" s="639">
        <v>0</v>
      </c>
      <c r="D125" s="639">
        <v>0</v>
      </c>
      <c r="E125" s="639">
        <v>0</v>
      </c>
      <c r="F125" s="639">
        <v>0</v>
      </c>
      <c r="G125" s="639">
        <v>0</v>
      </c>
      <c r="H125" s="639">
        <v>0</v>
      </c>
      <c r="I125" s="639">
        <v>0</v>
      </c>
      <c r="J125" s="639">
        <v>0</v>
      </c>
      <c r="K125" s="639">
        <v>0</v>
      </c>
      <c r="L125" s="639">
        <v>0</v>
      </c>
      <c r="M125" s="639"/>
      <c r="N125" s="639"/>
      <c r="O125" s="639"/>
      <c r="P125" s="639">
        <v>0</v>
      </c>
    </row>
    <row r="126" spans="1:16">
      <c r="A126" s="357"/>
      <c r="B126" s="323" t="s">
        <v>370</v>
      </c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46"/>
    </row>
    <row r="127" spans="1:16">
      <c r="A127" s="411" t="s">
        <v>408</v>
      </c>
      <c r="B127" s="328" t="s">
        <v>366</v>
      </c>
      <c r="C127" s="636">
        <v>0</v>
      </c>
      <c r="D127" s="636">
        <v>0</v>
      </c>
      <c r="E127" s="636">
        <v>0</v>
      </c>
      <c r="F127" s="636">
        <v>0</v>
      </c>
      <c r="G127" s="636">
        <v>0</v>
      </c>
      <c r="H127" s="636">
        <v>0</v>
      </c>
      <c r="I127" s="636">
        <v>0</v>
      </c>
      <c r="J127" s="636">
        <v>0</v>
      </c>
      <c r="K127" s="636">
        <v>0</v>
      </c>
      <c r="L127" s="636">
        <v>0</v>
      </c>
      <c r="M127" s="637"/>
      <c r="N127" s="637"/>
      <c r="O127" s="637"/>
      <c r="P127" s="645">
        <v>0</v>
      </c>
    </row>
    <row r="128" spans="1:16">
      <c r="A128" s="411" t="s">
        <v>409</v>
      </c>
      <c r="B128" s="328" t="s">
        <v>357</v>
      </c>
      <c r="C128" s="636">
        <v>910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910</v>
      </c>
    </row>
    <row r="129" spans="1:16">
      <c r="A129" s="411" t="s">
        <v>410</v>
      </c>
      <c r="B129" s="328" t="s">
        <v>367</v>
      </c>
      <c r="C129" s="636">
        <v>0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0</v>
      </c>
    </row>
    <row r="130" spans="1:16">
      <c r="A130" s="411" t="s">
        <v>411</v>
      </c>
      <c r="B130" s="328" t="s">
        <v>327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6">
      <c r="A131" s="411" t="s">
        <v>412</v>
      </c>
      <c r="B131" s="328" t="s">
        <v>368</v>
      </c>
      <c r="C131" s="636">
        <v>100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100</v>
      </c>
    </row>
    <row r="132" spans="1:16">
      <c r="A132" s="357"/>
      <c r="B132" s="323" t="s">
        <v>364</v>
      </c>
      <c r="C132" s="636">
        <v>1010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1010</v>
      </c>
    </row>
    <row r="133" spans="1:16">
      <c r="A133" s="357"/>
      <c r="B133" s="356"/>
      <c r="C133" s="639">
        <v>0</v>
      </c>
      <c r="D133" s="639">
        <v>0</v>
      </c>
      <c r="E133" s="639">
        <v>0</v>
      </c>
      <c r="F133" s="639">
        <v>0</v>
      </c>
      <c r="G133" s="639">
        <v>0</v>
      </c>
      <c r="H133" s="639">
        <v>0</v>
      </c>
      <c r="I133" s="639">
        <v>0</v>
      </c>
      <c r="J133" s="639">
        <v>0</v>
      </c>
      <c r="K133" s="639">
        <v>0</v>
      </c>
      <c r="L133" s="639">
        <v>0</v>
      </c>
      <c r="M133" s="639"/>
      <c r="N133" s="639"/>
      <c r="O133" s="639"/>
      <c r="P133" s="639">
        <v>0</v>
      </c>
    </row>
    <row r="134" spans="1:16">
      <c r="A134" s="242"/>
      <c r="B134" s="327"/>
      <c r="C134" s="638"/>
      <c r="D134" s="638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8"/>
      <c r="P134" s="646"/>
    </row>
    <row r="135" spans="1:16">
      <c r="A135" s="242"/>
      <c r="B135" s="325" t="s">
        <v>371</v>
      </c>
      <c r="C135" s="636">
        <v>1010</v>
      </c>
      <c r="D135" s="636">
        <v>0</v>
      </c>
      <c r="E135" s="636">
        <v>0</v>
      </c>
      <c r="F135" s="636">
        <v>0</v>
      </c>
      <c r="G135" s="636">
        <v>0</v>
      </c>
      <c r="H135" s="636">
        <v>0</v>
      </c>
      <c r="I135" s="636">
        <v>0</v>
      </c>
      <c r="J135" s="636">
        <v>0</v>
      </c>
      <c r="K135" s="636">
        <v>0</v>
      </c>
      <c r="L135" s="636">
        <v>0</v>
      </c>
      <c r="M135" s="637"/>
      <c r="N135" s="637"/>
      <c r="O135" s="637"/>
      <c r="P135" s="645">
        <v>1010</v>
      </c>
    </row>
    <row r="136" spans="1:16">
      <c r="P136" s="6"/>
    </row>
    <row r="137" spans="1:16">
      <c r="B137" s="403" t="s">
        <v>55</v>
      </c>
      <c r="P137" s="250">
        <f>P104</f>
        <v>31696</v>
      </c>
    </row>
    <row r="138" spans="1:16">
      <c r="B138" s="46" t="s">
        <v>372</v>
      </c>
      <c r="P138" s="250">
        <f>P105+P108+P109+P117+P118+P119+P120+P121+P122+P123+P127+P128+P129+P130+P131</f>
        <v>11062</v>
      </c>
    </row>
    <row r="140" spans="1:16" ht="15">
      <c r="B140" s="248" t="s">
        <v>378</v>
      </c>
      <c r="P140" s="243">
        <f>P138+P137-'Consolidado Abr 2019'!$S$59-'Consolidado Abr 2019'!$S$74</f>
        <v>0</v>
      </c>
    </row>
    <row r="141" spans="1:16">
      <c r="P141" s="258">
        <f>P138-P100</f>
        <v>11046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1D3B-3AAE-4B5A-B283-85E15C0CE12C}">
  <sheetPr codeName="Hoja7"/>
  <dimension ref="A1:IV225"/>
  <sheetViews>
    <sheetView zoomScaleNormal="100" workbookViewId="0">
      <pane xSplit="2" ySplit="6" topLeftCell="K74" activePane="bottomRight" state="frozen"/>
      <selection activeCell="A86" sqref="A86:XFD86"/>
      <selection pane="topRight" activeCell="A86" sqref="A86:XFD86"/>
      <selection pane="bottomLeft" activeCell="A86" sqref="A86:XFD86"/>
      <selection pane="bottomRight" activeCell="A86" sqref="A86:XFD86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24187</v>
      </c>
      <c r="D9" s="462">
        <v>1040</v>
      </c>
      <c r="E9" s="462">
        <v>0</v>
      </c>
      <c r="F9" s="462">
        <v>0</v>
      </c>
      <c r="G9" s="462">
        <v>0</v>
      </c>
      <c r="H9" s="462">
        <v>0</v>
      </c>
      <c r="I9" s="462">
        <v>120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25347</v>
      </c>
      <c r="R9" s="462">
        <v>0</v>
      </c>
      <c r="S9" s="462">
        <v>25347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1570</v>
      </c>
      <c r="D10" s="462">
        <v>3483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5053</v>
      </c>
      <c r="R10" s="462">
        <v>0</v>
      </c>
      <c r="S10" s="462">
        <v>5053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26267</v>
      </c>
      <c r="D11" s="462">
        <v>13</v>
      </c>
      <c r="E11" s="462">
        <v>0</v>
      </c>
      <c r="F11" s="462">
        <v>0</v>
      </c>
      <c r="G11" s="462">
        <v>0</v>
      </c>
      <c r="H11" s="462">
        <v>0</v>
      </c>
      <c r="I11" s="462">
        <v>40</v>
      </c>
      <c r="J11" s="462">
        <v>0</v>
      </c>
      <c r="K11" s="462">
        <v>0</v>
      </c>
      <c r="L11" s="462">
        <v>91</v>
      </c>
      <c r="M11" s="462"/>
      <c r="N11" s="462"/>
      <c r="O11" s="462"/>
      <c r="P11" s="462"/>
      <c r="Q11" s="462">
        <v>26411</v>
      </c>
      <c r="R11" s="462">
        <v>0</v>
      </c>
      <c r="S11" s="462">
        <v>26411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14244</v>
      </c>
      <c r="D12" s="462">
        <v>278</v>
      </c>
      <c r="E12" s="462">
        <v>0</v>
      </c>
      <c r="F12" s="462">
        <v>0</v>
      </c>
      <c r="G12" s="462">
        <v>0</v>
      </c>
      <c r="H12" s="462">
        <v>0</v>
      </c>
      <c r="I12" s="462">
        <v>18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14540</v>
      </c>
      <c r="R12" s="462">
        <v>0</v>
      </c>
      <c r="S12" s="462">
        <v>14540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11538</v>
      </c>
      <c r="D13" s="461">
        <v>784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41</v>
      </c>
      <c r="M13" s="460"/>
      <c r="N13" s="460"/>
      <c r="O13" s="460"/>
      <c r="P13" s="460"/>
      <c r="Q13" s="462">
        <v>12363</v>
      </c>
      <c r="R13" s="462">
        <v>0</v>
      </c>
      <c r="S13" s="461">
        <v>12363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8922</v>
      </c>
      <c r="D14" s="462">
        <v>510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84</v>
      </c>
      <c r="M14" s="462"/>
      <c r="N14" s="462"/>
      <c r="O14" s="462"/>
      <c r="P14" s="462"/>
      <c r="Q14" s="462">
        <v>9516</v>
      </c>
      <c r="R14" s="462">
        <v>0</v>
      </c>
      <c r="S14" s="462">
        <v>9516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1734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3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1737</v>
      </c>
      <c r="R15" s="462">
        <v>0</v>
      </c>
      <c r="S15" s="461">
        <v>1737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88205</v>
      </c>
      <c r="D17" s="463">
        <v>6108</v>
      </c>
      <c r="E17" s="463">
        <v>0</v>
      </c>
      <c r="F17" s="463">
        <v>0</v>
      </c>
      <c r="G17" s="463">
        <v>0</v>
      </c>
      <c r="H17" s="463">
        <v>0</v>
      </c>
      <c r="I17" s="463">
        <v>181</v>
      </c>
      <c r="J17" s="463">
        <v>0</v>
      </c>
      <c r="K17" s="463">
        <v>0</v>
      </c>
      <c r="L17" s="463">
        <v>216</v>
      </c>
      <c r="M17" s="463"/>
      <c r="N17" s="463"/>
      <c r="O17" s="463"/>
      <c r="P17" s="463"/>
      <c r="Q17" s="463">
        <v>94710</v>
      </c>
      <c r="R17" s="463">
        <v>0</v>
      </c>
      <c r="S17" s="463">
        <v>94710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1012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443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11702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0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543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10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51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35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0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0</v>
      </c>
      <c r="D38" s="193"/>
    </row>
    <row r="39" spans="1:256">
      <c r="A39" s="362" t="s">
        <v>193</v>
      </c>
      <c r="B39" s="585" t="s">
        <v>194</v>
      </c>
      <c r="C39" s="584">
        <v>448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14244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15872</v>
      </c>
      <c r="D46" s="418">
        <v>2958</v>
      </c>
      <c r="E46" s="418">
        <v>0</v>
      </c>
      <c r="F46" s="418">
        <v>0</v>
      </c>
      <c r="G46" s="418">
        <v>0</v>
      </c>
      <c r="H46" s="418">
        <v>4365</v>
      </c>
      <c r="I46" s="418">
        <v>17</v>
      </c>
      <c r="J46" s="418">
        <v>0</v>
      </c>
      <c r="K46" s="418">
        <v>129</v>
      </c>
      <c r="L46" s="418">
        <v>677</v>
      </c>
      <c r="M46" s="418"/>
      <c r="N46" s="418"/>
      <c r="O46" s="418"/>
      <c r="P46" s="418"/>
      <c r="Q46" s="418">
        <v>24018</v>
      </c>
      <c r="R46" s="418">
        <v>0</v>
      </c>
      <c r="S46" s="418">
        <v>24018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12015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29</v>
      </c>
      <c r="J47" s="418">
        <v>0</v>
      </c>
      <c r="K47" s="418">
        <v>0</v>
      </c>
      <c r="L47" s="418">
        <v>10</v>
      </c>
      <c r="M47" s="418"/>
      <c r="N47" s="418"/>
      <c r="O47" s="418"/>
      <c r="P47" s="418"/>
      <c r="Q47" s="418">
        <v>12054</v>
      </c>
      <c r="R47" s="418">
        <v>0</v>
      </c>
      <c r="S47" s="418">
        <v>12054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49000</v>
      </c>
      <c r="D48" s="418">
        <v>3166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600</v>
      </c>
      <c r="M48" s="418"/>
      <c r="N48" s="418"/>
      <c r="O48" s="418"/>
      <c r="P48" s="418"/>
      <c r="Q48" s="418">
        <v>52766</v>
      </c>
      <c r="R48" s="418">
        <v>0</v>
      </c>
      <c r="S48" s="418">
        <v>52766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128</v>
      </c>
      <c r="D49" s="418">
        <v>33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161</v>
      </c>
      <c r="R49" s="418">
        <v>0</v>
      </c>
      <c r="S49" s="418">
        <v>161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524</v>
      </c>
      <c r="D50" s="418">
        <v>32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6</v>
      </c>
      <c r="M50" s="418"/>
      <c r="N50" s="418"/>
      <c r="O50" s="418"/>
      <c r="P50" s="418"/>
      <c r="Q50" s="418">
        <v>562</v>
      </c>
      <c r="R50" s="418">
        <v>0</v>
      </c>
      <c r="S50" s="418">
        <v>562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655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657</v>
      </c>
      <c r="R52" s="418">
        <v>0</v>
      </c>
      <c r="S52" s="418">
        <v>657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78194</v>
      </c>
      <c r="D53" s="419">
        <v>6190</v>
      </c>
      <c r="E53" s="419">
        <v>0</v>
      </c>
      <c r="F53" s="419">
        <v>0</v>
      </c>
      <c r="G53" s="419">
        <v>0</v>
      </c>
      <c r="H53" s="419">
        <v>4365</v>
      </c>
      <c r="I53" s="419">
        <v>46</v>
      </c>
      <c r="J53" s="419">
        <v>0</v>
      </c>
      <c r="K53" s="419">
        <v>129</v>
      </c>
      <c r="L53" s="419">
        <v>1294</v>
      </c>
      <c r="M53" s="419"/>
      <c r="N53" s="419"/>
      <c r="O53" s="419"/>
      <c r="P53" s="419"/>
      <c r="Q53" s="419">
        <v>90218</v>
      </c>
      <c r="R53" s="419">
        <v>0</v>
      </c>
      <c r="S53" s="419">
        <v>90218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36448</v>
      </c>
      <c r="D56" s="473">
        <v>717</v>
      </c>
      <c r="E56" s="473">
        <v>0</v>
      </c>
      <c r="F56" s="473">
        <v>0</v>
      </c>
      <c r="G56" s="473">
        <v>0</v>
      </c>
      <c r="H56" s="473">
        <v>2872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40037</v>
      </c>
      <c r="R56" s="473">
        <v>0</v>
      </c>
      <c r="S56" s="473">
        <v>40037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1701</v>
      </c>
      <c r="D58" s="473">
        <v>10</v>
      </c>
      <c r="E58" s="473">
        <v>0</v>
      </c>
      <c r="F58" s="473">
        <v>0</v>
      </c>
      <c r="G58" s="473">
        <v>0</v>
      </c>
      <c r="H58" s="473">
        <v>0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1711</v>
      </c>
      <c r="R58" s="473">
        <v>0</v>
      </c>
      <c r="S58" s="473">
        <v>1711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38149</v>
      </c>
      <c r="D59" s="474">
        <v>727</v>
      </c>
      <c r="E59" s="474">
        <v>0</v>
      </c>
      <c r="F59" s="474">
        <v>0</v>
      </c>
      <c r="G59" s="474">
        <v>0</v>
      </c>
      <c r="H59" s="474">
        <v>2872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41748</v>
      </c>
      <c r="R59" s="474">
        <v>0</v>
      </c>
      <c r="S59" s="474">
        <v>41748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1187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1187</v>
      </c>
      <c r="R64" s="56">
        <v>0</v>
      </c>
      <c r="S64" s="55">
        <v>1187</v>
      </c>
      <c r="T64" s="90"/>
      <c r="U64" s="216">
        <f>S74+S56</f>
        <v>41047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1010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1010</v>
      </c>
      <c r="R73" s="592">
        <v>0</v>
      </c>
      <c r="S73" s="592">
        <v>1010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1010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1010</v>
      </c>
      <c r="R74" s="593">
        <v>0</v>
      </c>
      <c r="S74" s="593">
        <v>1010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17447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17447</v>
      </c>
      <c r="R80" s="596">
        <v>0</v>
      </c>
      <c r="S80" s="596">
        <v>17447</v>
      </c>
      <c r="U80" s="217">
        <f>S80+S82</f>
        <v>22993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1200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1200</v>
      </c>
      <c r="R81" s="596">
        <v>0</v>
      </c>
      <c r="S81" s="596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5546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5546</v>
      </c>
      <c r="R82" s="596">
        <v>0</v>
      </c>
      <c r="S82" s="596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39000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39000</v>
      </c>
      <c r="R83" s="596">
        <v>0</v>
      </c>
      <c r="S83" s="596">
        <v>39000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-180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-180</v>
      </c>
      <c r="R86" s="596">
        <v>0</v>
      </c>
      <c r="S86" s="596">
        <v>-180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2514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2514</v>
      </c>
      <c r="R87" s="596">
        <v>0</v>
      </c>
      <c r="S87" s="596">
        <v>2514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65527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65527</v>
      </c>
      <c r="R88" s="600">
        <v>0</v>
      </c>
      <c r="S88" s="600">
        <v>65527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73567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73567</v>
      </c>
      <c r="R135" s="603">
        <v>0</v>
      </c>
      <c r="S135" s="602">
        <v>73567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2252</v>
      </c>
      <c r="D145" s="606">
        <v>715</v>
      </c>
      <c r="E145" s="606">
        <v>0</v>
      </c>
      <c r="F145" s="606">
        <v>0</v>
      </c>
      <c r="G145" s="606">
        <v>0</v>
      </c>
      <c r="H145" s="606">
        <v>0</v>
      </c>
      <c r="I145" s="606">
        <v>21</v>
      </c>
      <c r="J145" s="606">
        <v>0</v>
      </c>
      <c r="K145" s="606">
        <v>0</v>
      </c>
      <c r="L145" s="606">
        <v>112</v>
      </c>
      <c r="M145" s="606"/>
      <c r="N145" s="606"/>
      <c r="O145" s="606"/>
      <c r="P145" s="606"/>
      <c r="Q145" s="606">
        <v>3100</v>
      </c>
      <c r="R145" s="606">
        <v>-2119</v>
      </c>
      <c r="S145" s="607">
        <v>981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38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38</v>
      </c>
      <c r="R146" s="606">
        <v>0</v>
      </c>
      <c r="S146" s="606">
        <v>38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8835</v>
      </c>
      <c r="D147" s="606">
        <v>32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8867</v>
      </c>
      <c r="R147" s="606">
        <v>0</v>
      </c>
      <c r="S147" s="606">
        <v>8867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63948</v>
      </c>
      <c r="D148" s="606">
        <v>1</v>
      </c>
      <c r="E148" s="606">
        <v>0</v>
      </c>
      <c r="F148" s="606">
        <v>0</v>
      </c>
      <c r="G148" s="606">
        <v>0</v>
      </c>
      <c r="H148" s="606">
        <v>0</v>
      </c>
      <c r="I148" s="606">
        <v>1</v>
      </c>
      <c r="J148" s="606">
        <v>0</v>
      </c>
      <c r="K148" s="606">
        <v>0</v>
      </c>
      <c r="L148" s="606">
        <v>1253</v>
      </c>
      <c r="M148" s="606"/>
      <c r="N148" s="606"/>
      <c r="O148" s="606"/>
      <c r="P148" s="606"/>
      <c r="Q148" s="606">
        <v>65203</v>
      </c>
      <c r="R148" s="606">
        <v>0</v>
      </c>
      <c r="S148" s="606">
        <v>65203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0</v>
      </c>
      <c r="D149" s="606">
        <v>4429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4429</v>
      </c>
      <c r="R149" s="606">
        <v>0</v>
      </c>
      <c r="S149" s="606">
        <v>4429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-2776</v>
      </c>
      <c r="D151" s="606">
        <v>-106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-2903</v>
      </c>
      <c r="R151" s="606">
        <v>0</v>
      </c>
      <c r="S151" s="608">
        <v>-2903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72297</v>
      </c>
      <c r="D152" s="610">
        <v>5071</v>
      </c>
      <c r="E152" s="610">
        <v>0</v>
      </c>
      <c r="F152" s="610">
        <v>0</v>
      </c>
      <c r="G152" s="610">
        <v>0</v>
      </c>
      <c r="H152" s="610">
        <v>0</v>
      </c>
      <c r="I152" s="610">
        <v>22</v>
      </c>
      <c r="J152" s="610">
        <v>0</v>
      </c>
      <c r="K152" s="610">
        <v>0</v>
      </c>
      <c r="L152" s="610">
        <v>1344</v>
      </c>
      <c r="M152" s="610"/>
      <c r="N152" s="610"/>
      <c r="O152" s="610"/>
      <c r="P152" s="610"/>
      <c r="Q152" s="610">
        <v>78734</v>
      </c>
      <c r="R152" s="610">
        <v>-2119</v>
      </c>
      <c r="S152" s="610">
        <v>76615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296675</v>
      </c>
      <c r="D158" s="612">
        <v>11448</v>
      </c>
      <c r="E158" s="612">
        <v>0</v>
      </c>
      <c r="F158" s="612">
        <v>0</v>
      </c>
      <c r="G158" s="612">
        <v>0</v>
      </c>
      <c r="H158" s="612">
        <v>0</v>
      </c>
      <c r="I158" s="612">
        <v>1</v>
      </c>
      <c r="J158" s="612">
        <v>0</v>
      </c>
      <c r="K158" s="612">
        <v>0</v>
      </c>
      <c r="L158" s="612">
        <v>4286</v>
      </c>
      <c r="M158" s="612"/>
      <c r="N158" s="612"/>
      <c r="O158" s="612"/>
      <c r="P158" s="612"/>
      <c r="Q158" s="612">
        <v>312410</v>
      </c>
      <c r="R158" s="612">
        <v>-4408</v>
      </c>
      <c r="S158" s="612">
        <v>308002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242938</v>
      </c>
      <c r="D159" s="613">
        <v>9830</v>
      </c>
      <c r="E159" s="613">
        <v>0</v>
      </c>
      <c r="F159" s="613">
        <v>0</v>
      </c>
      <c r="G159" s="613">
        <v>0</v>
      </c>
      <c r="H159" s="613">
        <v>0</v>
      </c>
      <c r="I159" s="613">
        <v>0</v>
      </c>
      <c r="J159" s="613">
        <v>0</v>
      </c>
      <c r="K159" s="613">
        <v>0</v>
      </c>
      <c r="L159" s="613">
        <v>3680</v>
      </c>
      <c r="M159" s="613"/>
      <c r="N159" s="613"/>
      <c r="O159" s="613"/>
      <c r="P159" s="613"/>
      <c r="Q159" s="613">
        <v>256448</v>
      </c>
      <c r="R159" s="613">
        <v>-4408</v>
      </c>
      <c r="S159" s="613">
        <v>252040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53737</v>
      </c>
      <c r="D160" s="86">
        <v>1618</v>
      </c>
      <c r="E160" s="86">
        <v>0</v>
      </c>
      <c r="F160" s="86">
        <v>0</v>
      </c>
      <c r="G160" s="86">
        <v>0</v>
      </c>
      <c r="H160" s="86">
        <v>0</v>
      </c>
      <c r="I160" s="86">
        <v>1</v>
      </c>
      <c r="J160" s="86">
        <v>0</v>
      </c>
      <c r="K160" s="86">
        <v>0</v>
      </c>
      <c r="L160" s="86">
        <v>606</v>
      </c>
      <c r="M160" s="86"/>
      <c r="N160" s="86"/>
      <c r="O160" s="86"/>
      <c r="P160" s="86"/>
      <c r="Q160" s="86">
        <v>55962</v>
      </c>
      <c r="R160" s="86">
        <v>0</v>
      </c>
      <c r="S160" s="86">
        <v>55962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533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83667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14093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39000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-180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2514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139094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65527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73567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139094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 s="6" customFormat="1" hidden="1">
      <c r="B189" s="666"/>
      <c r="C189" s="667"/>
      <c r="D189" s="667"/>
    </row>
    <row r="190" spans="1:6" s="6" customFormat="1" hidden="1"/>
    <row r="191" spans="1:6" s="6" customFormat="1" hidden="1"/>
    <row r="192" spans="1:6" s="6" customFormat="1" ht="15.75" hidden="1">
      <c r="A192" s="668"/>
      <c r="B192" s="669"/>
      <c r="C192" s="669"/>
      <c r="D192" s="670"/>
    </row>
    <row r="193" spans="1:5" s="6" customFormat="1" ht="15.75" hidden="1">
      <c r="A193" s="671"/>
      <c r="B193" s="669"/>
      <c r="C193" s="669"/>
      <c r="D193" s="670"/>
    </row>
    <row r="194" spans="1:5" s="6" customFormat="1" ht="15.75" hidden="1">
      <c r="A194" s="672"/>
      <c r="B194" s="672"/>
      <c r="C194" s="672"/>
      <c r="D194" s="673"/>
    </row>
    <row r="195" spans="1:5" s="6" customFormat="1" ht="15.75" hidden="1">
      <c r="A195" s="672"/>
      <c r="B195" s="672"/>
      <c r="C195" s="672"/>
      <c r="D195" s="673"/>
    </row>
    <row r="196" spans="1:5" s="6" customFormat="1" ht="15.75" hidden="1">
      <c r="A196" s="672"/>
      <c r="B196" s="674"/>
      <c r="C196" s="674"/>
      <c r="D196" s="675"/>
      <c r="E196" s="675"/>
    </row>
    <row r="197" spans="1:5" s="6" customFormat="1" ht="15.75" hidden="1">
      <c r="A197" s="672"/>
      <c r="B197" s="674"/>
      <c r="C197" s="674"/>
      <c r="D197" s="676"/>
      <c r="E197" s="676"/>
    </row>
    <row r="198" spans="1:5" s="6" customFormat="1" ht="15.75" hidden="1">
      <c r="A198" s="672"/>
      <c r="B198" s="674"/>
      <c r="C198" s="674"/>
      <c r="D198" s="677"/>
      <c r="E198" s="678"/>
    </row>
    <row r="199" spans="1:5" s="6" customFormat="1" ht="15.75" hidden="1">
      <c r="A199" s="672"/>
      <c r="B199" s="674"/>
      <c r="C199" s="674"/>
      <c r="D199" s="679"/>
      <c r="E199" s="679"/>
    </row>
    <row r="200" spans="1:5" s="6" customFormat="1" ht="15.75" hidden="1">
      <c r="A200" s="672"/>
      <c r="B200" s="674"/>
      <c r="C200" s="674"/>
      <c r="D200" s="679"/>
      <c r="E200" s="679"/>
    </row>
    <row r="201" spans="1:5" s="6" customFormat="1" ht="15.75" hidden="1">
      <c r="A201" s="672"/>
      <c r="B201" s="674"/>
      <c r="C201" s="674"/>
      <c r="D201" s="679"/>
      <c r="E201" s="679"/>
    </row>
    <row r="202" spans="1:5" s="6" customFormat="1" ht="15.75" hidden="1">
      <c r="A202" s="672"/>
      <c r="B202" s="674"/>
      <c r="C202" s="674"/>
      <c r="D202" s="679"/>
      <c r="E202" s="679"/>
    </row>
    <row r="203" spans="1:5" s="6" customFormat="1" ht="15.75" hidden="1">
      <c r="A203" s="672"/>
      <c r="B203" s="674"/>
      <c r="C203" s="674"/>
      <c r="D203" s="679"/>
      <c r="E203" s="679"/>
    </row>
    <row r="204" spans="1:5" s="6" customFormat="1" ht="15.75" hidden="1">
      <c r="A204" s="672"/>
      <c r="B204" s="674"/>
      <c r="C204" s="674"/>
      <c r="D204" s="679"/>
      <c r="E204" s="679"/>
    </row>
    <row r="205" spans="1:5" s="6" customFormat="1" ht="15.75" hidden="1">
      <c r="A205" s="672"/>
      <c r="B205" s="680"/>
      <c r="C205" s="674"/>
      <c r="D205" s="681"/>
      <c r="E205" s="681"/>
    </row>
    <row r="206" spans="1:5" s="6" customFormat="1" ht="15.75" hidden="1">
      <c r="A206" s="672"/>
      <c r="B206" s="674"/>
      <c r="C206" s="674"/>
      <c r="D206" s="682"/>
      <c r="E206" s="682"/>
    </row>
    <row r="207" spans="1:5" s="6" customFormat="1" ht="15.75" hidden="1">
      <c r="A207" s="672"/>
      <c r="B207" s="674"/>
      <c r="C207" s="674"/>
      <c r="D207" s="683"/>
      <c r="E207" s="683"/>
    </row>
    <row r="208" spans="1:5" s="6" customFormat="1" ht="15.75" hidden="1">
      <c r="B208" s="674"/>
      <c r="C208" s="674"/>
      <c r="D208" s="683"/>
      <c r="E208" s="683"/>
    </row>
    <row r="209" spans="1:8" s="6" customFormat="1" ht="15.75" hidden="1">
      <c r="B209" s="674"/>
      <c r="C209" s="674"/>
      <c r="D209" s="681"/>
      <c r="E209" s="684"/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533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26035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18530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1671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2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46238</v>
      </c>
      <c r="E223" s="634">
        <v>47917</v>
      </c>
    </row>
    <row r="224" spans="1:8" ht="15.75">
      <c r="B224" s="447"/>
      <c r="C224" s="447"/>
      <c r="D224" s="630"/>
      <c r="E224" s="630"/>
    </row>
    <row r="225" spans="2:5" ht="15.75">
      <c r="B225" s="447" t="s">
        <v>373</v>
      </c>
      <c r="C225" s="447"/>
      <c r="D225" s="635">
        <v>22</v>
      </c>
      <c r="E225" s="635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AK142"/>
  <sheetViews>
    <sheetView topLeftCell="A82" zoomScale="90" zoomScaleNormal="90" workbookViewId="0">
      <pane xSplit="2" topLeftCell="C1" activePane="topRight" state="frozen"/>
      <selection activeCell="B243" sqref="B243:B255"/>
      <selection pane="topRight" activeCell="P101" sqref="P101"/>
    </sheetView>
  </sheetViews>
  <sheetFormatPr baseColWidth="10" defaultRowHeight="14.25"/>
  <cols>
    <col min="1" max="1" width="24.25" style="403" customWidth="1"/>
    <col min="2" max="2" width="48.375" style="403" customWidth="1"/>
    <col min="3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521">
        <v>2005</v>
      </c>
      <c r="D4" s="521">
        <v>0</v>
      </c>
      <c r="E4" s="521">
        <v>0</v>
      </c>
      <c r="F4" s="521">
        <v>0</v>
      </c>
      <c r="G4" s="521">
        <v>0</v>
      </c>
      <c r="H4" s="521">
        <v>0</v>
      </c>
      <c r="I4" s="521">
        <v>0</v>
      </c>
      <c r="J4" s="521">
        <v>0</v>
      </c>
      <c r="K4" s="521">
        <v>0</v>
      </c>
      <c r="L4" s="521">
        <v>450</v>
      </c>
      <c r="M4" s="521">
        <v>0</v>
      </c>
      <c r="N4" s="521">
        <v>0</v>
      </c>
      <c r="O4" s="521">
        <v>0</v>
      </c>
      <c r="P4" s="521">
        <v>2455</v>
      </c>
      <c r="Q4" s="282"/>
    </row>
    <row r="5" spans="1:17">
      <c r="A5" s="227" t="s">
        <v>472</v>
      </c>
      <c r="B5" s="314" t="s">
        <v>18</v>
      </c>
      <c r="C5" s="521">
        <v>9000</v>
      </c>
      <c r="D5" s="521">
        <v>0</v>
      </c>
      <c r="E5" s="521">
        <v>0</v>
      </c>
      <c r="F5" s="521">
        <v>0</v>
      </c>
      <c r="G5" s="521">
        <v>0</v>
      </c>
      <c r="H5" s="521">
        <v>0</v>
      </c>
      <c r="I5" s="521">
        <v>0</v>
      </c>
      <c r="J5" s="521">
        <v>0</v>
      </c>
      <c r="K5" s="521">
        <v>0</v>
      </c>
      <c r="L5" s="521">
        <v>0</v>
      </c>
      <c r="M5" s="521">
        <v>0</v>
      </c>
      <c r="N5" s="521">
        <v>0</v>
      </c>
      <c r="O5" s="521">
        <v>0</v>
      </c>
      <c r="P5" s="521">
        <v>9000</v>
      </c>
      <c r="Q5" s="282"/>
    </row>
    <row r="6" spans="1:17">
      <c r="A6" s="227" t="s">
        <v>473</v>
      </c>
      <c r="B6" s="316" t="s">
        <v>318</v>
      </c>
      <c r="C6" s="521">
        <v>0</v>
      </c>
      <c r="D6" s="521">
        <v>0</v>
      </c>
      <c r="E6" s="521">
        <v>0</v>
      </c>
      <c r="F6" s="521">
        <v>0</v>
      </c>
      <c r="G6" s="521">
        <v>0</v>
      </c>
      <c r="H6" s="521">
        <v>0</v>
      </c>
      <c r="I6" s="521">
        <v>0</v>
      </c>
      <c r="J6" s="521">
        <v>0</v>
      </c>
      <c r="K6" s="521">
        <v>0</v>
      </c>
      <c r="L6" s="521">
        <v>0</v>
      </c>
      <c r="M6" s="521">
        <v>0</v>
      </c>
      <c r="N6" s="521">
        <v>0</v>
      </c>
      <c r="O6" s="521">
        <v>0</v>
      </c>
      <c r="P6" s="521">
        <v>0</v>
      </c>
      <c r="Q6" s="284"/>
    </row>
    <row r="7" spans="1:17">
      <c r="A7" s="227" t="s">
        <v>474</v>
      </c>
      <c r="B7" s="314" t="s">
        <v>319</v>
      </c>
      <c r="C7" s="521">
        <v>9906</v>
      </c>
      <c r="D7" s="521">
        <v>3827</v>
      </c>
      <c r="E7" s="521">
        <v>0</v>
      </c>
      <c r="F7" s="521">
        <v>0</v>
      </c>
      <c r="G7" s="521">
        <v>0</v>
      </c>
      <c r="H7" s="521">
        <v>0</v>
      </c>
      <c r="I7" s="521">
        <v>0</v>
      </c>
      <c r="J7" s="521">
        <v>0</v>
      </c>
      <c r="K7" s="521">
        <v>0</v>
      </c>
      <c r="L7" s="521">
        <v>0</v>
      </c>
      <c r="M7" s="521">
        <v>0</v>
      </c>
      <c r="N7" s="521">
        <v>0</v>
      </c>
      <c r="O7" s="521">
        <v>0</v>
      </c>
      <c r="P7" s="521">
        <v>13733</v>
      </c>
      <c r="Q7" s="282"/>
    </row>
    <row r="8" spans="1:17">
      <c r="A8" s="227" t="s">
        <v>475</v>
      </c>
      <c r="B8" s="314" t="s">
        <v>14</v>
      </c>
      <c r="C8" s="521">
        <v>0</v>
      </c>
      <c r="D8" s="521">
        <v>0</v>
      </c>
      <c r="E8" s="521">
        <v>0</v>
      </c>
      <c r="F8" s="521">
        <v>0</v>
      </c>
      <c r="G8" s="521">
        <v>0</v>
      </c>
      <c r="H8" s="521">
        <v>0</v>
      </c>
      <c r="I8" s="521">
        <v>0</v>
      </c>
      <c r="J8" s="521">
        <v>0</v>
      </c>
      <c r="K8" s="521">
        <v>0</v>
      </c>
      <c r="L8" s="521">
        <v>0</v>
      </c>
      <c r="M8" s="521">
        <v>0</v>
      </c>
      <c r="N8" s="521">
        <v>0</v>
      </c>
      <c r="O8" s="521">
        <v>0</v>
      </c>
      <c r="P8" s="521">
        <v>0</v>
      </c>
      <c r="Q8" s="282"/>
    </row>
    <row r="9" spans="1:17">
      <c r="A9" s="227" t="s">
        <v>476</v>
      </c>
      <c r="B9" s="314" t="s">
        <v>320</v>
      </c>
      <c r="C9" s="521">
        <v>0</v>
      </c>
      <c r="D9" s="521">
        <v>0</v>
      </c>
      <c r="E9" s="521">
        <v>0</v>
      </c>
      <c r="F9" s="521">
        <v>0</v>
      </c>
      <c r="G9" s="521">
        <v>0</v>
      </c>
      <c r="H9" s="521">
        <v>0</v>
      </c>
      <c r="I9" s="521">
        <v>0</v>
      </c>
      <c r="J9" s="521">
        <v>0</v>
      </c>
      <c r="K9" s="521">
        <v>0</v>
      </c>
      <c r="L9" s="521">
        <v>0</v>
      </c>
      <c r="M9" s="521">
        <v>0</v>
      </c>
      <c r="N9" s="521">
        <v>0</v>
      </c>
      <c r="O9" s="521">
        <v>0</v>
      </c>
      <c r="P9" s="521">
        <v>0</v>
      </c>
      <c r="Q9" s="282"/>
    </row>
    <row r="10" spans="1:17">
      <c r="A10" s="227" t="s">
        <v>477</v>
      </c>
      <c r="B10" s="314" t="s">
        <v>9</v>
      </c>
      <c r="C10" s="521">
        <v>6000</v>
      </c>
      <c r="D10" s="521">
        <v>0</v>
      </c>
      <c r="E10" s="521">
        <v>0</v>
      </c>
      <c r="F10" s="521">
        <v>0</v>
      </c>
      <c r="G10" s="521">
        <v>0</v>
      </c>
      <c r="H10" s="521">
        <v>0</v>
      </c>
      <c r="I10" s="521">
        <v>0</v>
      </c>
      <c r="J10" s="521">
        <v>0</v>
      </c>
      <c r="K10" s="521">
        <v>0</v>
      </c>
      <c r="L10" s="521">
        <v>0</v>
      </c>
      <c r="M10" s="521">
        <v>0</v>
      </c>
      <c r="N10" s="521">
        <v>0</v>
      </c>
      <c r="O10" s="521">
        <v>0</v>
      </c>
      <c r="P10" s="521">
        <v>6000</v>
      </c>
      <c r="Q10" s="282"/>
    </row>
    <row r="11" spans="1:17">
      <c r="A11" s="227" t="s">
        <v>478</v>
      </c>
      <c r="B11" s="314" t="s">
        <v>321</v>
      </c>
      <c r="C11" s="521">
        <v>0</v>
      </c>
      <c r="D11" s="521">
        <v>0</v>
      </c>
      <c r="E11" s="521">
        <v>0</v>
      </c>
      <c r="F11" s="521">
        <v>0</v>
      </c>
      <c r="G11" s="521">
        <v>0</v>
      </c>
      <c r="H11" s="521">
        <v>0</v>
      </c>
      <c r="I11" s="521">
        <v>0</v>
      </c>
      <c r="J11" s="521">
        <v>0</v>
      </c>
      <c r="K11" s="521">
        <v>0</v>
      </c>
      <c r="L11" s="521">
        <v>0</v>
      </c>
      <c r="M11" s="521">
        <v>0</v>
      </c>
      <c r="N11" s="521">
        <v>0</v>
      </c>
      <c r="O11" s="521">
        <v>0</v>
      </c>
      <c r="P11" s="521">
        <v>0</v>
      </c>
      <c r="Q11" s="282"/>
    </row>
    <row r="12" spans="1:17">
      <c r="A12" s="227" t="s">
        <v>479</v>
      </c>
      <c r="B12" s="314" t="s">
        <v>50</v>
      </c>
      <c r="C12" s="521">
        <v>0</v>
      </c>
      <c r="D12" s="521">
        <v>0</v>
      </c>
      <c r="E12" s="521">
        <v>0</v>
      </c>
      <c r="F12" s="521">
        <v>0</v>
      </c>
      <c r="G12" s="521">
        <v>0</v>
      </c>
      <c r="H12" s="521">
        <v>0</v>
      </c>
      <c r="I12" s="521">
        <v>0</v>
      </c>
      <c r="J12" s="521">
        <v>0</v>
      </c>
      <c r="K12" s="521">
        <v>0</v>
      </c>
      <c r="L12" s="521">
        <v>0</v>
      </c>
      <c r="M12" s="521">
        <v>0</v>
      </c>
      <c r="N12" s="521">
        <v>0</v>
      </c>
      <c r="O12" s="521">
        <v>0</v>
      </c>
      <c r="P12" s="521">
        <v>0</v>
      </c>
      <c r="Q12" s="282"/>
    </row>
    <row r="13" spans="1:17">
      <c r="A13" s="227" t="s">
        <v>480</v>
      </c>
      <c r="B13" s="314" t="s">
        <v>322</v>
      </c>
      <c r="C13" s="521">
        <v>0</v>
      </c>
      <c r="D13" s="521">
        <v>0</v>
      </c>
      <c r="E13" s="521">
        <v>0</v>
      </c>
      <c r="F13" s="521">
        <v>0</v>
      </c>
      <c r="G13" s="521">
        <v>0</v>
      </c>
      <c r="H13" s="521">
        <v>0</v>
      </c>
      <c r="I13" s="521">
        <v>0</v>
      </c>
      <c r="J13" s="521">
        <v>0</v>
      </c>
      <c r="K13" s="521">
        <v>0</v>
      </c>
      <c r="L13" s="521">
        <v>0</v>
      </c>
      <c r="M13" s="521"/>
      <c r="N13" s="521"/>
      <c r="O13" s="521"/>
      <c r="P13" s="521">
        <v>0</v>
      </c>
      <c r="Q13" s="282"/>
    </row>
    <row r="14" spans="1:17">
      <c r="A14" s="228"/>
      <c r="C14" s="450"/>
      <c r="D14" s="450"/>
      <c r="E14" s="450"/>
      <c r="F14" s="450"/>
      <c r="G14" s="450"/>
      <c r="H14" s="450"/>
      <c r="I14" s="450"/>
      <c r="J14" s="450"/>
      <c r="K14" s="450"/>
      <c r="L14" s="450"/>
      <c r="M14" s="450"/>
      <c r="N14" s="450"/>
      <c r="O14" s="450"/>
      <c r="P14" s="450"/>
    </row>
    <row r="15" spans="1:17">
      <c r="A15" s="227" t="s">
        <v>481</v>
      </c>
      <c r="B15" s="314" t="s">
        <v>10</v>
      </c>
      <c r="C15" s="521">
        <v>0</v>
      </c>
      <c r="D15" s="521">
        <v>502</v>
      </c>
      <c r="E15" s="521">
        <v>0</v>
      </c>
      <c r="F15" s="521">
        <v>0</v>
      </c>
      <c r="G15" s="521">
        <v>0</v>
      </c>
      <c r="H15" s="521">
        <v>0</v>
      </c>
      <c r="I15" s="521">
        <v>0</v>
      </c>
      <c r="J15" s="521">
        <v>0</v>
      </c>
      <c r="K15" s="521">
        <v>0</v>
      </c>
      <c r="L15" s="521">
        <v>0</v>
      </c>
      <c r="M15" s="521"/>
      <c r="N15" s="521"/>
      <c r="O15" s="521"/>
      <c r="P15" s="521">
        <v>502</v>
      </c>
      <c r="Q15" s="282"/>
    </row>
    <row r="16" spans="1:17">
      <c r="A16" s="227" t="s">
        <v>482</v>
      </c>
      <c r="B16" s="314" t="s">
        <v>325</v>
      </c>
      <c r="C16" s="521">
        <v>0</v>
      </c>
      <c r="D16" s="521">
        <v>0</v>
      </c>
      <c r="E16" s="521">
        <v>0</v>
      </c>
      <c r="F16" s="521">
        <v>0</v>
      </c>
      <c r="G16" s="521">
        <v>0</v>
      </c>
      <c r="H16" s="521">
        <v>0</v>
      </c>
      <c r="I16" s="521">
        <v>0</v>
      </c>
      <c r="J16" s="521">
        <v>0</v>
      </c>
      <c r="K16" s="521">
        <v>0</v>
      </c>
      <c r="L16" s="521">
        <v>0</v>
      </c>
      <c r="M16" s="521"/>
      <c r="N16" s="521"/>
      <c r="O16" s="521"/>
      <c r="P16" s="521">
        <v>0</v>
      </c>
      <c r="Q16" s="282"/>
    </row>
    <row r="17" spans="1:34">
      <c r="A17" s="227" t="s">
        <v>483</v>
      </c>
      <c r="B17" s="314" t="s">
        <v>328</v>
      </c>
      <c r="C17" s="521">
        <v>0</v>
      </c>
      <c r="D17" s="521">
        <v>0</v>
      </c>
      <c r="E17" s="521">
        <v>0</v>
      </c>
      <c r="F17" s="521">
        <v>0</v>
      </c>
      <c r="G17" s="521">
        <v>0</v>
      </c>
      <c r="H17" s="521">
        <v>0</v>
      </c>
      <c r="I17" s="521">
        <v>0</v>
      </c>
      <c r="J17" s="521">
        <v>0</v>
      </c>
      <c r="K17" s="521">
        <v>0</v>
      </c>
      <c r="L17" s="521">
        <v>0</v>
      </c>
      <c r="M17" s="521"/>
      <c r="N17" s="521"/>
      <c r="O17" s="521"/>
      <c r="P17" s="521">
        <v>0</v>
      </c>
      <c r="Q17" s="282"/>
    </row>
    <row r="18" spans="1:34">
      <c r="A18" s="227" t="s">
        <v>484</v>
      </c>
      <c r="B18" s="315" t="s">
        <v>329</v>
      </c>
      <c r="C18" s="521">
        <v>0</v>
      </c>
      <c r="D18" s="521">
        <v>0</v>
      </c>
      <c r="E18" s="521">
        <v>0</v>
      </c>
      <c r="F18" s="521">
        <v>0</v>
      </c>
      <c r="G18" s="521">
        <v>0</v>
      </c>
      <c r="H18" s="521">
        <v>0</v>
      </c>
      <c r="I18" s="521">
        <v>0</v>
      </c>
      <c r="J18" s="521">
        <v>0</v>
      </c>
      <c r="K18" s="521">
        <v>0</v>
      </c>
      <c r="L18" s="521">
        <v>0</v>
      </c>
      <c r="M18" s="521">
        <v>0</v>
      </c>
      <c r="N18" s="521">
        <v>0</v>
      </c>
      <c r="O18" s="521">
        <v>0</v>
      </c>
      <c r="P18" s="521">
        <v>0</v>
      </c>
      <c r="Q18" s="283"/>
    </row>
    <row r="19" spans="1:34">
      <c r="A19" s="227" t="s">
        <v>485</v>
      </c>
      <c r="B19" s="314" t="s">
        <v>317</v>
      </c>
      <c r="C19" s="521">
        <v>0</v>
      </c>
      <c r="D19" s="521">
        <v>0</v>
      </c>
      <c r="E19" s="521">
        <v>0</v>
      </c>
      <c r="F19" s="521">
        <v>0</v>
      </c>
      <c r="G19" s="521">
        <v>0</v>
      </c>
      <c r="H19" s="521">
        <v>0</v>
      </c>
      <c r="I19" s="521">
        <v>0</v>
      </c>
      <c r="J19" s="521">
        <v>0</v>
      </c>
      <c r="K19" s="521">
        <v>0</v>
      </c>
      <c r="L19" s="521">
        <v>0</v>
      </c>
      <c r="M19" s="521">
        <v>0</v>
      </c>
      <c r="N19" s="521">
        <v>0</v>
      </c>
      <c r="O19" s="521">
        <v>0</v>
      </c>
      <c r="P19" s="521">
        <v>0</v>
      </c>
      <c r="Q19" s="282"/>
    </row>
    <row r="20" spans="1:34">
      <c r="A20" s="227" t="s">
        <v>486</v>
      </c>
      <c r="B20" s="314" t="s">
        <v>66</v>
      </c>
      <c r="C20" s="521">
        <v>0</v>
      </c>
      <c r="D20" s="521">
        <v>0</v>
      </c>
      <c r="E20" s="521">
        <v>0</v>
      </c>
      <c r="F20" s="521">
        <v>0</v>
      </c>
      <c r="G20" s="521">
        <v>0</v>
      </c>
      <c r="H20" s="521">
        <v>0</v>
      </c>
      <c r="I20" s="521">
        <v>0</v>
      </c>
      <c r="J20" s="521">
        <v>0</v>
      </c>
      <c r="K20" s="521">
        <v>0</v>
      </c>
      <c r="L20" s="521">
        <v>0</v>
      </c>
      <c r="M20" s="521">
        <v>0</v>
      </c>
      <c r="N20" s="521">
        <v>0</v>
      </c>
      <c r="O20" s="521">
        <v>0</v>
      </c>
      <c r="P20" s="521">
        <v>0</v>
      </c>
      <c r="Q20" s="282"/>
    </row>
    <row r="21" spans="1:34">
      <c r="A21" s="227" t="s">
        <v>487</v>
      </c>
      <c r="B21" s="315" t="s">
        <v>68</v>
      </c>
      <c r="C21" s="521">
        <v>0</v>
      </c>
      <c r="D21" s="521">
        <v>0</v>
      </c>
      <c r="E21" s="521">
        <v>0</v>
      </c>
      <c r="F21" s="521">
        <v>0</v>
      </c>
      <c r="G21" s="521">
        <v>0</v>
      </c>
      <c r="H21" s="521">
        <v>0</v>
      </c>
      <c r="I21" s="521">
        <v>0</v>
      </c>
      <c r="J21" s="521">
        <v>0</v>
      </c>
      <c r="K21" s="521">
        <v>0</v>
      </c>
      <c r="L21" s="521">
        <v>0</v>
      </c>
      <c r="M21" s="521">
        <v>0</v>
      </c>
      <c r="N21" s="521">
        <v>0</v>
      </c>
      <c r="O21" s="521">
        <v>0</v>
      </c>
      <c r="P21" s="521">
        <v>0</v>
      </c>
      <c r="Q21" s="283"/>
    </row>
    <row r="22" spans="1:34">
      <c r="A22" s="227" t="s">
        <v>488</v>
      </c>
      <c r="B22" s="314" t="s">
        <v>28</v>
      </c>
      <c r="C22" s="521">
        <v>0</v>
      </c>
      <c r="D22" s="521">
        <v>0</v>
      </c>
      <c r="E22" s="521">
        <v>0</v>
      </c>
      <c r="F22" s="521">
        <v>0</v>
      </c>
      <c r="G22" s="521">
        <v>0</v>
      </c>
      <c r="H22" s="521">
        <v>0</v>
      </c>
      <c r="I22" s="521">
        <v>0</v>
      </c>
      <c r="J22" s="521">
        <v>0</v>
      </c>
      <c r="K22" s="521">
        <v>0</v>
      </c>
      <c r="L22" s="521">
        <v>0</v>
      </c>
      <c r="M22" s="521">
        <v>0</v>
      </c>
      <c r="N22" s="521">
        <v>0</v>
      </c>
      <c r="O22" s="521">
        <v>0</v>
      </c>
      <c r="P22" s="521">
        <v>0</v>
      </c>
      <c r="Q22" s="282"/>
    </row>
    <row r="23" spans="1:34">
      <c r="A23" s="227" t="s">
        <v>489</v>
      </c>
      <c r="B23" s="314" t="s">
        <v>27</v>
      </c>
      <c r="C23" s="521">
        <v>0</v>
      </c>
      <c r="D23" s="521">
        <v>0</v>
      </c>
      <c r="E23" s="521">
        <v>0</v>
      </c>
      <c r="F23" s="521">
        <v>0</v>
      </c>
      <c r="G23" s="521">
        <v>0</v>
      </c>
      <c r="H23" s="521">
        <v>0</v>
      </c>
      <c r="I23" s="521">
        <v>0</v>
      </c>
      <c r="J23" s="521">
        <v>0</v>
      </c>
      <c r="K23" s="521">
        <v>0</v>
      </c>
      <c r="L23" s="521">
        <v>0</v>
      </c>
      <c r="M23" s="521">
        <v>0</v>
      </c>
      <c r="N23" s="521">
        <v>0</v>
      </c>
      <c r="O23" s="521">
        <v>0</v>
      </c>
      <c r="P23" s="521">
        <v>0</v>
      </c>
      <c r="Q23" s="282"/>
    </row>
    <row r="24" spans="1:34">
      <c r="A24" s="227" t="s">
        <v>490</v>
      </c>
      <c r="B24" s="314" t="s">
        <v>326</v>
      </c>
      <c r="C24" s="521">
        <v>0</v>
      </c>
      <c r="D24" s="521">
        <v>0</v>
      </c>
      <c r="E24" s="521">
        <v>0</v>
      </c>
      <c r="F24" s="521">
        <v>0</v>
      </c>
      <c r="G24" s="521">
        <v>0</v>
      </c>
      <c r="H24" s="521">
        <v>0</v>
      </c>
      <c r="I24" s="521">
        <v>0</v>
      </c>
      <c r="J24" s="521">
        <v>0</v>
      </c>
      <c r="K24" s="521">
        <v>0</v>
      </c>
      <c r="L24" s="521">
        <v>0</v>
      </c>
      <c r="M24" s="521"/>
      <c r="N24" s="521"/>
      <c r="O24" s="521"/>
      <c r="P24" s="521">
        <v>0</v>
      </c>
      <c r="Q24" s="282"/>
    </row>
    <row r="25" spans="1:34" ht="16.5">
      <c r="A25" s="227" t="s">
        <v>491</v>
      </c>
      <c r="B25" s="314" t="s">
        <v>327</v>
      </c>
      <c r="C25" s="521">
        <v>0</v>
      </c>
      <c r="D25" s="521">
        <v>44</v>
      </c>
      <c r="E25" s="521">
        <v>0</v>
      </c>
      <c r="F25" s="521">
        <v>0</v>
      </c>
      <c r="G25" s="521">
        <v>0</v>
      </c>
      <c r="H25" s="521">
        <v>0</v>
      </c>
      <c r="I25" s="521">
        <v>0</v>
      </c>
      <c r="J25" s="521">
        <v>0</v>
      </c>
      <c r="K25" s="521">
        <v>0</v>
      </c>
      <c r="L25" s="521">
        <v>0</v>
      </c>
      <c r="M25" s="522"/>
      <c r="N25" s="522"/>
      <c r="O25" s="522"/>
      <c r="P25" s="521">
        <v>44</v>
      </c>
      <c r="Q25" s="282"/>
    </row>
    <row r="26" spans="1:34" ht="16.5">
      <c r="A26" s="227" t="s">
        <v>492</v>
      </c>
      <c r="B26" s="314" t="s">
        <v>375</v>
      </c>
      <c r="C26" s="522">
        <v>220</v>
      </c>
      <c r="D26" s="522">
        <v>39</v>
      </c>
      <c r="E26" s="522">
        <v>0</v>
      </c>
      <c r="F26" s="522">
        <v>0</v>
      </c>
      <c r="G26" s="522">
        <v>0</v>
      </c>
      <c r="H26" s="522">
        <v>0</v>
      </c>
      <c r="I26" s="522">
        <v>0</v>
      </c>
      <c r="J26" s="522">
        <v>0</v>
      </c>
      <c r="K26" s="522">
        <v>0</v>
      </c>
      <c r="L26" s="522">
        <v>6</v>
      </c>
      <c r="M26" s="521"/>
      <c r="N26" s="521"/>
      <c r="O26" s="521"/>
      <c r="P26" s="522">
        <v>265</v>
      </c>
      <c r="Q26" s="282"/>
    </row>
    <row r="27" spans="1:34">
      <c r="A27" s="227"/>
      <c r="B27" s="323" t="s">
        <v>330</v>
      </c>
      <c r="C27" s="523">
        <v>27131</v>
      </c>
      <c r="D27" s="523">
        <v>4412</v>
      </c>
      <c r="E27" s="523">
        <v>0</v>
      </c>
      <c r="F27" s="523">
        <v>0</v>
      </c>
      <c r="G27" s="523">
        <v>0</v>
      </c>
      <c r="H27" s="523">
        <v>0</v>
      </c>
      <c r="I27" s="523">
        <v>0</v>
      </c>
      <c r="J27" s="523">
        <v>0</v>
      </c>
      <c r="K27" s="523">
        <v>0</v>
      </c>
      <c r="L27" s="523">
        <v>456</v>
      </c>
      <c r="M27" s="523"/>
      <c r="N27" s="523"/>
      <c r="O27" s="523"/>
      <c r="P27" s="523">
        <v>31999</v>
      </c>
      <c r="Q27" s="323"/>
    </row>
    <row r="28" spans="1:34">
      <c r="Q28" s="323"/>
    </row>
    <row r="29" spans="1:34" ht="18" customHeight="1">
      <c r="B29" s="230" t="s">
        <v>331</v>
      </c>
      <c r="C29" s="285" t="s">
        <v>89</v>
      </c>
      <c r="D29" s="285" t="s">
        <v>90</v>
      </c>
      <c r="E29" s="285" t="s">
        <v>342</v>
      </c>
      <c r="F29" s="285" t="s">
        <v>92</v>
      </c>
      <c r="G29" s="285" t="s">
        <v>93</v>
      </c>
      <c r="H29" s="285" t="s">
        <v>94</v>
      </c>
      <c r="I29" s="285" t="s">
        <v>95</v>
      </c>
      <c r="J29" s="285" t="s">
        <v>96</v>
      </c>
      <c r="K29" s="285" t="s">
        <v>343</v>
      </c>
      <c r="L29" s="285" t="s">
        <v>98</v>
      </c>
      <c r="M29" s="237" t="s">
        <v>344</v>
      </c>
      <c r="N29" s="237" t="s">
        <v>345</v>
      </c>
      <c r="O29" s="237" t="s">
        <v>346</v>
      </c>
      <c r="P29" s="285" t="s">
        <v>158</v>
      </c>
      <c r="Q29" s="281"/>
    </row>
    <row r="30" spans="1:34" ht="15.75">
      <c r="B30" s="230"/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29"/>
      <c r="N30" s="229"/>
      <c r="O30" s="231"/>
      <c r="P30" s="232"/>
      <c r="R30" s="1" t="s">
        <v>8</v>
      </c>
      <c r="S30" s="266"/>
      <c r="T30" s="266" t="s">
        <v>55</v>
      </c>
      <c r="U30" s="266" t="s">
        <v>56</v>
      </c>
      <c r="V30" s="266" t="s">
        <v>448</v>
      </c>
      <c r="X30" s="266" t="s">
        <v>55</v>
      </c>
      <c r="Y30" s="266" t="s">
        <v>56</v>
      </c>
      <c r="Z30" s="269" t="s">
        <v>57</v>
      </c>
      <c r="AA30" s="269" t="s">
        <v>58</v>
      </c>
      <c r="AC30" s="47" t="s">
        <v>59</v>
      </c>
      <c r="AD30" s="47"/>
      <c r="AE30" s="47"/>
      <c r="AF30" s="403"/>
      <c r="AG30" s="403"/>
      <c r="AH30" s="403"/>
    </row>
    <row r="31" spans="1:34" ht="15">
      <c r="A31" s="252" t="s">
        <v>413</v>
      </c>
      <c r="B31" s="318" t="s">
        <v>316</v>
      </c>
      <c r="C31" s="524">
        <v>6337</v>
      </c>
      <c r="D31" s="524">
        <v>0</v>
      </c>
      <c r="E31" s="524">
        <v>0</v>
      </c>
      <c r="F31" s="524">
        <v>0</v>
      </c>
      <c r="G31" s="524">
        <v>0</v>
      </c>
      <c r="H31" s="524">
        <v>0</v>
      </c>
      <c r="I31" s="524">
        <v>0</v>
      </c>
      <c r="J31" s="524">
        <v>0</v>
      </c>
      <c r="K31" s="524">
        <v>0</v>
      </c>
      <c r="L31" s="524">
        <v>0</v>
      </c>
      <c r="M31" s="525"/>
      <c r="N31" s="525"/>
      <c r="O31" s="525"/>
      <c r="P31" s="524">
        <v>6337</v>
      </c>
      <c r="R31" s="3" t="s">
        <v>9</v>
      </c>
      <c r="S31" s="41">
        <f>P38+P75</f>
        <v>2615</v>
      </c>
      <c r="T31" s="2">
        <f>S31+V31</f>
        <v>2664.7719600660776</v>
      </c>
      <c r="U31" s="2">
        <f>P58</f>
        <v>0</v>
      </c>
      <c r="V31" s="2">
        <f t="shared" ref="V31:V42" si="0">(S31/($S$66-$S$43))*$P$73</f>
        <v>49.77196006607771</v>
      </c>
      <c r="X31" s="2">
        <f>[5]SALDOS!$XT$3/1000-[5]SALDOS!$XT$7/1000</f>
        <v>2257.3710000000001</v>
      </c>
      <c r="Y31" s="2">
        <f>[5]SALDOS!$XT$7/1000</f>
        <v>0</v>
      </c>
      <c r="Z31" s="263">
        <f>T31-X31</f>
        <v>407.40096006607746</v>
      </c>
      <c r="AA31" s="263">
        <f t="shared" ref="Z31:AA66" si="1">U31-Y31</f>
        <v>0</v>
      </c>
      <c r="AC31" s="821">
        <v>43434</v>
      </c>
      <c r="AD31" s="821"/>
      <c r="AE31" s="821"/>
      <c r="AF31" s="403"/>
      <c r="AG31" s="403"/>
      <c r="AH31" s="403"/>
    </row>
    <row r="32" spans="1:34" ht="15.75">
      <c r="A32" s="251" t="s">
        <v>414</v>
      </c>
      <c r="B32" s="318" t="s">
        <v>18</v>
      </c>
      <c r="C32" s="524">
        <v>1981</v>
      </c>
      <c r="D32" s="524">
        <v>0</v>
      </c>
      <c r="E32" s="524">
        <v>0</v>
      </c>
      <c r="F32" s="524">
        <v>0</v>
      </c>
      <c r="G32" s="524">
        <v>0</v>
      </c>
      <c r="H32" s="524">
        <v>0</v>
      </c>
      <c r="I32" s="524">
        <v>0</v>
      </c>
      <c r="J32" s="524">
        <v>0</v>
      </c>
      <c r="K32" s="524">
        <v>0</v>
      </c>
      <c r="L32" s="524">
        <v>0</v>
      </c>
      <c r="M32" s="525"/>
      <c r="N32" s="525"/>
      <c r="O32" s="525"/>
      <c r="P32" s="524">
        <v>1981</v>
      </c>
      <c r="R32" s="3" t="s">
        <v>10</v>
      </c>
      <c r="S32" s="41">
        <f>P44</f>
        <v>2496</v>
      </c>
      <c r="T32" s="2">
        <f t="shared" ref="T32:T65" si="2">S32+V32</f>
        <v>2543.5070028011205</v>
      </c>
      <c r="U32" s="2"/>
      <c r="V32" s="2">
        <f>(S32/($S$66-$S$43))*$P$73</f>
        <v>47.50700280112045</v>
      </c>
      <c r="X32" s="2">
        <f>[5]SALDOS!$XT$13/1000</f>
        <v>2780.1039999999998</v>
      </c>
      <c r="Y32" s="2"/>
      <c r="Z32" s="286">
        <f>T32-X32</f>
        <v>-236.59699719887931</v>
      </c>
      <c r="AA32" s="263">
        <f t="shared" si="1"/>
        <v>0</v>
      </c>
      <c r="AC32" s="48" t="s">
        <v>60</v>
      </c>
      <c r="AD32" s="49" t="s">
        <v>61</v>
      </c>
      <c r="AE32" s="7"/>
      <c r="AF32" s="403"/>
      <c r="AG32" s="403"/>
      <c r="AH32" s="403"/>
    </row>
    <row r="33" spans="1:37" ht="16.5" thickBot="1">
      <c r="A33" s="251" t="s">
        <v>415</v>
      </c>
      <c r="B33" s="320" t="s">
        <v>318</v>
      </c>
      <c r="C33" s="524">
        <v>0</v>
      </c>
      <c r="D33" s="524">
        <v>0</v>
      </c>
      <c r="E33" s="524">
        <v>0</v>
      </c>
      <c r="F33" s="524">
        <v>0</v>
      </c>
      <c r="G33" s="524">
        <v>0</v>
      </c>
      <c r="H33" s="524">
        <v>0</v>
      </c>
      <c r="I33" s="524">
        <v>0</v>
      </c>
      <c r="J33" s="524">
        <v>0</v>
      </c>
      <c r="K33" s="524">
        <v>0</v>
      </c>
      <c r="L33" s="524">
        <v>0</v>
      </c>
      <c r="M33" s="525"/>
      <c r="N33" s="525"/>
      <c r="O33" s="525"/>
      <c r="P33" s="524">
        <v>0</v>
      </c>
      <c r="R33" s="3" t="s">
        <v>12</v>
      </c>
      <c r="S33" s="41">
        <f>P41</f>
        <v>10</v>
      </c>
      <c r="T33" s="2">
        <f t="shared" si="2"/>
        <v>10.190332543273719</v>
      </c>
      <c r="U33" s="2">
        <f>P52</f>
        <v>264</v>
      </c>
      <c r="V33" s="2">
        <f t="shared" si="0"/>
        <v>0.19033254327371976</v>
      </c>
      <c r="X33" s="2">
        <f>[5]SALDOS!$XT$17/1000-[5]SALDOS!$XT$18/1000</f>
        <v>10.129999999999995</v>
      </c>
      <c r="Y33" s="2">
        <f>[5]SALDOS!$XT$18/1000</f>
        <v>263.67500000000001</v>
      </c>
      <c r="Z33" s="263">
        <f t="shared" si="1"/>
        <v>6.0332543273723616E-2</v>
      </c>
      <c r="AA33" s="263">
        <f t="shared" si="1"/>
        <v>0.32499999999998863</v>
      </c>
      <c r="AC33" s="271" t="s">
        <v>62</v>
      </c>
      <c r="AD33" s="272">
        <f>SUM(AD34:AD51)</f>
        <v>13045.315999999999</v>
      </c>
      <c r="AE33" s="272">
        <f>SUM(AE34:AE50)</f>
        <v>1351</v>
      </c>
      <c r="AF33" s="271" t="s">
        <v>63</v>
      </c>
      <c r="AG33" s="273">
        <f>SUM(AG34:AG45)</f>
        <v>589.74</v>
      </c>
      <c r="AH33" s="272">
        <f>SUM(AH34:AH45)</f>
        <v>5291</v>
      </c>
    </row>
    <row r="34" spans="1:37" ht="15">
      <c r="A34" s="252" t="s">
        <v>416</v>
      </c>
      <c r="B34" s="318" t="s">
        <v>319</v>
      </c>
      <c r="C34" s="524">
        <v>62</v>
      </c>
      <c r="D34" s="524">
        <v>31</v>
      </c>
      <c r="E34" s="524">
        <v>0</v>
      </c>
      <c r="F34" s="524">
        <v>0</v>
      </c>
      <c r="G34" s="524">
        <v>0</v>
      </c>
      <c r="H34" s="524">
        <v>0</v>
      </c>
      <c r="I34" s="524">
        <v>0</v>
      </c>
      <c r="J34" s="524">
        <v>0</v>
      </c>
      <c r="K34" s="524">
        <v>0</v>
      </c>
      <c r="L34" s="524">
        <v>0</v>
      </c>
      <c r="M34" s="525"/>
      <c r="N34" s="525"/>
      <c r="O34" s="525"/>
      <c r="P34" s="524">
        <v>93</v>
      </c>
      <c r="R34" s="3" t="s">
        <v>14</v>
      </c>
      <c r="S34" s="41">
        <f>P36</f>
        <v>34</v>
      </c>
      <c r="T34" s="2">
        <f t="shared" si="2"/>
        <v>34.647130647130645</v>
      </c>
      <c r="U34" s="2"/>
      <c r="V34" s="2">
        <f t="shared" si="0"/>
        <v>0.64713064713064716</v>
      </c>
      <c r="X34" s="2"/>
      <c r="Y34" s="2"/>
      <c r="Z34" s="263">
        <f t="shared" si="1"/>
        <v>34.647130647130645</v>
      </c>
      <c r="AA34" s="263">
        <f t="shared" si="1"/>
        <v>0</v>
      </c>
      <c r="AC34" s="178" t="s">
        <v>17</v>
      </c>
      <c r="AD34" s="44">
        <f>[5]SALDOS!$XT$23/1000</f>
        <v>159.18600000000001</v>
      </c>
      <c r="AE34" s="45"/>
      <c r="AF34" s="179" t="s">
        <v>64</v>
      </c>
      <c r="AG34" s="43">
        <f>[5]SALDOS!$XT$7/1000</f>
        <v>0</v>
      </c>
      <c r="AH34" s="403"/>
    </row>
    <row r="35" spans="1:37" ht="15">
      <c r="A35" s="251" t="s">
        <v>417</v>
      </c>
      <c r="B35" s="318" t="s">
        <v>41</v>
      </c>
      <c r="C35" s="524">
        <v>30</v>
      </c>
      <c r="D35" s="524">
        <v>0</v>
      </c>
      <c r="E35" s="524">
        <v>0</v>
      </c>
      <c r="F35" s="524">
        <v>0</v>
      </c>
      <c r="G35" s="524">
        <v>0</v>
      </c>
      <c r="H35" s="524">
        <v>0</v>
      </c>
      <c r="I35" s="524">
        <v>0</v>
      </c>
      <c r="J35" s="524">
        <v>0</v>
      </c>
      <c r="K35" s="524">
        <v>0</v>
      </c>
      <c r="L35" s="524">
        <v>0</v>
      </c>
      <c r="M35" s="525"/>
      <c r="N35" s="525"/>
      <c r="O35" s="525"/>
      <c r="P35" s="524">
        <v>30</v>
      </c>
      <c r="R35" s="3" t="s">
        <v>11</v>
      </c>
      <c r="S35" s="41">
        <f>P46</f>
        <v>19</v>
      </c>
      <c r="T35" s="2">
        <f t="shared" si="2"/>
        <v>19.361631832220066</v>
      </c>
      <c r="U35" s="2"/>
      <c r="V35" s="2">
        <f t="shared" si="0"/>
        <v>0.36163183222006751</v>
      </c>
      <c r="X35" s="2"/>
      <c r="Y35" s="2"/>
      <c r="Z35" s="263">
        <f t="shared" si="1"/>
        <v>19.361631832220066</v>
      </c>
      <c r="AA35" s="263">
        <f t="shared" si="1"/>
        <v>0</v>
      </c>
      <c r="AC35" s="178" t="s">
        <v>18</v>
      </c>
      <c r="AD35" s="42">
        <f>[5]SALDOS!$XT$27/1000</f>
        <v>2084.08</v>
      </c>
      <c r="AE35" s="45"/>
      <c r="AF35" s="178" t="s">
        <v>65</v>
      </c>
      <c r="AG35" s="43">
        <f>[5]SALDOS!$XT$18/1000</f>
        <v>263.67500000000001</v>
      </c>
      <c r="AH35" s="403"/>
    </row>
    <row r="36" spans="1:37" ht="15">
      <c r="A36" s="251" t="s">
        <v>418</v>
      </c>
      <c r="B36" s="318" t="s">
        <v>14</v>
      </c>
      <c r="C36" s="524">
        <v>34</v>
      </c>
      <c r="D36" s="524">
        <v>0</v>
      </c>
      <c r="E36" s="524">
        <v>0</v>
      </c>
      <c r="F36" s="524">
        <v>0</v>
      </c>
      <c r="G36" s="524">
        <v>0</v>
      </c>
      <c r="H36" s="524">
        <v>0</v>
      </c>
      <c r="I36" s="524">
        <v>0</v>
      </c>
      <c r="J36" s="524">
        <v>0</v>
      </c>
      <c r="K36" s="524">
        <v>0</v>
      </c>
      <c r="L36" s="524">
        <v>0</v>
      </c>
      <c r="M36" s="525"/>
      <c r="N36" s="525"/>
      <c r="O36" s="525"/>
      <c r="P36" s="524">
        <v>34</v>
      </c>
      <c r="R36" s="3" t="s">
        <v>17</v>
      </c>
      <c r="S36" s="41">
        <f>P37</f>
        <v>181</v>
      </c>
      <c r="T36" s="2">
        <f t="shared" si="2"/>
        <v>184.44501903325434</v>
      </c>
      <c r="U36" s="2"/>
      <c r="V36" s="2">
        <f t="shared" si="0"/>
        <v>3.4450190332543276</v>
      </c>
      <c r="X36" s="2">
        <f>[5]SALDOS!$XT$23/1000</f>
        <v>159.18600000000001</v>
      </c>
      <c r="Y36" s="2"/>
      <c r="Z36" s="263">
        <f t="shared" si="1"/>
        <v>25.259019033254333</v>
      </c>
      <c r="AA36" s="263">
        <f t="shared" si="1"/>
        <v>0</v>
      </c>
      <c r="AC36" s="178" t="s">
        <v>65</v>
      </c>
      <c r="AD36" s="42">
        <f>([5]SALDOS!$XT$17-[5]SALDOS!$XT$18)/1000</f>
        <v>10.130000000000001</v>
      </c>
      <c r="AF36" s="178" t="s">
        <v>66</v>
      </c>
      <c r="AG36" s="43">
        <f>[5]SALDOS!$XT$31/1000</f>
        <v>326.065</v>
      </c>
      <c r="AH36" s="45"/>
    </row>
    <row r="37" spans="1:37" ht="15.75">
      <c r="A37" s="252" t="s">
        <v>419</v>
      </c>
      <c r="B37" s="318" t="s">
        <v>320</v>
      </c>
      <c r="C37" s="524">
        <v>181</v>
      </c>
      <c r="D37" s="524">
        <v>0</v>
      </c>
      <c r="E37" s="524">
        <v>0</v>
      </c>
      <c r="F37" s="524">
        <v>0</v>
      </c>
      <c r="G37" s="524">
        <v>0</v>
      </c>
      <c r="H37" s="524">
        <v>0</v>
      </c>
      <c r="I37" s="524">
        <v>0</v>
      </c>
      <c r="J37" s="524">
        <v>0</v>
      </c>
      <c r="K37" s="524">
        <v>0</v>
      </c>
      <c r="L37" s="524">
        <v>0</v>
      </c>
      <c r="M37" s="525"/>
      <c r="N37" s="525"/>
      <c r="O37" s="525"/>
      <c r="P37" s="524">
        <v>181</v>
      </c>
      <c r="R37" s="3" t="s">
        <v>18</v>
      </c>
      <c r="S37" s="41">
        <f>P32</f>
        <v>1981</v>
      </c>
      <c r="T37" s="2">
        <f>S37+V37</f>
        <v>2018.7048768225238</v>
      </c>
      <c r="U37" s="2"/>
      <c r="V37" s="2">
        <f t="shared" si="0"/>
        <v>37.704876822523879</v>
      </c>
      <c r="X37" s="2">
        <f>[5]SALDOS!$XT$27/1000</f>
        <v>2084.08</v>
      </c>
      <c r="Y37" s="2"/>
      <c r="Z37" s="263">
        <f t="shared" si="1"/>
        <v>-65.375123177476098</v>
      </c>
      <c r="AA37" s="263">
        <f t="shared" si="1"/>
        <v>0</v>
      </c>
      <c r="AC37" s="236" t="s">
        <v>67</v>
      </c>
      <c r="AD37" s="42">
        <f>[5]SALDOS!$XT$25/1000</f>
        <v>5505.5159999999996</v>
      </c>
      <c r="AE37" s="45"/>
      <c r="AF37" s="178" t="s">
        <v>68</v>
      </c>
      <c r="AG37" s="43"/>
      <c r="AH37" s="287">
        <f>AA60</f>
        <v>4849</v>
      </c>
    </row>
    <row r="38" spans="1:37" ht="15.75">
      <c r="A38" s="251" t="s">
        <v>420</v>
      </c>
      <c r="B38" s="318" t="s">
        <v>9</v>
      </c>
      <c r="C38" s="524">
        <v>2408</v>
      </c>
      <c r="D38" s="524">
        <v>10</v>
      </c>
      <c r="E38" s="524">
        <v>0</v>
      </c>
      <c r="F38" s="524">
        <v>0</v>
      </c>
      <c r="G38" s="524">
        <v>0</v>
      </c>
      <c r="H38" s="524">
        <v>0</v>
      </c>
      <c r="I38" s="524">
        <v>51</v>
      </c>
      <c r="J38" s="526">
        <v>0</v>
      </c>
      <c r="K38" s="524">
        <v>137</v>
      </c>
      <c r="L38" s="524">
        <v>9</v>
      </c>
      <c r="M38" s="525"/>
      <c r="N38" s="525"/>
      <c r="O38" s="525"/>
      <c r="P38" s="524">
        <v>2615</v>
      </c>
      <c r="R38" s="3" t="s">
        <v>19</v>
      </c>
      <c r="S38" s="41">
        <f>P34</f>
        <v>93</v>
      </c>
      <c r="T38" s="2">
        <f t="shared" si="2"/>
        <v>94.770092652445598</v>
      </c>
      <c r="U38" s="2"/>
      <c r="V38" s="2">
        <f t="shared" si="0"/>
        <v>1.7700926524455936</v>
      </c>
      <c r="X38" s="2">
        <f>[5]SALDOS!$XT$30/1000</f>
        <v>208.929</v>
      </c>
      <c r="Y38" s="2"/>
      <c r="Z38" s="263">
        <f t="shared" si="1"/>
        <v>-114.1589073475544</v>
      </c>
      <c r="AA38" s="263">
        <f t="shared" si="1"/>
        <v>0</v>
      </c>
      <c r="AC38" s="236" t="s">
        <v>9</v>
      </c>
      <c r="AD38" s="42">
        <f>([5]SALDOS!$XT$3-[5]SALDOS!$XT$7)/1000</f>
        <v>2257.3710000000001</v>
      </c>
      <c r="AE38" s="45"/>
      <c r="AF38" s="178" t="s">
        <v>69</v>
      </c>
      <c r="AG38" s="43"/>
      <c r="AH38" s="45">
        <f>AA58+Z58+AJ38</f>
        <v>119</v>
      </c>
      <c r="AI38" s="264"/>
      <c r="AJ38" s="264"/>
      <c r="AK38" s="264"/>
    </row>
    <row r="39" spans="1:37" ht="15.75">
      <c r="A39" s="252" t="s">
        <v>421</v>
      </c>
      <c r="B39" s="318" t="s">
        <v>321</v>
      </c>
      <c r="C39" s="524">
        <v>0</v>
      </c>
      <c r="D39" s="524">
        <v>0</v>
      </c>
      <c r="E39" s="524">
        <v>0</v>
      </c>
      <c r="F39" s="524">
        <v>0</v>
      </c>
      <c r="G39" s="524">
        <v>0</v>
      </c>
      <c r="H39" s="524">
        <v>0</v>
      </c>
      <c r="I39" s="524">
        <v>0</v>
      </c>
      <c r="J39" s="524">
        <v>0</v>
      </c>
      <c r="K39" s="524">
        <v>0</v>
      </c>
      <c r="L39" s="524">
        <v>0</v>
      </c>
      <c r="M39" s="525"/>
      <c r="N39" s="525"/>
      <c r="O39" s="525"/>
      <c r="P39" s="524">
        <v>0</v>
      </c>
      <c r="R39" s="3" t="s">
        <v>54</v>
      </c>
      <c r="S39" s="41">
        <f>P35</f>
        <v>30</v>
      </c>
      <c r="T39" s="2">
        <f t="shared" si="2"/>
        <v>30.570997629821161</v>
      </c>
      <c r="U39" s="2"/>
      <c r="V39" s="2">
        <f t="shared" si="0"/>
        <v>0.57099762982115931</v>
      </c>
      <c r="X39" s="2">
        <f>[5]SALDOS!$XT$26/1000</f>
        <v>40</v>
      </c>
      <c r="Y39" s="2"/>
      <c r="Z39" s="263">
        <f t="shared" si="1"/>
        <v>-9.4290023701788392</v>
      </c>
      <c r="AA39" s="263">
        <f t="shared" si="1"/>
        <v>0</v>
      </c>
      <c r="AC39" s="236" t="s">
        <v>70</v>
      </c>
      <c r="AD39" s="42"/>
      <c r="AF39" s="178" t="s">
        <v>71</v>
      </c>
      <c r="AG39" s="177"/>
      <c r="AH39" s="287">
        <f>AA62</f>
        <v>10</v>
      </c>
    </row>
    <row r="40" spans="1:37" ht="15.75">
      <c r="A40" s="251" t="s">
        <v>422</v>
      </c>
      <c r="B40" s="318" t="s">
        <v>50</v>
      </c>
      <c r="C40" s="524">
        <v>0</v>
      </c>
      <c r="D40" s="524">
        <v>0</v>
      </c>
      <c r="E40" s="524">
        <v>0</v>
      </c>
      <c r="F40" s="524">
        <v>0</v>
      </c>
      <c r="G40" s="524">
        <v>0</v>
      </c>
      <c r="H40" s="524">
        <v>0</v>
      </c>
      <c r="I40" s="524">
        <v>0</v>
      </c>
      <c r="J40" s="524">
        <v>0</v>
      </c>
      <c r="K40" s="524">
        <v>0</v>
      </c>
      <c r="L40" s="524">
        <v>0</v>
      </c>
      <c r="M40" s="525"/>
      <c r="N40" s="525"/>
      <c r="O40" s="525"/>
      <c r="P40" s="524">
        <v>0</v>
      </c>
      <c r="R40" s="3" t="s">
        <v>20</v>
      </c>
      <c r="S40" s="41"/>
      <c r="T40" s="2">
        <f t="shared" si="2"/>
        <v>0</v>
      </c>
      <c r="U40" s="2"/>
      <c r="V40" s="2">
        <f t="shared" si="0"/>
        <v>0</v>
      </c>
      <c r="X40" s="2"/>
      <c r="Y40" s="2"/>
      <c r="Z40" s="263">
        <f t="shared" si="1"/>
        <v>0</v>
      </c>
      <c r="AA40" s="263">
        <f t="shared" si="1"/>
        <v>0</v>
      </c>
      <c r="AC40" s="236" t="s">
        <v>72</v>
      </c>
      <c r="AD40" s="42">
        <f>[5]SALDOS!$XT$13/1000</f>
        <v>2780.1039999999998</v>
      </c>
      <c r="AE40" s="45"/>
      <c r="AF40" s="178" t="s">
        <v>73</v>
      </c>
      <c r="AG40" s="177"/>
      <c r="AH40" s="176">
        <f>AA51</f>
        <v>0</v>
      </c>
    </row>
    <row r="41" spans="1:37" ht="15.75">
      <c r="A41" s="252" t="s">
        <v>423</v>
      </c>
      <c r="B41" s="318" t="s">
        <v>322</v>
      </c>
      <c r="C41" s="524">
        <v>10</v>
      </c>
      <c r="D41" s="524">
        <v>0</v>
      </c>
      <c r="E41" s="524">
        <v>0</v>
      </c>
      <c r="F41" s="524">
        <v>0</v>
      </c>
      <c r="G41" s="524">
        <v>0</v>
      </c>
      <c r="H41" s="524">
        <v>0</v>
      </c>
      <c r="I41" s="524">
        <v>0</v>
      </c>
      <c r="J41" s="524">
        <v>0</v>
      </c>
      <c r="K41" s="524">
        <v>0</v>
      </c>
      <c r="L41" s="524">
        <v>0</v>
      </c>
      <c r="M41" s="525"/>
      <c r="N41" s="525"/>
      <c r="O41" s="525"/>
      <c r="P41" s="524">
        <v>10</v>
      </c>
      <c r="R41" s="3" t="s">
        <v>21</v>
      </c>
      <c r="S41" s="41"/>
      <c r="T41" s="2">
        <f t="shared" si="2"/>
        <v>0</v>
      </c>
      <c r="U41" s="2">
        <f>P55</f>
        <v>335</v>
      </c>
      <c r="V41" s="2">
        <f t="shared" si="0"/>
        <v>0</v>
      </c>
      <c r="X41" s="2"/>
      <c r="Y41" s="2">
        <f>[5]SALDOS!$XT$31/1000</f>
        <v>326.065</v>
      </c>
      <c r="Z41" s="263">
        <f t="shared" si="1"/>
        <v>0</v>
      </c>
      <c r="AA41" s="263">
        <f t="shared" si="1"/>
        <v>8.9350000000000023</v>
      </c>
      <c r="AC41" s="236" t="s">
        <v>19</v>
      </c>
      <c r="AD41" s="42">
        <f>[5]SALDOS!$XT$30/1000</f>
        <v>208.929</v>
      </c>
      <c r="AE41" s="45"/>
      <c r="AF41" s="178" t="s">
        <v>74</v>
      </c>
      <c r="AG41" s="177"/>
      <c r="AH41" s="298"/>
    </row>
    <row r="42" spans="1:37" ht="15.75">
      <c r="A42" s="251" t="s">
        <v>424</v>
      </c>
      <c r="B42" s="318" t="s">
        <v>323</v>
      </c>
      <c r="C42" s="524">
        <v>0</v>
      </c>
      <c r="D42" s="524">
        <v>0</v>
      </c>
      <c r="E42" s="524">
        <v>0</v>
      </c>
      <c r="F42" s="524">
        <v>0</v>
      </c>
      <c r="G42" s="524">
        <v>0</v>
      </c>
      <c r="H42" s="524">
        <v>0</v>
      </c>
      <c r="I42" s="524">
        <v>0</v>
      </c>
      <c r="J42" s="524">
        <v>0</v>
      </c>
      <c r="K42" s="524">
        <v>0</v>
      </c>
      <c r="L42" s="524">
        <v>0</v>
      </c>
      <c r="M42" s="525"/>
      <c r="N42" s="525"/>
      <c r="O42" s="525"/>
      <c r="P42" s="524">
        <v>0</v>
      </c>
      <c r="R42" s="3" t="s">
        <v>42</v>
      </c>
      <c r="S42" s="41"/>
      <c r="T42" s="2">
        <f t="shared" si="2"/>
        <v>0</v>
      </c>
      <c r="U42" s="2"/>
      <c r="V42" s="2">
        <f t="shared" si="0"/>
        <v>0</v>
      </c>
      <c r="X42" s="2"/>
      <c r="Y42" s="2"/>
      <c r="Z42" s="263">
        <f t="shared" si="1"/>
        <v>0</v>
      </c>
      <c r="AA42" s="263">
        <f t="shared" si="1"/>
        <v>0</v>
      </c>
      <c r="AC42" s="236" t="s">
        <v>75</v>
      </c>
      <c r="AD42" s="42"/>
      <c r="AE42" s="403"/>
      <c r="AF42" s="178" t="s">
        <v>76</v>
      </c>
      <c r="AG42" s="175"/>
    </row>
    <row r="43" spans="1:37" ht="15.75">
      <c r="A43" s="252" t="s">
        <v>425</v>
      </c>
      <c r="B43" s="318" t="s">
        <v>324</v>
      </c>
      <c r="C43" s="524">
        <v>0</v>
      </c>
      <c r="D43" s="524">
        <v>0</v>
      </c>
      <c r="E43" s="524">
        <v>0</v>
      </c>
      <c r="F43" s="524">
        <v>0</v>
      </c>
      <c r="G43" s="524">
        <v>0</v>
      </c>
      <c r="H43" s="524">
        <v>0</v>
      </c>
      <c r="I43" s="524">
        <v>0</v>
      </c>
      <c r="J43" s="524">
        <v>0</v>
      </c>
      <c r="K43" s="524">
        <v>0</v>
      </c>
      <c r="L43" s="524">
        <v>0</v>
      </c>
      <c r="M43" s="525"/>
      <c r="N43" s="525"/>
      <c r="O43" s="525"/>
      <c r="P43" s="524">
        <v>0</v>
      </c>
      <c r="R43" s="3" t="s">
        <v>22</v>
      </c>
      <c r="S43" s="41">
        <f>P74</f>
        <v>1224</v>
      </c>
      <c r="T43" s="2">
        <f t="shared" si="2"/>
        <v>1224</v>
      </c>
      <c r="U43" s="2"/>
      <c r="V43" s="2"/>
      <c r="X43" s="2"/>
      <c r="Y43" s="2"/>
      <c r="Z43" s="263">
        <f t="shared" si="1"/>
        <v>1224</v>
      </c>
      <c r="AA43" s="263">
        <f t="shared" si="1"/>
        <v>0</v>
      </c>
      <c r="AC43" s="236" t="s">
        <v>77</v>
      </c>
      <c r="AD43" s="42">
        <f>[5]SALDOS!$XT$26/1000</f>
        <v>40</v>
      </c>
      <c r="AE43" s="7"/>
      <c r="AF43" s="178" t="s">
        <v>78</v>
      </c>
      <c r="AG43" s="175"/>
    </row>
    <row r="44" spans="1:37" ht="15.75">
      <c r="A44" s="251" t="s">
        <v>426</v>
      </c>
      <c r="B44" s="318" t="s">
        <v>10</v>
      </c>
      <c r="C44" s="524">
        <v>2022</v>
      </c>
      <c r="D44" s="524">
        <v>-9</v>
      </c>
      <c r="E44" s="524">
        <v>0</v>
      </c>
      <c r="F44" s="524">
        <v>0</v>
      </c>
      <c r="G44" s="524">
        <v>0</v>
      </c>
      <c r="H44" s="524">
        <v>0</v>
      </c>
      <c r="I44" s="524">
        <v>0</v>
      </c>
      <c r="J44" s="524">
        <v>0</v>
      </c>
      <c r="K44" s="524">
        <v>0</v>
      </c>
      <c r="L44" s="524">
        <v>483</v>
      </c>
      <c r="M44" s="525"/>
      <c r="N44" s="525"/>
      <c r="O44" s="525"/>
      <c r="P44" s="524">
        <v>2496</v>
      </c>
      <c r="R44" s="3" t="s">
        <v>23</v>
      </c>
      <c r="S44" s="41"/>
      <c r="T44" s="2">
        <f t="shared" si="2"/>
        <v>0</v>
      </c>
      <c r="U44" s="2"/>
      <c r="V44" s="2">
        <f t="shared" ref="V44:V65" si="3">(S44/($S$66-$S$43))*$P$73</f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79</v>
      </c>
      <c r="AD44" s="42"/>
      <c r="AE44" s="403"/>
      <c r="AF44" s="178" t="s">
        <v>34</v>
      </c>
      <c r="AG44" s="175"/>
      <c r="AH44" s="45">
        <f>AA56</f>
        <v>313</v>
      </c>
    </row>
    <row r="45" spans="1:37" ht="15.75">
      <c r="A45" s="251" t="s">
        <v>427</v>
      </c>
      <c r="B45" s="318" t="s">
        <v>325</v>
      </c>
      <c r="C45" s="524">
        <v>0</v>
      </c>
      <c r="D45" s="524">
        <v>0</v>
      </c>
      <c r="E45" s="524">
        <v>0</v>
      </c>
      <c r="F45" s="524">
        <v>0</v>
      </c>
      <c r="G45" s="524">
        <v>0</v>
      </c>
      <c r="H45" s="524">
        <v>0</v>
      </c>
      <c r="I45" s="524">
        <v>0</v>
      </c>
      <c r="J45" s="524">
        <v>0</v>
      </c>
      <c r="K45" s="524">
        <v>0</v>
      </c>
      <c r="L45" s="524">
        <v>0</v>
      </c>
      <c r="M45" s="525"/>
      <c r="N45" s="525"/>
      <c r="O45" s="525"/>
      <c r="P45" s="524">
        <v>0</v>
      </c>
      <c r="R45" s="3" t="s">
        <v>24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80</v>
      </c>
      <c r="AD45" s="42"/>
      <c r="AE45" s="403"/>
      <c r="AF45" s="277" t="s">
        <v>457</v>
      </c>
      <c r="AG45" s="235"/>
      <c r="AH45" s="288" t="s">
        <v>460</v>
      </c>
    </row>
    <row r="46" spans="1:37" ht="16.5" thickBot="1">
      <c r="A46" s="251" t="s">
        <v>428</v>
      </c>
      <c r="B46" s="318" t="s">
        <v>336</v>
      </c>
      <c r="C46" s="524">
        <v>19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  <c r="J46" s="524">
        <v>0</v>
      </c>
      <c r="K46" s="524">
        <v>0</v>
      </c>
      <c r="L46" s="524">
        <v>0</v>
      </c>
      <c r="M46" s="525"/>
      <c r="N46" s="525"/>
      <c r="O46" s="525"/>
      <c r="P46" s="524">
        <v>19</v>
      </c>
      <c r="R46" s="3" t="s">
        <v>25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30</v>
      </c>
      <c r="AD46" s="42"/>
      <c r="AE46" s="7"/>
      <c r="AF46" s="178"/>
      <c r="AG46" s="235"/>
      <c r="AH46" s="403"/>
    </row>
    <row r="47" spans="1:37" ht="16.5" thickBot="1">
      <c r="A47" s="251" t="s">
        <v>429</v>
      </c>
      <c r="B47" s="318" t="s">
        <v>338</v>
      </c>
      <c r="C47" s="524">
        <v>0</v>
      </c>
      <c r="D47" s="524">
        <v>0</v>
      </c>
      <c r="E47" s="524">
        <v>0</v>
      </c>
      <c r="F47" s="524">
        <v>0</v>
      </c>
      <c r="G47" s="524">
        <v>0</v>
      </c>
      <c r="H47" s="524">
        <v>0</v>
      </c>
      <c r="I47" s="524">
        <v>0</v>
      </c>
      <c r="J47" s="524">
        <v>0</v>
      </c>
      <c r="K47" s="524">
        <v>0</v>
      </c>
      <c r="L47" s="524">
        <v>0</v>
      </c>
      <c r="M47" s="525"/>
      <c r="N47" s="525"/>
      <c r="O47" s="525"/>
      <c r="P47" s="524">
        <v>0</v>
      </c>
      <c r="R47" s="3" t="s">
        <v>26</v>
      </c>
      <c r="S47" s="41"/>
      <c r="T47" s="2">
        <f t="shared" si="2"/>
        <v>0</v>
      </c>
      <c r="U47" s="2"/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81</v>
      </c>
      <c r="AD47" s="42"/>
      <c r="AE47" s="403"/>
      <c r="AF47" s="274" t="s">
        <v>258</v>
      </c>
      <c r="AG47" s="275">
        <f>AG33+AD33</f>
        <v>13635.055999999999</v>
      </c>
      <c r="AH47" s="403"/>
    </row>
    <row r="48" spans="1:37" ht="15.75">
      <c r="A48" s="252" t="s">
        <v>430</v>
      </c>
      <c r="B48" s="319" t="s">
        <v>82</v>
      </c>
      <c r="C48" s="524">
        <v>0</v>
      </c>
      <c r="D48" s="524">
        <v>0</v>
      </c>
      <c r="E48" s="524">
        <v>0</v>
      </c>
      <c r="F48" s="524">
        <v>0</v>
      </c>
      <c r="G48" s="524">
        <v>0</v>
      </c>
      <c r="H48" s="524">
        <v>0</v>
      </c>
      <c r="I48" s="524">
        <v>0</v>
      </c>
      <c r="J48" s="524">
        <v>0</v>
      </c>
      <c r="K48" s="524">
        <v>0</v>
      </c>
      <c r="L48" s="524">
        <v>0</v>
      </c>
      <c r="M48" s="524">
        <v>0</v>
      </c>
      <c r="N48" s="524">
        <v>0</v>
      </c>
      <c r="O48" s="524">
        <v>0</v>
      </c>
      <c r="P48" s="524">
        <v>0</v>
      </c>
      <c r="R48" s="3" t="s">
        <v>27</v>
      </c>
      <c r="S48" s="41"/>
      <c r="T48" s="2">
        <f t="shared" si="2"/>
        <v>0</v>
      </c>
      <c r="U48" s="2">
        <f>P50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82</v>
      </c>
      <c r="AD48" s="42"/>
      <c r="AE48" s="403"/>
      <c r="AG48" s="258">
        <f>AG47-X69</f>
        <v>0</v>
      </c>
      <c r="AH48" s="403"/>
    </row>
    <row r="49" spans="1:34" ht="15.75">
      <c r="A49" s="252" t="s">
        <v>431</v>
      </c>
      <c r="B49" s="318" t="s">
        <v>28</v>
      </c>
      <c r="C49" s="524">
        <v>0</v>
      </c>
      <c r="D49" s="524">
        <v>0</v>
      </c>
      <c r="E49" s="524">
        <v>0</v>
      </c>
      <c r="F49" s="524">
        <v>0</v>
      </c>
      <c r="G49" s="524">
        <v>0</v>
      </c>
      <c r="H49" s="524">
        <v>0</v>
      </c>
      <c r="I49" s="524">
        <v>0</v>
      </c>
      <c r="J49" s="524">
        <v>0</v>
      </c>
      <c r="K49" s="524">
        <v>0</v>
      </c>
      <c r="L49" s="524">
        <v>0</v>
      </c>
      <c r="M49" s="525"/>
      <c r="N49" s="525"/>
      <c r="O49" s="525"/>
      <c r="P49" s="524">
        <v>0</v>
      </c>
      <c r="R49" s="3" t="s">
        <v>28</v>
      </c>
      <c r="S49" s="41"/>
      <c r="T49" s="2">
        <f t="shared" si="2"/>
        <v>0</v>
      </c>
      <c r="U49" s="2">
        <f>P54+P49</f>
        <v>0</v>
      </c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83</v>
      </c>
      <c r="AD49" s="42"/>
      <c r="AE49" s="7">
        <f>'Consolidado Dic 2018 (2)'!S49</f>
        <v>127</v>
      </c>
      <c r="AG49" s="403"/>
      <c r="AH49" s="403"/>
    </row>
    <row r="50" spans="1:34" ht="15.75">
      <c r="A50" s="251" t="s">
        <v>432</v>
      </c>
      <c r="B50" s="318" t="s">
        <v>27</v>
      </c>
      <c r="C50" s="524">
        <v>0</v>
      </c>
      <c r="D50" s="524">
        <v>0</v>
      </c>
      <c r="E50" s="524">
        <v>0</v>
      </c>
      <c r="F50" s="524">
        <v>0</v>
      </c>
      <c r="G50" s="524">
        <v>0</v>
      </c>
      <c r="H50" s="524">
        <v>0</v>
      </c>
      <c r="I50" s="524">
        <v>0</v>
      </c>
      <c r="J50" s="524">
        <v>0</v>
      </c>
      <c r="K50" s="524">
        <v>0</v>
      </c>
      <c r="L50" s="524">
        <v>0</v>
      </c>
      <c r="M50" s="525"/>
      <c r="N50" s="525"/>
      <c r="O50" s="525"/>
      <c r="P50" s="524">
        <v>0</v>
      </c>
      <c r="R50" s="3" t="s">
        <v>29</v>
      </c>
      <c r="S50" s="41"/>
      <c r="T50" s="2">
        <f t="shared" si="2"/>
        <v>0</v>
      </c>
      <c r="U50" s="2"/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22</v>
      </c>
      <c r="AD50" s="42"/>
      <c r="AE50" s="7">
        <f>'Consolidado Dic 2018 (2)'!S52</f>
        <v>1224</v>
      </c>
      <c r="AG50" s="403"/>
      <c r="AH50" s="403"/>
    </row>
    <row r="51" spans="1:34" ht="15.75">
      <c r="A51" s="252" t="s">
        <v>433</v>
      </c>
      <c r="B51" s="319" t="s">
        <v>68</v>
      </c>
      <c r="C51" s="524">
        <v>4849</v>
      </c>
      <c r="D51" s="524">
        <v>0</v>
      </c>
      <c r="E51" s="524">
        <v>0</v>
      </c>
      <c r="F51" s="524">
        <v>0</v>
      </c>
      <c r="G51" s="524">
        <v>0</v>
      </c>
      <c r="H51" s="524">
        <v>0</v>
      </c>
      <c r="I51" s="524">
        <v>0</v>
      </c>
      <c r="J51" s="524">
        <v>0</v>
      </c>
      <c r="K51" s="524">
        <v>0</v>
      </c>
      <c r="L51" s="524">
        <v>0</v>
      </c>
      <c r="M51" s="525"/>
      <c r="N51" s="525"/>
      <c r="O51" s="525"/>
      <c r="P51" s="524">
        <v>4849</v>
      </c>
      <c r="R51" s="3" t="s">
        <v>53</v>
      </c>
      <c r="S51" s="41"/>
      <c r="T51" s="2">
        <f t="shared" si="2"/>
        <v>0</v>
      </c>
      <c r="U51" s="2">
        <f>P61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  <c r="AC51" s="236" t="s">
        <v>153</v>
      </c>
      <c r="AD51" s="42"/>
      <c r="AE51" s="403"/>
      <c r="AG51" s="403"/>
      <c r="AH51" s="403"/>
    </row>
    <row r="52" spans="1:34">
      <c r="A52" s="252" t="s">
        <v>434</v>
      </c>
      <c r="B52" s="318" t="s">
        <v>317</v>
      </c>
      <c r="C52" s="524">
        <v>264</v>
      </c>
      <c r="D52" s="524">
        <v>0</v>
      </c>
      <c r="E52" s="524">
        <v>0</v>
      </c>
      <c r="F52" s="524">
        <v>0</v>
      </c>
      <c r="G52" s="524">
        <v>0</v>
      </c>
      <c r="H52" s="524">
        <v>0</v>
      </c>
      <c r="I52" s="524">
        <v>0</v>
      </c>
      <c r="J52" s="524">
        <v>0</v>
      </c>
      <c r="K52" s="524">
        <v>0</v>
      </c>
      <c r="L52" s="524">
        <v>0</v>
      </c>
      <c r="M52" s="525"/>
      <c r="N52" s="525"/>
      <c r="O52" s="525"/>
      <c r="P52" s="524">
        <v>264</v>
      </c>
      <c r="R52" s="3" t="s">
        <v>30</v>
      </c>
      <c r="S52" s="41"/>
      <c r="T52" s="2">
        <f t="shared" si="2"/>
        <v>0</v>
      </c>
      <c r="U52" s="2">
        <f>P59</f>
        <v>0</v>
      </c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435</v>
      </c>
      <c r="B53" s="318" t="s">
        <v>69</v>
      </c>
      <c r="C53" s="524">
        <v>43</v>
      </c>
      <c r="D53" s="524">
        <v>5</v>
      </c>
      <c r="E53" s="524">
        <v>0</v>
      </c>
      <c r="F53" s="524">
        <v>0</v>
      </c>
      <c r="G53" s="524">
        <v>0</v>
      </c>
      <c r="H53" s="524">
        <v>71</v>
      </c>
      <c r="I53" s="524">
        <v>0</v>
      </c>
      <c r="J53" s="524">
        <v>0</v>
      </c>
      <c r="K53" s="524">
        <v>0</v>
      </c>
      <c r="L53" s="524">
        <v>0</v>
      </c>
      <c r="M53" s="525"/>
      <c r="N53" s="525"/>
      <c r="O53" s="525"/>
      <c r="P53" s="524">
        <v>119</v>
      </c>
      <c r="R53" s="3" t="s">
        <v>31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436</v>
      </c>
      <c r="B54" s="318" t="s">
        <v>332</v>
      </c>
      <c r="C54" s="524">
        <v>0</v>
      </c>
      <c r="D54" s="524">
        <v>0</v>
      </c>
      <c r="E54" s="524">
        <v>0</v>
      </c>
      <c r="F54" s="524">
        <v>0</v>
      </c>
      <c r="G54" s="524">
        <v>0</v>
      </c>
      <c r="H54" s="524">
        <v>0</v>
      </c>
      <c r="I54" s="524">
        <v>0</v>
      </c>
      <c r="J54" s="524">
        <v>0</v>
      </c>
      <c r="K54" s="524">
        <v>0</v>
      </c>
      <c r="L54" s="524">
        <v>0</v>
      </c>
      <c r="M54" s="525"/>
      <c r="N54" s="525"/>
      <c r="O54" s="525"/>
      <c r="P54" s="524">
        <v>0</v>
      </c>
      <c r="R54" s="3" t="s">
        <v>32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437</v>
      </c>
      <c r="B55" s="318" t="s">
        <v>333</v>
      </c>
      <c r="C55" s="524">
        <v>9</v>
      </c>
      <c r="D55" s="524">
        <v>326</v>
      </c>
      <c r="E55" s="524">
        <v>0</v>
      </c>
      <c r="F55" s="524">
        <v>0</v>
      </c>
      <c r="G55" s="524">
        <v>0</v>
      </c>
      <c r="H55" s="524">
        <v>0</v>
      </c>
      <c r="I55" s="524">
        <v>0</v>
      </c>
      <c r="J55" s="524">
        <v>0</v>
      </c>
      <c r="K55" s="524">
        <v>0</v>
      </c>
      <c r="L55" s="524">
        <v>0</v>
      </c>
      <c r="M55" s="525"/>
      <c r="N55" s="525"/>
      <c r="O55" s="525"/>
      <c r="P55" s="524">
        <v>335</v>
      </c>
      <c r="R55" s="3" t="s">
        <v>33</v>
      </c>
      <c r="S55" s="41"/>
      <c r="T55" s="2">
        <f t="shared" si="2"/>
        <v>0</v>
      </c>
      <c r="U55" s="2"/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0</v>
      </c>
    </row>
    <row r="56" spans="1:34">
      <c r="A56" s="251" t="s">
        <v>438</v>
      </c>
      <c r="B56" s="318" t="s">
        <v>334</v>
      </c>
      <c r="C56" s="524">
        <v>0</v>
      </c>
      <c r="D56" s="524">
        <v>313</v>
      </c>
      <c r="E56" s="524">
        <v>0</v>
      </c>
      <c r="F56" s="524">
        <v>0</v>
      </c>
      <c r="G56" s="524">
        <v>0</v>
      </c>
      <c r="H56" s="524">
        <v>0</v>
      </c>
      <c r="I56" s="524">
        <v>0</v>
      </c>
      <c r="J56" s="524">
        <v>0</v>
      </c>
      <c r="K56" s="524">
        <v>0</v>
      </c>
      <c r="L56" s="524">
        <v>0</v>
      </c>
      <c r="M56" s="525"/>
      <c r="N56" s="525"/>
      <c r="O56" s="525"/>
      <c r="P56" s="524">
        <v>313</v>
      </c>
      <c r="R56" s="3" t="s">
        <v>34</v>
      </c>
      <c r="S56" s="41"/>
      <c r="T56" s="2">
        <f t="shared" si="2"/>
        <v>0</v>
      </c>
      <c r="U56" s="2">
        <f>P56</f>
        <v>313</v>
      </c>
      <c r="V56" s="2">
        <f t="shared" si="3"/>
        <v>0</v>
      </c>
      <c r="X56" s="2"/>
      <c r="Y56" s="2"/>
      <c r="Z56" s="263">
        <f t="shared" si="1"/>
        <v>0</v>
      </c>
      <c r="AA56" s="263">
        <f t="shared" si="1"/>
        <v>313</v>
      </c>
    </row>
    <row r="57" spans="1:34">
      <c r="A57" s="251" t="s">
        <v>439</v>
      </c>
      <c r="B57" s="318" t="s">
        <v>335</v>
      </c>
      <c r="C57" s="524">
        <v>0</v>
      </c>
      <c r="D57" s="524">
        <v>39</v>
      </c>
      <c r="E57" s="524">
        <v>0</v>
      </c>
      <c r="F57" s="524">
        <v>0</v>
      </c>
      <c r="G57" s="524">
        <v>0</v>
      </c>
      <c r="H57" s="524">
        <v>0</v>
      </c>
      <c r="I57" s="524">
        <v>0</v>
      </c>
      <c r="J57" s="524">
        <v>0</v>
      </c>
      <c r="K57" s="524">
        <v>0</v>
      </c>
      <c r="L57" s="524">
        <v>0</v>
      </c>
      <c r="M57" s="525"/>
      <c r="N57" s="525"/>
      <c r="O57" s="525"/>
      <c r="P57" s="524">
        <v>39</v>
      </c>
      <c r="R57" s="3" t="s">
        <v>35</v>
      </c>
      <c r="S57" s="41">
        <f>P39</f>
        <v>0</v>
      </c>
      <c r="T57" s="2">
        <f>S57+V57</f>
        <v>0</v>
      </c>
      <c r="U57" s="2"/>
      <c r="V57" s="297">
        <f>(S57/($S$66-$S$43))*$P$73</f>
        <v>0</v>
      </c>
      <c r="X57" s="2"/>
      <c r="Y57" s="2"/>
      <c r="Z57" s="263">
        <f t="shared" si="1"/>
        <v>0</v>
      </c>
      <c r="AA57" s="263">
        <f t="shared" si="1"/>
        <v>0</v>
      </c>
    </row>
    <row r="58" spans="1:34">
      <c r="A58" s="251" t="s">
        <v>440</v>
      </c>
      <c r="B58" s="318" t="s">
        <v>337</v>
      </c>
      <c r="C58" s="524">
        <v>0</v>
      </c>
      <c r="D58" s="524">
        <v>0</v>
      </c>
      <c r="E58" s="524">
        <v>0</v>
      </c>
      <c r="F58" s="524">
        <v>0</v>
      </c>
      <c r="G58" s="524">
        <v>0</v>
      </c>
      <c r="H58" s="524">
        <v>0</v>
      </c>
      <c r="I58" s="524">
        <v>0</v>
      </c>
      <c r="J58" s="524">
        <v>0</v>
      </c>
      <c r="K58" s="524">
        <v>0</v>
      </c>
      <c r="L58" s="524">
        <v>0</v>
      </c>
      <c r="M58" s="525"/>
      <c r="N58" s="525"/>
      <c r="O58" s="525"/>
      <c r="P58" s="524">
        <v>0</v>
      </c>
      <c r="R58" s="3" t="s">
        <v>13</v>
      </c>
      <c r="S58" s="41"/>
      <c r="T58" s="2">
        <f t="shared" si="2"/>
        <v>0</v>
      </c>
      <c r="U58" s="2">
        <f>P53</f>
        <v>119</v>
      </c>
      <c r="V58" s="2">
        <f t="shared" si="3"/>
        <v>0</v>
      </c>
      <c r="X58" s="2"/>
      <c r="Y58" s="2"/>
      <c r="Z58" s="263">
        <f t="shared" si="1"/>
        <v>0</v>
      </c>
      <c r="AA58" s="263">
        <f>U58-Y58</f>
        <v>119</v>
      </c>
    </row>
    <row r="59" spans="1:34">
      <c r="A59" s="251" t="s">
        <v>441</v>
      </c>
      <c r="B59" s="318" t="s">
        <v>339</v>
      </c>
      <c r="C59" s="524">
        <v>0</v>
      </c>
      <c r="D59" s="524">
        <v>0</v>
      </c>
      <c r="E59" s="524">
        <v>0</v>
      </c>
      <c r="F59" s="524">
        <v>0</v>
      </c>
      <c r="G59" s="524">
        <v>0</v>
      </c>
      <c r="H59" s="524">
        <v>0</v>
      </c>
      <c r="I59" s="524">
        <v>0</v>
      </c>
      <c r="J59" s="524">
        <v>0</v>
      </c>
      <c r="K59" s="524">
        <v>0</v>
      </c>
      <c r="L59" s="524">
        <v>0</v>
      </c>
      <c r="M59" s="525"/>
      <c r="N59" s="525"/>
      <c r="O59" s="525"/>
      <c r="P59" s="524">
        <v>0</v>
      </c>
      <c r="R59" s="3" t="s">
        <v>36</v>
      </c>
      <c r="S59" s="41"/>
      <c r="T59" s="2">
        <f t="shared" si="2"/>
        <v>0</v>
      </c>
      <c r="U59" s="2"/>
      <c r="V59" s="2">
        <f t="shared" si="3"/>
        <v>0</v>
      </c>
      <c r="X59" s="2"/>
      <c r="Y59" s="2"/>
      <c r="Z59" s="263">
        <f t="shared" si="1"/>
        <v>0</v>
      </c>
      <c r="AA59" s="263">
        <f t="shared" si="1"/>
        <v>0</v>
      </c>
    </row>
    <row r="60" spans="1:34">
      <c r="A60" s="251" t="s">
        <v>442</v>
      </c>
      <c r="B60" s="321" t="s">
        <v>326</v>
      </c>
      <c r="C60" s="524">
        <v>0</v>
      </c>
      <c r="D60" s="524">
        <v>0</v>
      </c>
      <c r="E60" s="524">
        <v>0</v>
      </c>
      <c r="F60" s="524">
        <v>0</v>
      </c>
      <c r="G60" s="524">
        <v>0</v>
      </c>
      <c r="H60" s="524">
        <v>10</v>
      </c>
      <c r="I60" s="524">
        <v>0</v>
      </c>
      <c r="J60" s="524">
        <v>0</v>
      </c>
      <c r="K60" s="524">
        <v>0</v>
      </c>
      <c r="L60" s="524">
        <v>0</v>
      </c>
      <c r="M60" s="525"/>
      <c r="N60" s="525"/>
      <c r="O60" s="525"/>
      <c r="P60" s="524">
        <v>10</v>
      </c>
      <c r="R60" s="3" t="s">
        <v>15</v>
      </c>
      <c r="S60" s="41"/>
      <c r="T60" s="2">
        <f t="shared" si="2"/>
        <v>0</v>
      </c>
      <c r="U60" s="2">
        <f>P51</f>
        <v>4849</v>
      </c>
      <c r="V60" s="2">
        <f t="shared" si="3"/>
        <v>0</v>
      </c>
      <c r="X60" s="2"/>
      <c r="Y60" s="2"/>
      <c r="Z60" s="263">
        <f t="shared" si="1"/>
        <v>0</v>
      </c>
      <c r="AA60" s="263">
        <f>U60-Y60</f>
        <v>4849</v>
      </c>
    </row>
    <row r="61" spans="1:34">
      <c r="A61" s="251" t="s">
        <v>443</v>
      </c>
      <c r="B61" s="321" t="s">
        <v>327</v>
      </c>
      <c r="C61" s="524">
        <v>0</v>
      </c>
      <c r="D61" s="524">
        <v>0</v>
      </c>
      <c r="E61" s="524">
        <v>0</v>
      </c>
      <c r="F61" s="524">
        <v>0</v>
      </c>
      <c r="G61" s="524">
        <v>0</v>
      </c>
      <c r="H61" s="524">
        <v>0</v>
      </c>
      <c r="I61" s="524">
        <v>0</v>
      </c>
      <c r="J61" s="524">
        <v>0</v>
      </c>
      <c r="K61" s="524">
        <v>0</v>
      </c>
      <c r="L61" s="524">
        <v>0</v>
      </c>
      <c r="M61" s="525"/>
      <c r="N61" s="525"/>
      <c r="O61" s="525"/>
      <c r="P61" s="524">
        <v>0</v>
      </c>
      <c r="R61" s="3" t="s">
        <v>37</v>
      </c>
      <c r="S61" s="41">
        <f>P31</f>
        <v>6337</v>
      </c>
      <c r="T61" s="2">
        <f t="shared" si="2"/>
        <v>6457.6137326725566</v>
      </c>
      <c r="U61" s="2"/>
      <c r="V61" s="2">
        <f t="shared" si="3"/>
        <v>120.6137326725562</v>
      </c>
      <c r="X61" s="2">
        <f>[5]SALDOS!$XT$25/1000</f>
        <v>5505.5159999999996</v>
      </c>
      <c r="Y61" s="2"/>
      <c r="Z61" s="263">
        <f>T61-X61</f>
        <v>952.09773267255696</v>
      </c>
      <c r="AA61" s="263">
        <f t="shared" si="1"/>
        <v>0</v>
      </c>
    </row>
    <row r="62" spans="1:34">
      <c r="A62" s="251" t="s">
        <v>444</v>
      </c>
      <c r="B62" s="321" t="s">
        <v>340</v>
      </c>
      <c r="C62" s="524">
        <v>0</v>
      </c>
      <c r="D62" s="524">
        <v>0</v>
      </c>
      <c r="E62" s="524">
        <v>0</v>
      </c>
      <c r="F62" s="524">
        <v>0</v>
      </c>
      <c r="G62" s="524">
        <v>0</v>
      </c>
      <c r="H62" s="524">
        <v>0</v>
      </c>
      <c r="I62" s="524">
        <v>0</v>
      </c>
      <c r="J62" s="524">
        <v>0</v>
      </c>
      <c r="K62" s="524">
        <v>0</v>
      </c>
      <c r="L62" s="524">
        <v>0</v>
      </c>
      <c r="M62" s="525"/>
      <c r="N62" s="525"/>
      <c r="O62" s="525"/>
      <c r="P62" s="524">
        <v>0</v>
      </c>
      <c r="R62" s="3" t="s">
        <v>16</v>
      </c>
      <c r="S62" s="41"/>
      <c r="T62" s="2">
        <f t="shared" si="2"/>
        <v>0</v>
      </c>
      <c r="U62" s="2">
        <f>P60</f>
        <v>10</v>
      </c>
      <c r="V62" s="2">
        <f t="shared" si="3"/>
        <v>0</v>
      </c>
      <c r="X62" s="2"/>
      <c r="Y62" s="2"/>
      <c r="Z62" s="263">
        <f t="shared" si="1"/>
        <v>0</v>
      </c>
      <c r="AA62" s="263">
        <f>U62-Y62</f>
        <v>10</v>
      </c>
    </row>
    <row r="63" spans="1:34" ht="16.5">
      <c r="A63" s="251" t="s">
        <v>445</v>
      </c>
      <c r="B63" s="321" t="s">
        <v>341</v>
      </c>
      <c r="C63" s="527">
        <v>0</v>
      </c>
      <c r="D63" s="527">
        <v>0</v>
      </c>
      <c r="E63" s="527">
        <v>0</v>
      </c>
      <c r="F63" s="527">
        <v>0</v>
      </c>
      <c r="G63" s="527">
        <v>0</v>
      </c>
      <c r="H63" s="527">
        <v>0</v>
      </c>
      <c r="I63" s="527">
        <v>0</v>
      </c>
      <c r="J63" s="527">
        <v>0</v>
      </c>
      <c r="K63" s="527">
        <v>0</v>
      </c>
      <c r="L63" s="527">
        <v>0</v>
      </c>
      <c r="M63" s="528"/>
      <c r="N63" s="528"/>
      <c r="O63" s="528"/>
      <c r="P63" s="527">
        <v>0</v>
      </c>
      <c r="R63" s="3" t="s">
        <v>348</v>
      </c>
      <c r="S63" s="41">
        <f>P47</f>
        <v>0</v>
      </c>
      <c r="T63" s="2">
        <f t="shared" si="2"/>
        <v>0</v>
      </c>
      <c r="U63" s="2"/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0</v>
      </c>
    </row>
    <row r="64" spans="1:34">
      <c r="A64" s="254"/>
      <c r="B64" s="323" t="s">
        <v>330</v>
      </c>
      <c r="C64" s="529">
        <v>18249</v>
      </c>
      <c r="D64" s="529">
        <v>715</v>
      </c>
      <c r="E64" s="529">
        <v>0</v>
      </c>
      <c r="F64" s="529">
        <v>0</v>
      </c>
      <c r="G64" s="529">
        <v>0</v>
      </c>
      <c r="H64" s="529">
        <v>81</v>
      </c>
      <c r="I64" s="529">
        <v>51</v>
      </c>
      <c r="J64" s="529">
        <v>0</v>
      </c>
      <c r="K64" s="529">
        <v>137</v>
      </c>
      <c r="L64" s="529">
        <v>492</v>
      </c>
      <c r="M64" s="529"/>
      <c r="N64" s="529"/>
      <c r="O64" s="529"/>
      <c r="P64" s="529">
        <v>19725</v>
      </c>
      <c r="Q64" s="250"/>
      <c r="R64" s="3" t="s">
        <v>347</v>
      </c>
      <c r="S64" s="41"/>
      <c r="T64" s="2">
        <f t="shared" si="2"/>
        <v>0</v>
      </c>
      <c r="U64" s="2">
        <f>P62+P63+P57</f>
        <v>39</v>
      </c>
      <c r="V64" s="2">
        <f t="shared" si="3"/>
        <v>0</v>
      </c>
      <c r="X64" s="2"/>
      <c r="Y64" s="2"/>
      <c r="Z64" s="263">
        <f t="shared" si="1"/>
        <v>0</v>
      </c>
      <c r="AA64" s="263">
        <f t="shared" si="1"/>
        <v>39</v>
      </c>
    </row>
    <row r="65" spans="1:30" ht="15" thickBot="1">
      <c r="A65" s="254"/>
      <c r="B65" s="323" t="s">
        <v>446</v>
      </c>
      <c r="C65" s="524">
        <v>18249</v>
      </c>
      <c r="D65" s="524">
        <v>715</v>
      </c>
      <c r="E65" s="524">
        <v>0</v>
      </c>
      <c r="F65" s="524">
        <v>0</v>
      </c>
      <c r="G65" s="524">
        <v>0</v>
      </c>
      <c r="H65" s="524">
        <v>81</v>
      </c>
      <c r="I65" s="524">
        <v>51</v>
      </c>
      <c r="J65" s="524">
        <v>0</v>
      </c>
      <c r="K65" s="524">
        <v>137</v>
      </c>
      <c r="L65" s="524">
        <v>492</v>
      </c>
      <c r="M65" s="524"/>
      <c r="N65" s="524"/>
      <c r="O65" s="524"/>
      <c r="P65" s="524">
        <v>19725</v>
      </c>
      <c r="Q65" s="250"/>
      <c r="R65" s="3" t="s">
        <v>83</v>
      </c>
      <c r="S65" s="41">
        <f>P76</f>
        <v>127</v>
      </c>
      <c r="T65" s="2">
        <f t="shared" si="2"/>
        <v>129.41722329957625</v>
      </c>
      <c r="U65" s="2"/>
      <c r="V65" s="2">
        <f t="shared" si="3"/>
        <v>2.417223299576241</v>
      </c>
      <c r="X65" s="2"/>
      <c r="Y65" s="2"/>
      <c r="Z65" s="263">
        <f t="shared" si="1"/>
        <v>129.41722329957625</v>
      </c>
      <c r="AA65" s="263">
        <f t="shared" si="1"/>
        <v>0</v>
      </c>
    </row>
    <row r="66" spans="1:30" ht="15.75" thickBot="1">
      <c r="A66" s="254"/>
      <c r="B66" s="317" t="s">
        <v>447</v>
      </c>
      <c r="C66" s="525">
        <v>0</v>
      </c>
      <c r="D66" s="525">
        <v>0</v>
      </c>
      <c r="E66" s="525">
        <v>0</v>
      </c>
      <c r="F66" s="525">
        <v>0</v>
      </c>
      <c r="G66" s="525">
        <v>0</v>
      </c>
      <c r="H66" s="525">
        <v>0</v>
      </c>
      <c r="I66" s="525">
        <v>0</v>
      </c>
      <c r="J66" s="525">
        <v>0</v>
      </c>
      <c r="K66" s="525">
        <v>0</v>
      </c>
      <c r="L66" s="525">
        <v>0</v>
      </c>
      <c r="M66" s="525"/>
      <c r="N66" s="525"/>
      <c r="O66" s="525"/>
      <c r="P66" s="525">
        <v>0</v>
      </c>
      <c r="Q66" s="250"/>
      <c r="R66" s="4" t="s">
        <v>38</v>
      </c>
      <c r="S66" s="5">
        <f>SUM(S31:S65)</f>
        <v>15147</v>
      </c>
      <c r="T66" s="5">
        <f>S66+V66</f>
        <v>15412</v>
      </c>
      <c r="U66" s="5">
        <f>SUM(U31:U65)</f>
        <v>5929</v>
      </c>
      <c r="V66" s="5">
        <f>SUM(V31:V65)</f>
        <v>265</v>
      </c>
      <c r="X66" s="5">
        <f>SUM(X31:X65)</f>
        <v>13045.315999999999</v>
      </c>
      <c r="Y66" s="5">
        <f>SUM(Y31:Y65)</f>
        <v>589.74</v>
      </c>
      <c r="Z66" s="270">
        <f t="shared" si="1"/>
        <v>2366.6840000000011</v>
      </c>
      <c r="AA66" s="270">
        <f t="shared" si="1"/>
        <v>5339.26</v>
      </c>
      <c r="AB66" s="267">
        <f>W69-X69</f>
        <v>7705.9440000000013</v>
      </c>
    </row>
    <row r="67" spans="1:30">
      <c r="A67" s="254"/>
      <c r="B67" s="317"/>
      <c r="C67" s="525"/>
      <c r="D67" s="525"/>
      <c r="E67" s="525"/>
      <c r="F67" s="525"/>
      <c r="G67" s="525"/>
      <c r="H67" s="525"/>
      <c r="I67" s="525"/>
      <c r="J67" s="525"/>
      <c r="K67" s="525"/>
      <c r="L67" s="525"/>
      <c r="M67" s="525"/>
      <c r="N67" s="525"/>
      <c r="O67" s="525"/>
      <c r="P67" s="525"/>
      <c r="Q67" s="250"/>
      <c r="R67" s="40" t="s">
        <v>454</v>
      </c>
      <c r="S67" s="265">
        <f>S66-P68</f>
        <v>1351</v>
      </c>
      <c r="U67" s="265"/>
      <c r="V67" s="265">
        <f>P73</f>
        <v>265</v>
      </c>
      <c r="Z67" s="51"/>
      <c r="AA67" s="51"/>
    </row>
    <row r="68" spans="1:30">
      <c r="A68" s="254"/>
      <c r="B68" s="322" t="s">
        <v>376</v>
      </c>
      <c r="C68" s="530">
        <v>13084</v>
      </c>
      <c r="D68" s="530">
        <v>32</v>
      </c>
      <c r="E68" s="530">
        <v>0</v>
      </c>
      <c r="F68" s="530">
        <v>0</v>
      </c>
      <c r="G68" s="530">
        <v>0</v>
      </c>
      <c r="H68" s="530">
        <v>0</v>
      </c>
      <c r="I68" s="530">
        <v>51</v>
      </c>
      <c r="J68" s="530">
        <v>0</v>
      </c>
      <c r="K68" s="530">
        <v>137</v>
      </c>
      <c r="L68" s="530">
        <v>492</v>
      </c>
      <c r="M68" s="525"/>
      <c r="N68" s="525"/>
      <c r="O68" s="525"/>
      <c r="P68" s="524">
        <v>13796</v>
      </c>
      <c r="Q68" s="250"/>
      <c r="R68" s="40" t="s">
        <v>454</v>
      </c>
      <c r="S68" s="265">
        <f>S43+S65</f>
        <v>1351</v>
      </c>
      <c r="U68" s="265"/>
      <c r="V68" s="265"/>
      <c r="Y68" s="403"/>
    </row>
    <row r="69" spans="1:30" ht="15">
      <c r="A69" s="254"/>
      <c r="B69" s="322" t="s">
        <v>377</v>
      </c>
      <c r="C69" s="530">
        <v>5165</v>
      </c>
      <c r="D69" s="530">
        <v>683</v>
      </c>
      <c r="E69" s="530">
        <v>0</v>
      </c>
      <c r="F69" s="530">
        <v>0</v>
      </c>
      <c r="G69" s="530">
        <v>0</v>
      </c>
      <c r="H69" s="530">
        <v>81</v>
      </c>
      <c r="I69" s="530">
        <v>0</v>
      </c>
      <c r="J69" s="530">
        <v>0</v>
      </c>
      <c r="K69" s="530">
        <v>0</v>
      </c>
      <c r="L69" s="530">
        <v>0</v>
      </c>
      <c r="M69" s="525"/>
      <c r="N69" s="525"/>
      <c r="O69" s="525"/>
      <c r="P69" s="524">
        <v>5929</v>
      </c>
      <c r="Q69" s="250"/>
      <c r="R69" s="40" t="s">
        <v>38</v>
      </c>
      <c r="S69" s="265">
        <f>S66+U66</f>
        <v>21076</v>
      </c>
      <c r="U69" s="265"/>
      <c r="V69" s="265"/>
      <c r="W69" s="264">
        <f>T66+U66</f>
        <v>21341</v>
      </c>
      <c r="X69" s="174">
        <f>X66+Y66</f>
        <v>13635.055999999999</v>
      </c>
    </row>
    <row r="70" spans="1:30">
      <c r="R70" s="40" t="s">
        <v>455</v>
      </c>
      <c r="S70" s="265">
        <f>P68+P69+P74+P76+P75</f>
        <v>21076</v>
      </c>
      <c r="U70" s="265"/>
      <c r="V70" s="265"/>
    </row>
    <row r="71" spans="1:30" s="249" customFormat="1" ht="15">
      <c r="A71" s="247"/>
      <c r="B71" s="248" t="s">
        <v>450</v>
      </c>
      <c r="C71" s="246"/>
      <c r="D71" s="246"/>
      <c r="E71" s="247"/>
      <c r="F71" s="247"/>
      <c r="G71" s="247"/>
      <c r="H71" s="247"/>
      <c r="I71" s="247"/>
      <c r="J71" s="245"/>
      <c r="K71" s="247"/>
      <c r="L71" s="247"/>
      <c r="M71" s="247"/>
      <c r="N71" s="247"/>
      <c r="O71" s="247"/>
      <c r="P71" s="244">
        <f>P68+P69-'Consolidado Dic 2018 (2)'!S46-'Consolidado Dic 2018 (2)'!S47</f>
        <v>0</v>
      </c>
      <c r="R71" s="248" t="s">
        <v>456</v>
      </c>
      <c r="S71" s="304">
        <f>S69-S70</f>
        <v>0</v>
      </c>
      <c r="Z71" s="268">
        <f>AE33</f>
        <v>1351</v>
      </c>
      <c r="AA71" s="268">
        <f>AH33</f>
        <v>5291</v>
      </c>
      <c r="AB71" s="268">
        <f>SUM(Z71:AA71)</f>
        <v>6642</v>
      </c>
      <c r="AC71" s="276">
        <f>AB66-AB71</f>
        <v>1063.9440000000013</v>
      </c>
      <c r="AD71" s="249" t="s">
        <v>459</v>
      </c>
    </row>
    <row r="72" spans="1:30" s="249" customFormat="1" ht="15">
      <c r="B72" s="259"/>
      <c r="C72" s="260"/>
      <c r="D72" s="260"/>
      <c r="J72" s="261"/>
      <c r="P72" s="262"/>
    </row>
    <row r="73" spans="1:30" s="249" customFormat="1" ht="15">
      <c r="B73" s="253" t="s">
        <v>448</v>
      </c>
      <c r="C73" s="260"/>
      <c r="D73" s="260"/>
      <c r="J73" s="261"/>
      <c r="P73" s="262">
        <f>'Consolidado Dic 2018 (2)'!S50</f>
        <v>265</v>
      </c>
    </row>
    <row r="74" spans="1:30">
      <c r="B74" s="253" t="s">
        <v>449</v>
      </c>
      <c r="C74" s="234"/>
      <c r="D74" s="234"/>
      <c r="P74" s="403">
        <f>'Consolidado Dic 2018 (2)'!S52</f>
        <v>1224</v>
      </c>
    </row>
    <row r="75" spans="1:30">
      <c r="B75" s="253" t="s">
        <v>452</v>
      </c>
      <c r="P75" s="403">
        <f>'Consolidado Dic 2018 (2)'!S51</f>
        <v>0</v>
      </c>
    </row>
    <row r="76" spans="1:30">
      <c r="B76" s="253" t="s">
        <v>453</v>
      </c>
      <c r="P76" s="403">
        <f>'Consolidado Dic 2018 (2)'!S49</f>
        <v>127</v>
      </c>
    </row>
    <row r="77" spans="1:30">
      <c r="B77" s="253"/>
    </row>
    <row r="78" spans="1:30" ht="15">
      <c r="B78" s="248" t="s">
        <v>451</v>
      </c>
      <c r="P78" s="304">
        <f>P68+P69+P73+P74+P75+P76-'Consolidado Dic 2018 (2)'!S53</f>
        <v>-31734</v>
      </c>
      <c r="Q78" s="304">
        <f>'Consolidado Dic 2018 (2)'!S48</f>
        <v>31734</v>
      </c>
    </row>
    <row r="79" spans="1:30">
      <c r="B79" s="253"/>
    </row>
    <row r="81" spans="1:16" ht="15">
      <c r="A81" s="241"/>
      <c r="B81" s="240" t="s">
        <v>349</v>
      </c>
      <c r="C81" s="238"/>
      <c r="D81" s="238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</row>
    <row r="82" spans="1:16" ht="15">
      <c r="A82" s="241"/>
      <c r="B82" s="323" t="s">
        <v>350</v>
      </c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</row>
    <row r="83" spans="1:16" ht="15">
      <c r="A83" s="241"/>
      <c r="B83" s="323" t="s">
        <v>351</v>
      </c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</row>
    <row r="84" spans="1:16">
      <c r="A84" s="239" t="s">
        <v>380</v>
      </c>
      <c r="B84" s="326" t="s">
        <v>352</v>
      </c>
      <c r="C84" s="531">
        <v>11501</v>
      </c>
      <c r="D84" s="531">
        <v>0</v>
      </c>
      <c r="E84" s="531">
        <v>0</v>
      </c>
      <c r="F84" s="531">
        <v>0</v>
      </c>
      <c r="G84" s="531">
        <v>0</v>
      </c>
      <c r="H84" s="531">
        <v>0</v>
      </c>
      <c r="I84" s="531">
        <v>0</v>
      </c>
      <c r="J84" s="531">
        <v>0</v>
      </c>
      <c r="K84" s="531">
        <v>0</v>
      </c>
      <c r="L84" s="531">
        <v>0</v>
      </c>
      <c r="M84" s="532"/>
      <c r="N84" s="532"/>
      <c r="O84" s="532"/>
      <c r="P84" s="533">
        <v>11501</v>
      </c>
    </row>
    <row r="85" spans="1:16">
      <c r="A85" s="239" t="s">
        <v>381</v>
      </c>
      <c r="B85" s="326" t="s">
        <v>353</v>
      </c>
      <c r="C85" s="531">
        <v>4500</v>
      </c>
      <c r="D85" s="531">
        <v>0</v>
      </c>
      <c r="E85" s="531">
        <v>0</v>
      </c>
      <c r="F85" s="531">
        <v>0</v>
      </c>
      <c r="G85" s="531">
        <v>0</v>
      </c>
      <c r="H85" s="531">
        <v>0</v>
      </c>
      <c r="I85" s="531">
        <v>0</v>
      </c>
      <c r="J85" s="531">
        <v>0</v>
      </c>
      <c r="K85" s="531">
        <v>0</v>
      </c>
      <c r="L85" s="531">
        <v>0</v>
      </c>
      <c r="M85" s="532"/>
      <c r="N85" s="532"/>
      <c r="O85" s="532"/>
      <c r="P85" s="533">
        <v>4500</v>
      </c>
    </row>
    <row r="86" spans="1:16">
      <c r="A86" s="239" t="s">
        <v>382</v>
      </c>
      <c r="B86" s="326" t="s">
        <v>354</v>
      </c>
      <c r="C86" s="531">
        <v>0</v>
      </c>
      <c r="D86" s="531">
        <v>0</v>
      </c>
      <c r="E86" s="531">
        <v>0</v>
      </c>
      <c r="F86" s="531">
        <v>0</v>
      </c>
      <c r="G86" s="531">
        <v>0</v>
      </c>
      <c r="H86" s="531">
        <v>0</v>
      </c>
      <c r="I86" s="531">
        <v>0</v>
      </c>
      <c r="J86" s="531">
        <v>0</v>
      </c>
      <c r="K86" s="531">
        <v>0</v>
      </c>
      <c r="L86" s="531">
        <v>0</v>
      </c>
      <c r="M86" s="532"/>
      <c r="N86" s="532"/>
      <c r="O86" s="532"/>
      <c r="P86" s="533">
        <v>0</v>
      </c>
    </row>
    <row r="87" spans="1:16">
      <c r="A87" s="239" t="s">
        <v>383</v>
      </c>
      <c r="B87" s="326" t="s">
        <v>356</v>
      </c>
      <c r="C87" s="531">
        <v>4500</v>
      </c>
      <c r="D87" s="531">
        <v>0</v>
      </c>
      <c r="E87" s="531">
        <v>0</v>
      </c>
      <c r="F87" s="531">
        <v>0</v>
      </c>
      <c r="G87" s="531">
        <v>0</v>
      </c>
      <c r="H87" s="531">
        <v>0</v>
      </c>
      <c r="I87" s="531">
        <v>0</v>
      </c>
      <c r="J87" s="531">
        <v>0</v>
      </c>
      <c r="K87" s="531">
        <v>0</v>
      </c>
      <c r="L87" s="531">
        <v>0</v>
      </c>
      <c r="M87" s="532"/>
      <c r="N87" s="532"/>
      <c r="O87" s="532"/>
      <c r="P87" s="533">
        <v>4500</v>
      </c>
    </row>
    <row r="88" spans="1:16">
      <c r="A88" s="239" t="s">
        <v>384</v>
      </c>
      <c r="B88" s="326" t="s">
        <v>259</v>
      </c>
      <c r="C88" s="531">
        <v>0</v>
      </c>
      <c r="D88" s="531">
        <v>0</v>
      </c>
      <c r="E88" s="531">
        <v>0</v>
      </c>
      <c r="F88" s="531">
        <v>0</v>
      </c>
      <c r="G88" s="531">
        <v>0</v>
      </c>
      <c r="H88" s="531">
        <v>0</v>
      </c>
      <c r="I88" s="531">
        <v>0</v>
      </c>
      <c r="J88" s="531">
        <v>0</v>
      </c>
      <c r="K88" s="531">
        <v>0</v>
      </c>
      <c r="L88" s="531">
        <v>0</v>
      </c>
      <c r="M88" s="532"/>
      <c r="N88" s="532"/>
      <c r="O88" s="532"/>
      <c r="P88" s="533">
        <v>0</v>
      </c>
    </row>
    <row r="89" spans="1:16">
      <c r="A89" s="239" t="s">
        <v>385</v>
      </c>
      <c r="B89" s="326" t="s">
        <v>35</v>
      </c>
      <c r="C89" s="531">
        <v>0</v>
      </c>
      <c r="D89" s="531">
        <v>0</v>
      </c>
      <c r="E89" s="531">
        <v>0</v>
      </c>
      <c r="F89" s="531">
        <v>0</v>
      </c>
      <c r="G89" s="531">
        <v>0</v>
      </c>
      <c r="H89" s="531">
        <v>0</v>
      </c>
      <c r="I89" s="531">
        <v>0</v>
      </c>
      <c r="J89" s="531">
        <v>0</v>
      </c>
      <c r="K89" s="531">
        <v>0</v>
      </c>
      <c r="L89" s="531">
        <v>0</v>
      </c>
      <c r="M89" s="532"/>
      <c r="N89" s="532"/>
      <c r="O89" s="532"/>
      <c r="P89" s="533">
        <v>0</v>
      </c>
    </row>
    <row r="90" spans="1:16">
      <c r="A90" s="239" t="s">
        <v>386</v>
      </c>
      <c r="B90" s="326" t="s">
        <v>360</v>
      </c>
      <c r="C90" s="531">
        <v>0</v>
      </c>
      <c r="D90" s="531">
        <v>0</v>
      </c>
      <c r="E90" s="531">
        <v>0</v>
      </c>
      <c r="F90" s="531">
        <v>0</v>
      </c>
      <c r="G90" s="531">
        <v>0</v>
      </c>
      <c r="H90" s="531">
        <v>0</v>
      </c>
      <c r="I90" s="531">
        <v>0</v>
      </c>
      <c r="J90" s="531">
        <v>0</v>
      </c>
      <c r="K90" s="531">
        <v>0</v>
      </c>
      <c r="L90" s="531">
        <v>0</v>
      </c>
      <c r="M90" s="532"/>
      <c r="N90" s="532"/>
      <c r="O90" s="532"/>
      <c r="P90" s="533">
        <v>0</v>
      </c>
    </row>
    <row r="91" spans="1:16">
      <c r="A91" s="239" t="s">
        <v>387</v>
      </c>
      <c r="B91" s="326" t="s">
        <v>328</v>
      </c>
      <c r="C91" s="531">
        <v>4500</v>
      </c>
      <c r="D91" s="531">
        <v>0</v>
      </c>
      <c r="E91" s="531">
        <v>0</v>
      </c>
      <c r="F91" s="531">
        <v>0</v>
      </c>
      <c r="G91" s="531">
        <v>0</v>
      </c>
      <c r="H91" s="531">
        <v>0</v>
      </c>
      <c r="I91" s="531">
        <v>0</v>
      </c>
      <c r="J91" s="531">
        <v>0</v>
      </c>
      <c r="K91" s="531">
        <v>0</v>
      </c>
      <c r="L91" s="531">
        <v>0</v>
      </c>
      <c r="M91" s="532"/>
      <c r="N91" s="532"/>
      <c r="O91" s="532"/>
      <c r="P91" s="533">
        <v>4500</v>
      </c>
    </row>
    <row r="92" spans="1:16">
      <c r="A92" s="239" t="s">
        <v>388</v>
      </c>
      <c r="B92" s="326" t="s">
        <v>361</v>
      </c>
      <c r="C92" s="531">
        <v>5000</v>
      </c>
      <c r="D92" s="531">
        <v>0</v>
      </c>
      <c r="E92" s="531">
        <v>0</v>
      </c>
      <c r="F92" s="531">
        <v>0</v>
      </c>
      <c r="G92" s="531">
        <v>0</v>
      </c>
      <c r="H92" s="531">
        <v>0</v>
      </c>
      <c r="I92" s="531">
        <v>0</v>
      </c>
      <c r="J92" s="531">
        <v>0</v>
      </c>
      <c r="K92" s="531">
        <v>0</v>
      </c>
      <c r="L92" s="531">
        <v>0</v>
      </c>
      <c r="M92" s="532"/>
      <c r="N92" s="532"/>
      <c r="O92" s="532"/>
      <c r="P92" s="533">
        <v>5000</v>
      </c>
    </row>
    <row r="93" spans="1:16">
      <c r="A93" s="239" t="s">
        <v>389</v>
      </c>
      <c r="B93" s="326" t="s">
        <v>362</v>
      </c>
      <c r="C93" s="531">
        <v>10004</v>
      </c>
      <c r="D93" s="531">
        <v>0</v>
      </c>
      <c r="E93" s="531">
        <v>0</v>
      </c>
      <c r="F93" s="531">
        <v>0</v>
      </c>
      <c r="G93" s="531">
        <v>0</v>
      </c>
      <c r="H93" s="531">
        <v>0</v>
      </c>
      <c r="I93" s="531">
        <v>0</v>
      </c>
      <c r="J93" s="531">
        <v>0</v>
      </c>
      <c r="K93" s="531">
        <v>0</v>
      </c>
      <c r="L93" s="531">
        <v>0</v>
      </c>
      <c r="M93" s="532"/>
      <c r="N93" s="532"/>
      <c r="O93" s="532"/>
      <c r="P93" s="533">
        <v>10004</v>
      </c>
    </row>
    <row r="94" spans="1:16">
      <c r="A94" s="239" t="s">
        <v>390</v>
      </c>
      <c r="B94" s="326" t="s">
        <v>363</v>
      </c>
      <c r="C94" s="531">
        <v>0</v>
      </c>
      <c r="D94" s="531">
        <v>0</v>
      </c>
      <c r="E94" s="531">
        <v>0</v>
      </c>
      <c r="F94" s="531">
        <v>0</v>
      </c>
      <c r="G94" s="531">
        <v>0</v>
      </c>
      <c r="H94" s="531">
        <v>0</v>
      </c>
      <c r="I94" s="531">
        <v>0</v>
      </c>
      <c r="J94" s="531">
        <v>0</v>
      </c>
      <c r="K94" s="531">
        <v>0</v>
      </c>
      <c r="L94" s="531">
        <v>0</v>
      </c>
      <c r="M94" s="532"/>
      <c r="N94" s="532"/>
      <c r="O94" s="532"/>
      <c r="P94" s="533">
        <v>0</v>
      </c>
    </row>
    <row r="95" spans="1:16">
      <c r="A95" s="409" t="s">
        <v>391</v>
      </c>
      <c r="B95" s="328" t="s">
        <v>355</v>
      </c>
      <c r="C95" s="531">
        <v>0</v>
      </c>
      <c r="D95" s="531">
        <v>0</v>
      </c>
      <c r="E95" s="531">
        <v>0</v>
      </c>
      <c r="F95" s="531">
        <v>0</v>
      </c>
      <c r="G95" s="531">
        <v>0</v>
      </c>
      <c r="H95" s="531">
        <v>0</v>
      </c>
      <c r="I95" s="531">
        <v>0</v>
      </c>
      <c r="J95" s="531">
        <v>0</v>
      </c>
      <c r="K95" s="531">
        <v>0</v>
      </c>
      <c r="L95" s="531">
        <v>0</v>
      </c>
      <c r="M95" s="532"/>
      <c r="N95" s="532"/>
      <c r="O95" s="532"/>
      <c r="P95" s="533">
        <v>0</v>
      </c>
    </row>
    <row r="96" spans="1:16">
      <c r="A96" s="409" t="s">
        <v>392</v>
      </c>
      <c r="B96" s="328" t="s">
        <v>21</v>
      </c>
      <c r="C96" s="531">
        <v>1507</v>
      </c>
      <c r="D96" s="531">
        <v>0</v>
      </c>
      <c r="E96" s="531">
        <v>0</v>
      </c>
      <c r="F96" s="531">
        <v>0</v>
      </c>
      <c r="G96" s="531">
        <v>0</v>
      </c>
      <c r="H96" s="531">
        <v>0</v>
      </c>
      <c r="I96" s="531">
        <v>0</v>
      </c>
      <c r="J96" s="531">
        <v>0</v>
      </c>
      <c r="K96" s="531">
        <v>0</v>
      </c>
      <c r="L96" s="531">
        <v>0</v>
      </c>
      <c r="M96" s="532"/>
      <c r="N96" s="532"/>
      <c r="O96" s="532"/>
      <c r="P96" s="533">
        <v>1507</v>
      </c>
    </row>
    <row r="97" spans="1:16">
      <c r="A97" s="409" t="s">
        <v>393</v>
      </c>
      <c r="B97" s="328" t="s">
        <v>357</v>
      </c>
      <c r="C97" s="531">
        <v>8008</v>
      </c>
      <c r="D97" s="531">
        <v>1782</v>
      </c>
      <c r="E97" s="531">
        <v>0</v>
      </c>
      <c r="F97" s="531">
        <v>0</v>
      </c>
      <c r="G97" s="531">
        <v>0</v>
      </c>
      <c r="H97" s="531">
        <v>7162</v>
      </c>
      <c r="I97" s="531">
        <v>0</v>
      </c>
      <c r="J97" s="531">
        <v>0</v>
      </c>
      <c r="K97" s="531">
        <v>0</v>
      </c>
      <c r="L97" s="531">
        <v>0</v>
      </c>
      <c r="M97" s="532"/>
      <c r="N97" s="532"/>
      <c r="O97" s="532"/>
      <c r="P97" s="533">
        <v>16952</v>
      </c>
    </row>
    <row r="98" spans="1:16">
      <c r="A98" s="409" t="s">
        <v>394</v>
      </c>
      <c r="B98" s="328" t="s">
        <v>358</v>
      </c>
      <c r="C98" s="531">
        <v>500</v>
      </c>
      <c r="D98" s="531">
        <v>0</v>
      </c>
      <c r="E98" s="531">
        <v>0</v>
      </c>
      <c r="F98" s="531">
        <v>0</v>
      </c>
      <c r="G98" s="531">
        <v>0</v>
      </c>
      <c r="H98" s="531">
        <v>0</v>
      </c>
      <c r="I98" s="531">
        <v>0</v>
      </c>
      <c r="J98" s="531">
        <v>0</v>
      </c>
      <c r="K98" s="531">
        <v>0</v>
      </c>
      <c r="L98" s="531">
        <v>0</v>
      </c>
      <c r="M98" s="532"/>
      <c r="N98" s="532"/>
      <c r="O98" s="532"/>
      <c r="P98" s="533">
        <v>500</v>
      </c>
    </row>
    <row r="99" spans="1:16">
      <c r="A99" s="409" t="s">
        <v>395</v>
      </c>
      <c r="B99" s="328" t="s">
        <v>359</v>
      </c>
      <c r="C99" s="531">
        <v>0</v>
      </c>
      <c r="D99" s="531">
        <v>0</v>
      </c>
      <c r="E99" s="531">
        <v>0</v>
      </c>
      <c r="F99" s="531">
        <v>0</v>
      </c>
      <c r="G99" s="531">
        <v>0</v>
      </c>
      <c r="H99" s="531">
        <v>0</v>
      </c>
      <c r="I99" s="531">
        <v>0</v>
      </c>
      <c r="J99" s="531">
        <v>0</v>
      </c>
      <c r="K99" s="531">
        <v>0</v>
      </c>
      <c r="L99" s="531">
        <v>0</v>
      </c>
      <c r="M99" s="532"/>
      <c r="N99" s="532"/>
      <c r="O99" s="532"/>
      <c r="P99" s="533">
        <v>0</v>
      </c>
    </row>
    <row r="100" spans="1:16">
      <c r="A100" s="409" t="s">
        <v>396</v>
      </c>
      <c r="B100" s="328" t="s">
        <v>326</v>
      </c>
      <c r="C100" s="531">
        <v>0</v>
      </c>
      <c r="D100" s="531">
        <v>0</v>
      </c>
      <c r="E100" s="531">
        <v>0</v>
      </c>
      <c r="F100" s="531">
        <v>0</v>
      </c>
      <c r="G100" s="531">
        <v>0</v>
      </c>
      <c r="H100" s="531">
        <v>0</v>
      </c>
      <c r="I100" s="531">
        <v>0</v>
      </c>
      <c r="J100" s="531">
        <v>0</v>
      </c>
      <c r="K100" s="531">
        <v>0</v>
      </c>
      <c r="L100" s="531">
        <v>0</v>
      </c>
      <c r="M100" s="532"/>
      <c r="N100" s="532"/>
      <c r="O100" s="532"/>
      <c r="P100" s="533">
        <v>0</v>
      </c>
    </row>
    <row r="101" spans="1:16">
      <c r="A101" s="239"/>
      <c r="B101" s="328" t="s">
        <v>123</v>
      </c>
      <c r="C101" s="531">
        <v>0</v>
      </c>
      <c r="D101" s="531">
        <v>13</v>
      </c>
      <c r="E101" s="531">
        <v>0</v>
      </c>
      <c r="F101" s="531">
        <v>0</v>
      </c>
      <c r="G101" s="531">
        <v>0</v>
      </c>
      <c r="H101" s="531">
        <v>0</v>
      </c>
      <c r="I101" s="531">
        <v>0</v>
      </c>
      <c r="J101" s="531">
        <v>0</v>
      </c>
      <c r="K101" s="531">
        <v>0</v>
      </c>
      <c r="L101" s="531">
        <v>0</v>
      </c>
      <c r="M101" s="532"/>
      <c r="N101" s="532"/>
      <c r="O101" s="532"/>
      <c r="P101" s="533">
        <v>13</v>
      </c>
    </row>
    <row r="102" spans="1:16" ht="16.5">
      <c r="A102" s="409" t="s">
        <v>397</v>
      </c>
      <c r="B102" s="328" t="s">
        <v>123</v>
      </c>
      <c r="C102" s="534">
        <v>1199</v>
      </c>
      <c r="D102" s="534">
        <v>0</v>
      </c>
      <c r="E102" s="534">
        <v>0</v>
      </c>
      <c r="F102" s="534">
        <v>0</v>
      </c>
      <c r="G102" s="534">
        <v>0</v>
      </c>
      <c r="H102" s="534">
        <v>4</v>
      </c>
      <c r="I102" s="534">
        <v>0</v>
      </c>
      <c r="J102" s="534">
        <v>0</v>
      </c>
      <c r="K102" s="534">
        <v>0</v>
      </c>
      <c r="L102" s="534">
        <v>0</v>
      </c>
      <c r="M102" s="532"/>
      <c r="N102" s="532"/>
      <c r="O102" s="532"/>
      <c r="P102" s="535">
        <v>1203</v>
      </c>
    </row>
    <row r="103" spans="1:16">
      <c r="A103" s="353"/>
      <c r="B103" s="323" t="s">
        <v>364</v>
      </c>
      <c r="C103" s="536">
        <v>51219</v>
      </c>
      <c r="D103" s="536">
        <v>1795</v>
      </c>
      <c r="E103" s="536">
        <v>0</v>
      </c>
      <c r="F103" s="536">
        <v>0</v>
      </c>
      <c r="G103" s="536">
        <v>0</v>
      </c>
      <c r="H103" s="536">
        <v>7166</v>
      </c>
      <c r="I103" s="536">
        <v>0</v>
      </c>
      <c r="J103" s="536">
        <v>0</v>
      </c>
      <c r="K103" s="536">
        <v>0</v>
      </c>
      <c r="L103" s="536">
        <v>0</v>
      </c>
      <c r="M103" s="532"/>
      <c r="N103" s="532"/>
      <c r="O103" s="532"/>
      <c r="P103" s="536">
        <v>60180</v>
      </c>
    </row>
    <row r="104" spans="1:16">
      <c r="A104" s="354"/>
      <c r="B104" s="323"/>
      <c r="C104" s="532">
        <v>0</v>
      </c>
      <c r="D104" s="532">
        <v>0</v>
      </c>
      <c r="E104" s="532">
        <v>0</v>
      </c>
      <c r="F104" s="532">
        <v>0</v>
      </c>
      <c r="G104" s="532">
        <v>0</v>
      </c>
      <c r="H104" s="532">
        <v>0</v>
      </c>
      <c r="I104" s="532">
        <v>0</v>
      </c>
      <c r="J104" s="532">
        <v>0</v>
      </c>
      <c r="K104" s="532">
        <v>0</v>
      </c>
      <c r="L104" s="532">
        <v>0</v>
      </c>
      <c r="M104" s="532"/>
      <c r="N104" s="532"/>
      <c r="O104" s="532"/>
      <c r="P104" s="532">
        <v>0</v>
      </c>
    </row>
    <row r="105" spans="1:16">
      <c r="A105" s="354"/>
      <c r="B105" s="323"/>
      <c r="C105" s="532"/>
      <c r="D105" s="532"/>
      <c r="E105" s="532"/>
      <c r="F105" s="532"/>
      <c r="G105" s="532"/>
      <c r="H105" s="532"/>
      <c r="I105" s="532"/>
      <c r="J105" s="532"/>
      <c r="K105" s="532"/>
      <c r="L105" s="532"/>
      <c r="M105" s="532"/>
      <c r="N105" s="532"/>
      <c r="O105" s="532"/>
      <c r="P105" s="532"/>
    </row>
    <row r="106" spans="1:16">
      <c r="A106" s="354"/>
      <c r="B106" s="355" t="s">
        <v>376</v>
      </c>
      <c r="C106" s="531">
        <v>40005</v>
      </c>
      <c r="D106" s="531">
        <v>13</v>
      </c>
      <c r="E106" s="531">
        <v>0</v>
      </c>
      <c r="F106" s="531">
        <v>0</v>
      </c>
      <c r="G106" s="531">
        <v>0</v>
      </c>
      <c r="H106" s="531">
        <v>0</v>
      </c>
      <c r="I106" s="531">
        <v>0</v>
      </c>
      <c r="J106" s="531">
        <v>0</v>
      </c>
      <c r="K106" s="531">
        <v>0</v>
      </c>
      <c r="L106" s="531">
        <v>0</v>
      </c>
      <c r="M106" s="532"/>
      <c r="N106" s="532"/>
      <c r="O106" s="532"/>
      <c r="P106" s="533">
        <v>40018</v>
      </c>
    </row>
    <row r="107" spans="1:16">
      <c r="A107" s="354"/>
      <c r="B107" s="355" t="s">
        <v>377</v>
      </c>
      <c r="C107" s="531">
        <v>11214</v>
      </c>
      <c r="D107" s="531">
        <v>1782</v>
      </c>
      <c r="E107" s="531">
        <v>0</v>
      </c>
      <c r="F107" s="531">
        <v>0</v>
      </c>
      <c r="G107" s="531">
        <v>0</v>
      </c>
      <c r="H107" s="531">
        <v>7166</v>
      </c>
      <c r="I107" s="531">
        <v>0</v>
      </c>
      <c r="J107" s="531">
        <v>0</v>
      </c>
      <c r="K107" s="531">
        <v>0</v>
      </c>
      <c r="L107" s="531">
        <v>0</v>
      </c>
      <c r="M107" s="532"/>
      <c r="N107" s="532"/>
      <c r="O107" s="532"/>
      <c r="P107" s="533">
        <v>20162</v>
      </c>
    </row>
    <row r="108" spans="1:16">
      <c r="A108" s="354"/>
      <c r="B108" s="323"/>
      <c r="C108" s="532"/>
      <c r="D108" s="532"/>
      <c r="E108" s="532"/>
      <c r="F108" s="532"/>
      <c r="G108" s="532"/>
      <c r="H108" s="532"/>
      <c r="I108" s="532"/>
      <c r="J108" s="532"/>
      <c r="K108" s="532"/>
      <c r="L108" s="532"/>
      <c r="M108" s="532"/>
      <c r="N108" s="532"/>
      <c r="O108" s="532"/>
      <c r="P108" s="532"/>
    </row>
    <row r="109" spans="1:16">
      <c r="A109" s="354"/>
      <c r="B109" s="323" t="s">
        <v>370</v>
      </c>
      <c r="C109" s="532"/>
      <c r="D109" s="532"/>
      <c r="E109" s="532"/>
      <c r="F109" s="532"/>
      <c r="G109" s="532"/>
      <c r="H109" s="532"/>
      <c r="I109" s="532"/>
      <c r="J109" s="532"/>
      <c r="K109" s="532"/>
      <c r="L109" s="532"/>
      <c r="M109" s="532"/>
      <c r="N109" s="532"/>
      <c r="O109" s="532"/>
      <c r="P109" s="532"/>
    </row>
    <row r="110" spans="1:16">
      <c r="A110" s="410" t="s">
        <v>398</v>
      </c>
      <c r="B110" s="328" t="s">
        <v>357</v>
      </c>
      <c r="C110" s="531">
        <v>0</v>
      </c>
      <c r="D110" s="531">
        <v>0</v>
      </c>
      <c r="E110" s="531">
        <v>0</v>
      </c>
      <c r="F110" s="531">
        <v>0</v>
      </c>
      <c r="G110" s="531">
        <v>0</v>
      </c>
      <c r="H110" s="531">
        <v>0</v>
      </c>
      <c r="I110" s="531">
        <v>0</v>
      </c>
      <c r="J110" s="531">
        <v>0</v>
      </c>
      <c r="K110" s="531">
        <v>0</v>
      </c>
      <c r="L110" s="531">
        <v>0</v>
      </c>
      <c r="M110" s="532"/>
      <c r="N110" s="532"/>
      <c r="O110" s="532"/>
      <c r="P110" s="533">
        <v>0</v>
      </c>
    </row>
    <row r="111" spans="1:16" ht="16.5">
      <c r="A111" s="410" t="s">
        <v>399</v>
      </c>
      <c r="B111" s="328" t="s">
        <v>366</v>
      </c>
      <c r="C111" s="534">
        <v>0</v>
      </c>
      <c r="D111" s="534">
        <v>0</v>
      </c>
      <c r="E111" s="534">
        <v>0</v>
      </c>
      <c r="F111" s="534">
        <v>0</v>
      </c>
      <c r="G111" s="534">
        <v>0</v>
      </c>
      <c r="H111" s="534">
        <v>0</v>
      </c>
      <c r="I111" s="534">
        <v>0</v>
      </c>
      <c r="J111" s="534">
        <v>0</v>
      </c>
      <c r="K111" s="534">
        <v>0</v>
      </c>
      <c r="L111" s="534">
        <v>0</v>
      </c>
      <c r="M111" s="532"/>
      <c r="N111" s="532"/>
      <c r="O111" s="532"/>
      <c r="P111" s="535">
        <v>0</v>
      </c>
    </row>
    <row r="112" spans="1:16">
      <c r="A112" s="354"/>
      <c r="B112" s="323" t="s">
        <v>364</v>
      </c>
      <c r="C112" s="536">
        <v>0</v>
      </c>
      <c r="D112" s="536">
        <v>0</v>
      </c>
      <c r="E112" s="536">
        <v>0</v>
      </c>
      <c r="F112" s="536">
        <v>0</v>
      </c>
      <c r="G112" s="536">
        <v>0</v>
      </c>
      <c r="H112" s="536">
        <v>0</v>
      </c>
      <c r="I112" s="536">
        <v>0</v>
      </c>
      <c r="J112" s="536">
        <v>0</v>
      </c>
      <c r="K112" s="536">
        <v>0</v>
      </c>
      <c r="L112" s="536">
        <v>0</v>
      </c>
      <c r="M112" s="532"/>
      <c r="N112" s="532"/>
      <c r="O112" s="532"/>
      <c r="P112" s="536">
        <v>0</v>
      </c>
    </row>
    <row r="113" spans="1:16">
      <c r="A113" s="354"/>
      <c r="B113" s="356"/>
      <c r="C113" s="532">
        <v>0</v>
      </c>
      <c r="D113" s="532">
        <v>0</v>
      </c>
      <c r="E113" s="532">
        <v>0</v>
      </c>
      <c r="F113" s="532">
        <v>0</v>
      </c>
      <c r="G113" s="532">
        <v>0</v>
      </c>
      <c r="H113" s="532">
        <v>0</v>
      </c>
      <c r="I113" s="532">
        <v>0</v>
      </c>
      <c r="J113" s="532">
        <v>0</v>
      </c>
      <c r="K113" s="532">
        <v>0</v>
      </c>
      <c r="L113" s="532">
        <v>0</v>
      </c>
      <c r="M113" s="532"/>
      <c r="N113" s="532"/>
      <c r="O113" s="532"/>
      <c r="P113" s="532">
        <v>0</v>
      </c>
    </row>
    <row r="114" spans="1:16">
      <c r="A114" s="354"/>
      <c r="B114" s="356"/>
      <c r="C114" s="532"/>
      <c r="D114" s="532"/>
      <c r="E114" s="532"/>
      <c r="F114" s="532"/>
      <c r="G114" s="532"/>
      <c r="H114" s="532"/>
      <c r="I114" s="532"/>
      <c r="J114" s="532"/>
      <c r="K114" s="532"/>
      <c r="L114" s="532"/>
      <c r="M114" s="532"/>
      <c r="N114" s="532"/>
      <c r="O114" s="532"/>
      <c r="P114" s="532"/>
    </row>
    <row r="115" spans="1:16">
      <c r="A115" s="354"/>
      <c r="B115" s="355" t="s">
        <v>400</v>
      </c>
      <c r="C115" s="531">
        <v>51219</v>
      </c>
      <c r="D115" s="531">
        <v>1795</v>
      </c>
      <c r="E115" s="531">
        <v>0</v>
      </c>
      <c r="F115" s="531">
        <v>0</v>
      </c>
      <c r="G115" s="531">
        <v>0</v>
      </c>
      <c r="H115" s="531">
        <v>7166</v>
      </c>
      <c r="I115" s="531">
        <v>0</v>
      </c>
      <c r="J115" s="531">
        <v>0</v>
      </c>
      <c r="K115" s="531">
        <v>0</v>
      </c>
      <c r="L115" s="531">
        <v>0</v>
      </c>
      <c r="M115" s="532"/>
      <c r="N115" s="532"/>
      <c r="O115" s="532"/>
      <c r="P115" s="533">
        <v>60180</v>
      </c>
    </row>
    <row r="116" spans="1:16">
      <c r="A116" s="6"/>
      <c r="B116" s="6"/>
      <c r="C116" s="532">
        <v>0</v>
      </c>
      <c r="D116" s="532">
        <v>0</v>
      </c>
      <c r="E116" s="532">
        <v>0</v>
      </c>
      <c r="F116" s="532">
        <v>0</v>
      </c>
      <c r="G116" s="532">
        <v>0</v>
      </c>
      <c r="H116" s="532">
        <v>0</v>
      </c>
      <c r="I116" s="532">
        <v>0</v>
      </c>
      <c r="J116" s="532">
        <v>0</v>
      </c>
      <c r="K116" s="532">
        <v>0</v>
      </c>
      <c r="L116" s="532">
        <v>0</v>
      </c>
      <c r="M116" s="532"/>
      <c r="N116" s="532"/>
      <c r="O116" s="532"/>
      <c r="P116" s="533">
        <v>0</v>
      </c>
    </row>
    <row r="117" spans="1:16" ht="21" customHeight="1">
      <c r="A117" s="357"/>
      <c r="B117" s="323" t="s">
        <v>365</v>
      </c>
      <c r="C117" s="532"/>
      <c r="D117" s="532"/>
      <c r="E117" s="532"/>
      <c r="F117" s="532"/>
      <c r="G117" s="532"/>
      <c r="H117" s="532"/>
      <c r="I117" s="532"/>
      <c r="J117" s="532"/>
      <c r="K117" s="532"/>
      <c r="L117" s="532"/>
      <c r="M117" s="532"/>
      <c r="N117" s="532"/>
      <c r="O117" s="532"/>
      <c r="P117" s="532"/>
    </row>
    <row r="118" spans="1:16">
      <c r="A118" s="357"/>
      <c r="B118" s="323" t="s">
        <v>351</v>
      </c>
      <c r="C118" s="532"/>
      <c r="D118" s="532"/>
      <c r="E118" s="532"/>
      <c r="F118" s="532"/>
      <c r="G118" s="532"/>
      <c r="H118" s="532"/>
      <c r="I118" s="532"/>
      <c r="J118" s="532"/>
      <c r="K118" s="532"/>
      <c r="L118" s="532"/>
      <c r="M118" s="532"/>
      <c r="N118" s="532"/>
      <c r="O118" s="532"/>
      <c r="P118" s="532"/>
    </row>
    <row r="119" spans="1:16">
      <c r="A119" s="411" t="s">
        <v>401</v>
      </c>
      <c r="B119" s="328" t="s">
        <v>366</v>
      </c>
      <c r="C119" s="531">
        <v>0</v>
      </c>
      <c r="D119" s="531">
        <v>0</v>
      </c>
      <c r="E119" s="531">
        <v>0</v>
      </c>
      <c r="F119" s="531">
        <v>0</v>
      </c>
      <c r="G119" s="531">
        <v>0</v>
      </c>
      <c r="H119" s="531">
        <v>0</v>
      </c>
      <c r="I119" s="531">
        <v>0</v>
      </c>
      <c r="J119" s="531">
        <v>0</v>
      </c>
      <c r="K119" s="531">
        <v>0</v>
      </c>
      <c r="L119" s="531">
        <v>0</v>
      </c>
      <c r="M119" s="532"/>
      <c r="N119" s="532"/>
      <c r="O119" s="532"/>
      <c r="P119" s="533">
        <v>0</v>
      </c>
    </row>
    <row r="120" spans="1:16">
      <c r="A120" s="411" t="s">
        <v>402</v>
      </c>
      <c r="B120" s="328" t="s">
        <v>357</v>
      </c>
      <c r="C120" s="531">
        <v>0</v>
      </c>
      <c r="D120" s="531">
        <v>0</v>
      </c>
      <c r="E120" s="531">
        <v>0</v>
      </c>
      <c r="F120" s="531">
        <v>0</v>
      </c>
      <c r="G120" s="531">
        <v>0</v>
      </c>
      <c r="H120" s="531">
        <v>0</v>
      </c>
      <c r="I120" s="531">
        <v>0</v>
      </c>
      <c r="J120" s="531">
        <v>0</v>
      </c>
      <c r="K120" s="531">
        <v>0</v>
      </c>
      <c r="L120" s="531">
        <v>0</v>
      </c>
      <c r="M120" s="532"/>
      <c r="N120" s="532"/>
      <c r="O120" s="532"/>
      <c r="P120" s="533">
        <v>0</v>
      </c>
    </row>
    <row r="121" spans="1:16">
      <c r="A121" s="411" t="s">
        <v>403</v>
      </c>
      <c r="B121" s="328" t="s">
        <v>367</v>
      </c>
      <c r="C121" s="531">
        <v>0</v>
      </c>
      <c r="D121" s="531">
        <v>0</v>
      </c>
      <c r="E121" s="531">
        <v>0</v>
      </c>
      <c r="F121" s="531">
        <v>0</v>
      </c>
      <c r="G121" s="531">
        <v>0</v>
      </c>
      <c r="H121" s="531">
        <v>0</v>
      </c>
      <c r="I121" s="531">
        <v>0</v>
      </c>
      <c r="J121" s="531">
        <v>0</v>
      </c>
      <c r="K121" s="531">
        <v>0</v>
      </c>
      <c r="L121" s="531">
        <v>0</v>
      </c>
      <c r="M121" s="532"/>
      <c r="N121" s="532"/>
      <c r="O121" s="532"/>
      <c r="P121" s="533">
        <v>0</v>
      </c>
    </row>
    <row r="122" spans="1:16">
      <c r="A122" s="411" t="s">
        <v>404</v>
      </c>
      <c r="B122" s="328" t="s">
        <v>368</v>
      </c>
      <c r="C122" s="537">
        <v>0</v>
      </c>
      <c r="D122" s="537">
        <v>0</v>
      </c>
      <c r="E122" s="537">
        <v>0</v>
      </c>
      <c r="F122" s="537">
        <v>0</v>
      </c>
      <c r="G122" s="537">
        <v>0</v>
      </c>
      <c r="H122" s="537">
        <v>0</v>
      </c>
      <c r="I122" s="537">
        <v>0</v>
      </c>
      <c r="J122" s="537">
        <v>0</v>
      </c>
      <c r="K122" s="537">
        <v>0</v>
      </c>
      <c r="L122" s="537">
        <v>0</v>
      </c>
      <c r="M122" s="532"/>
      <c r="N122" s="532"/>
      <c r="O122" s="532"/>
      <c r="P122" s="533">
        <v>0</v>
      </c>
    </row>
    <row r="123" spans="1:16">
      <c r="A123" s="411" t="s">
        <v>405</v>
      </c>
      <c r="B123" s="328" t="s">
        <v>326</v>
      </c>
      <c r="C123" s="537">
        <v>0</v>
      </c>
      <c r="D123" s="537">
        <v>0</v>
      </c>
      <c r="E123" s="537">
        <v>0</v>
      </c>
      <c r="F123" s="537">
        <v>0</v>
      </c>
      <c r="G123" s="537">
        <v>0</v>
      </c>
      <c r="H123" s="537">
        <v>0</v>
      </c>
      <c r="I123" s="537">
        <v>0</v>
      </c>
      <c r="J123" s="537">
        <v>0</v>
      </c>
      <c r="K123" s="537">
        <v>0</v>
      </c>
      <c r="L123" s="537">
        <v>0</v>
      </c>
      <c r="M123" s="532"/>
      <c r="N123" s="532"/>
      <c r="O123" s="532"/>
      <c r="P123" s="533">
        <v>0</v>
      </c>
    </row>
    <row r="124" spans="1:16">
      <c r="A124" s="411" t="s">
        <v>406</v>
      </c>
      <c r="B124" s="328" t="s">
        <v>327</v>
      </c>
      <c r="C124" s="413">
        <v>0</v>
      </c>
      <c r="D124" s="413">
        <v>0</v>
      </c>
      <c r="E124" s="413">
        <v>0</v>
      </c>
      <c r="F124" s="413">
        <v>0</v>
      </c>
      <c r="G124" s="413">
        <v>0</v>
      </c>
      <c r="H124" s="413">
        <v>0</v>
      </c>
      <c r="I124" s="413">
        <v>0</v>
      </c>
      <c r="J124" s="413">
        <v>0</v>
      </c>
      <c r="K124" s="413">
        <v>0</v>
      </c>
      <c r="L124" s="413">
        <v>0</v>
      </c>
      <c r="M124" s="413"/>
      <c r="N124" s="413"/>
      <c r="O124" s="413"/>
      <c r="P124" s="533">
        <v>0</v>
      </c>
    </row>
    <row r="125" spans="1:16" ht="16.5">
      <c r="A125" s="411" t="s">
        <v>407</v>
      </c>
      <c r="B125" s="328" t="s">
        <v>369</v>
      </c>
      <c r="C125" s="538">
        <v>0</v>
      </c>
      <c r="D125" s="538">
        <v>0</v>
      </c>
      <c r="E125" s="538">
        <v>0</v>
      </c>
      <c r="F125" s="538">
        <v>0</v>
      </c>
      <c r="G125" s="538">
        <v>0</v>
      </c>
      <c r="H125" s="538">
        <v>0</v>
      </c>
      <c r="I125" s="538">
        <v>0</v>
      </c>
      <c r="J125" s="538">
        <v>0</v>
      </c>
      <c r="K125" s="538">
        <v>0</v>
      </c>
      <c r="L125" s="538">
        <v>0</v>
      </c>
      <c r="M125" s="532"/>
      <c r="N125" s="532"/>
      <c r="O125" s="532"/>
      <c r="P125" s="535">
        <v>0</v>
      </c>
    </row>
    <row r="126" spans="1:16">
      <c r="A126" s="357"/>
      <c r="B126" s="323" t="s">
        <v>364</v>
      </c>
      <c r="C126" s="536">
        <v>0</v>
      </c>
      <c r="D126" s="536">
        <v>0</v>
      </c>
      <c r="E126" s="536">
        <v>0</v>
      </c>
      <c r="F126" s="536">
        <v>0</v>
      </c>
      <c r="G126" s="536">
        <v>0</v>
      </c>
      <c r="H126" s="536">
        <v>0</v>
      </c>
      <c r="I126" s="536">
        <v>0</v>
      </c>
      <c r="J126" s="536">
        <v>0</v>
      </c>
      <c r="K126" s="536">
        <v>0</v>
      </c>
      <c r="L126" s="536">
        <v>0</v>
      </c>
      <c r="M126" s="536">
        <v>0</v>
      </c>
      <c r="N126" s="536">
        <v>0</v>
      </c>
      <c r="O126" s="536">
        <v>0</v>
      </c>
      <c r="P126" s="536">
        <v>0</v>
      </c>
    </row>
    <row r="127" spans="1:16">
      <c r="A127" s="357"/>
      <c r="B127" s="356"/>
      <c r="C127" s="532">
        <v>0</v>
      </c>
      <c r="D127" s="532">
        <v>0</v>
      </c>
      <c r="E127" s="532">
        <v>0</v>
      </c>
      <c r="F127" s="532">
        <v>0</v>
      </c>
      <c r="G127" s="532">
        <v>0</v>
      </c>
      <c r="H127" s="532">
        <v>0</v>
      </c>
      <c r="I127" s="532">
        <v>0</v>
      </c>
      <c r="J127" s="532">
        <v>0</v>
      </c>
      <c r="K127" s="532">
        <v>0</v>
      </c>
      <c r="L127" s="532">
        <v>0</v>
      </c>
      <c r="M127" s="532"/>
      <c r="N127" s="532"/>
      <c r="O127" s="532"/>
      <c r="P127" s="532">
        <v>0</v>
      </c>
    </row>
    <row r="128" spans="1:16">
      <c r="A128" s="357"/>
      <c r="B128" s="323" t="s">
        <v>370</v>
      </c>
      <c r="C128" s="532"/>
      <c r="D128" s="532"/>
      <c r="E128" s="532"/>
      <c r="F128" s="532"/>
      <c r="G128" s="532"/>
      <c r="H128" s="532"/>
      <c r="I128" s="532"/>
      <c r="J128" s="532"/>
      <c r="K128" s="532"/>
      <c r="L128" s="532"/>
      <c r="M128" s="532"/>
      <c r="N128" s="532"/>
      <c r="O128" s="532"/>
      <c r="P128" s="532"/>
    </row>
    <row r="129" spans="1:16">
      <c r="A129" s="411" t="s">
        <v>408</v>
      </c>
      <c r="B129" s="328" t="s">
        <v>366</v>
      </c>
      <c r="C129" s="531">
        <v>0</v>
      </c>
      <c r="D129" s="531">
        <v>0</v>
      </c>
      <c r="E129" s="531">
        <v>0</v>
      </c>
      <c r="F129" s="531">
        <v>0</v>
      </c>
      <c r="G129" s="531">
        <v>0</v>
      </c>
      <c r="H129" s="531">
        <v>0</v>
      </c>
      <c r="I129" s="531">
        <v>0</v>
      </c>
      <c r="J129" s="531">
        <v>0</v>
      </c>
      <c r="K129" s="531">
        <v>0</v>
      </c>
      <c r="L129" s="531">
        <v>0</v>
      </c>
      <c r="M129" s="532"/>
      <c r="N129" s="532"/>
      <c r="O129" s="532"/>
      <c r="P129" s="533">
        <v>0</v>
      </c>
    </row>
    <row r="130" spans="1:16">
      <c r="A130" s="411" t="s">
        <v>409</v>
      </c>
      <c r="B130" s="328" t="s">
        <v>357</v>
      </c>
      <c r="C130" s="531">
        <v>873</v>
      </c>
      <c r="D130" s="531">
        <v>0</v>
      </c>
      <c r="E130" s="531">
        <v>0</v>
      </c>
      <c r="F130" s="531">
        <v>0</v>
      </c>
      <c r="G130" s="531">
        <v>0</v>
      </c>
      <c r="H130" s="531">
        <v>0</v>
      </c>
      <c r="I130" s="531">
        <v>0</v>
      </c>
      <c r="J130" s="531">
        <v>0</v>
      </c>
      <c r="K130" s="531">
        <v>0</v>
      </c>
      <c r="L130" s="531">
        <v>0</v>
      </c>
      <c r="M130" s="532"/>
      <c r="N130" s="532"/>
      <c r="O130" s="532"/>
      <c r="P130" s="533">
        <v>873</v>
      </c>
    </row>
    <row r="131" spans="1:16">
      <c r="A131" s="411" t="s">
        <v>410</v>
      </c>
      <c r="B131" s="328" t="s">
        <v>367</v>
      </c>
      <c r="C131" s="531">
        <v>0</v>
      </c>
      <c r="D131" s="531">
        <v>0</v>
      </c>
      <c r="E131" s="531">
        <v>0</v>
      </c>
      <c r="F131" s="531">
        <v>0</v>
      </c>
      <c r="G131" s="531">
        <v>0</v>
      </c>
      <c r="H131" s="531">
        <v>0</v>
      </c>
      <c r="I131" s="531">
        <v>0</v>
      </c>
      <c r="J131" s="531">
        <v>0</v>
      </c>
      <c r="K131" s="531">
        <v>0</v>
      </c>
      <c r="L131" s="531">
        <v>0</v>
      </c>
      <c r="M131" s="532"/>
      <c r="N131" s="532"/>
      <c r="O131" s="532"/>
      <c r="P131" s="533">
        <v>0</v>
      </c>
    </row>
    <row r="132" spans="1:16">
      <c r="A132" s="411" t="s">
        <v>411</v>
      </c>
      <c r="B132" s="328" t="s">
        <v>327</v>
      </c>
      <c r="C132" s="531">
        <v>0</v>
      </c>
      <c r="D132" s="531">
        <v>0</v>
      </c>
      <c r="E132" s="531">
        <v>0</v>
      </c>
      <c r="F132" s="531">
        <v>0</v>
      </c>
      <c r="G132" s="531">
        <v>0</v>
      </c>
      <c r="H132" s="531">
        <v>0</v>
      </c>
      <c r="I132" s="531">
        <v>0</v>
      </c>
      <c r="J132" s="531">
        <v>0</v>
      </c>
      <c r="K132" s="531">
        <v>0</v>
      </c>
      <c r="L132" s="531">
        <v>0</v>
      </c>
      <c r="M132" s="532"/>
      <c r="N132" s="532"/>
      <c r="O132" s="532"/>
      <c r="P132" s="533">
        <v>0</v>
      </c>
    </row>
    <row r="133" spans="1:16" ht="16.5">
      <c r="A133" s="411" t="s">
        <v>412</v>
      </c>
      <c r="B133" s="328" t="s">
        <v>368</v>
      </c>
      <c r="C133" s="534">
        <v>142</v>
      </c>
      <c r="D133" s="534">
        <v>0</v>
      </c>
      <c r="E133" s="534">
        <v>0</v>
      </c>
      <c r="F133" s="534">
        <v>0</v>
      </c>
      <c r="G133" s="534">
        <v>0</v>
      </c>
      <c r="H133" s="534">
        <v>0</v>
      </c>
      <c r="I133" s="534">
        <v>0</v>
      </c>
      <c r="J133" s="534">
        <v>0</v>
      </c>
      <c r="K133" s="534">
        <v>0</v>
      </c>
      <c r="L133" s="534">
        <v>0</v>
      </c>
      <c r="M133" s="532"/>
      <c r="N133" s="532"/>
      <c r="O133" s="532"/>
      <c r="P133" s="535">
        <v>142</v>
      </c>
    </row>
    <row r="134" spans="1:16">
      <c r="A134" s="357"/>
      <c r="B134" s="323" t="s">
        <v>364</v>
      </c>
      <c r="C134" s="536">
        <v>1015</v>
      </c>
      <c r="D134" s="536">
        <v>0</v>
      </c>
      <c r="E134" s="536">
        <v>0</v>
      </c>
      <c r="F134" s="536">
        <v>0</v>
      </c>
      <c r="G134" s="536">
        <v>0</v>
      </c>
      <c r="H134" s="536">
        <v>0</v>
      </c>
      <c r="I134" s="536">
        <v>0</v>
      </c>
      <c r="J134" s="536">
        <v>0</v>
      </c>
      <c r="K134" s="536">
        <v>0</v>
      </c>
      <c r="L134" s="536">
        <v>0</v>
      </c>
      <c r="M134" s="532"/>
      <c r="N134" s="532"/>
      <c r="O134" s="532"/>
      <c r="P134" s="536">
        <v>1015</v>
      </c>
    </row>
    <row r="135" spans="1:16">
      <c r="A135" s="357"/>
      <c r="B135" s="356"/>
      <c r="C135" s="414">
        <v>0</v>
      </c>
      <c r="D135" s="414">
        <v>0</v>
      </c>
      <c r="E135" s="414">
        <v>0</v>
      </c>
      <c r="F135" s="414">
        <v>0</v>
      </c>
      <c r="G135" s="414">
        <v>0</v>
      </c>
      <c r="H135" s="414">
        <v>0</v>
      </c>
      <c r="I135" s="414">
        <v>0</v>
      </c>
      <c r="J135" s="414">
        <v>0</v>
      </c>
      <c r="K135" s="414">
        <v>0</v>
      </c>
      <c r="L135" s="414">
        <v>0</v>
      </c>
      <c r="M135" s="414"/>
      <c r="N135" s="414"/>
      <c r="O135" s="414"/>
      <c r="P135" s="414">
        <v>0</v>
      </c>
    </row>
    <row r="136" spans="1:16">
      <c r="A136" s="242"/>
      <c r="B136" s="327"/>
      <c r="C136" s="414"/>
      <c r="D136" s="414"/>
      <c r="E136" s="414"/>
      <c r="F136" s="414"/>
      <c r="G136" s="414"/>
      <c r="H136" s="414"/>
      <c r="I136" s="414"/>
      <c r="J136" s="414"/>
      <c r="K136" s="414"/>
      <c r="L136" s="414"/>
      <c r="M136" s="414"/>
      <c r="N136" s="414"/>
      <c r="O136" s="414"/>
      <c r="P136" s="414"/>
    </row>
    <row r="137" spans="1:16">
      <c r="A137" s="242"/>
      <c r="B137" s="325" t="s">
        <v>371</v>
      </c>
      <c r="C137" s="531">
        <v>1015</v>
      </c>
      <c r="D137" s="531">
        <v>0</v>
      </c>
      <c r="E137" s="531">
        <v>0</v>
      </c>
      <c r="F137" s="531">
        <v>0</v>
      </c>
      <c r="G137" s="531">
        <v>0</v>
      </c>
      <c r="H137" s="531">
        <v>0</v>
      </c>
      <c r="I137" s="531">
        <v>0</v>
      </c>
      <c r="J137" s="531">
        <v>0</v>
      </c>
      <c r="K137" s="531">
        <v>0</v>
      </c>
      <c r="L137" s="531">
        <v>0</v>
      </c>
      <c r="M137" s="532"/>
      <c r="N137" s="532"/>
      <c r="O137" s="532"/>
      <c r="P137" s="533">
        <v>1015</v>
      </c>
    </row>
    <row r="139" spans="1:16">
      <c r="B139" s="403" t="s">
        <v>55</v>
      </c>
      <c r="P139" s="258">
        <f>P106</f>
        <v>40018</v>
      </c>
    </row>
    <row r="140" spans="1:16">
      <c r="B140" s="46" t="s">
        <v>372</v>
      </c>
      <c r="P140" s="258">
        <f>P107+P110+P111+P119+P120+P121+P122+P123+P124+P125+P129+P130+P131+P132+P133</f>
        <v>21177</v>
      </c>
    </row>
    <row r="142" spans="1:16" ht="15">
      <c r="B142" s="248" t="s">
        <v>378</v>
      </c>
      <c r="P142" s="243">
        <f>P140+P139-'Consolidado Dic 2018 (2)'!$S$59-'Consolidado Dic 2018 (2)'!$S$74</f>
        <v>0</v>
      </c>
    </row>
  </sheetData>
  <mergeCells count="1">
    <mergeCell ref="AC31:AE31"/>
  </mergeCells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/>
  <dimension ref="A1:IV277"/>
  <sheetViews>
    <sheetView zoomScaleNormal="100" workbookViewId="0">
      <pane xSplit="2" ySplit="6" topLeftCell="C240" activePane="bottomRight" state="frozen"/>
      <selection activeCell="B243" sqref="B243:B255"/>
      <selection pane="topRight" activeCell="B243" sqref="B243:B255"/>
      <selection pane="bottomLeft" activeCell="B243" sqref="B243:B255"/>
      <selection pane="bottomRight" activeCell="B243" sqref="B243:B255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/>
      <c r="D9" s="462"/>
      <c r="E9" s="462"/>
      <c r="F9" s="462"/>
      <c r="G9" s="462"/>
      <c r="H9" s="462"/>
      <c r="I9" s="462"/>
      <c r="J9" s="462"/>
      <c r="K9" s="462"/>
      <c r="L9" s="462"/>
      <c r="M9" s="462"/>
      <c r="N9" s="462"/>
      <c r="O9" s="462"/>
      <c r="P9" s="462"/>
      <c r="Q9" s="462"/>
      <c r="R9" s="462"/>
      <c r="S9" s="462"/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/>
      <c r="D10" s="462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62"/>
      <c r="P10" s="462"/>
      <c r="Q10" s="462"/>
      <c r="R10" s="462"/>
      <c r="S10" s="462"/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/>
      <c r="D11" s="462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62"/>
      <c r="P11" s="462"/>
      <c r="Q11" s="462"/>
      <c r="R11" s="462"/>
      <c r="S11" s="462"/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/>
      <c r="D12" s="462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  <c r="S12" s="462"/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/>
      <c r="D13" s="461"/>
      <c r="E13" s="461"/>
      <c r="F13" s="461"/>
      <c r="G13" s="461"/>
      <c r="H13" s="461"/>
      <c r="I13" s="461"/>
      <c r="J13" s="461"/>
      <c r="K13" s="461"/>
      <c r="L13" s="461"/>
      <c r="M13" s="460"/>
      <c r="N13" s="460"/>
      <c r="O13" s="460"/>
      <c r="P13" s="460"/>
      <c r="Q13" s="462"/>
      <c r="R13" s="462"/>
      <c r="S13" s="461"/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62"/>
      <c r="S14" s="462"/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/>
      <c r="D15" s="461"/>
      <c r="E15" s="461"/>
      <c r="F15" s="461"/>
      <c r="G15" s="461"/>
      <c r="H15" s="461"/>
      <c r="I15" s="461"/>
      <c r="J15" s="461"/>
      <c r="K15" s="461"/>
      <c r="L15" s="461"/>
      <c r="M15" s="460"/>
      <c r="N15" s="460"/>
      <c r="O15" s="460"/>
      <c r="P15" s="460"/>
      <c r="Q15" s="461"/>
      <c r="R15" s="462"/>
      <c r="S15" s="461"/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/>
      <c r="D16" s="461"/>
      <c r="E16" s="461"/>
      <c r="F16" s="461"/>
      <c r="G16" s="461"/>
      <c r="H16" s="461"/>
      <c r="I16" s="461"/>
      <c r="J16" s="461"/>
      <c r="K16" s="461"/>
      <c r="L16" s="461"/>
      <c r="M16" s="460"/>
      <c r="N16" s="460"/>
      <c r="O16" s="460"/>
      <c r="P16" s="460"/>
      <c r="Q16" s="461"/>
      <c r="R16" s="462"/>
      <c r="S16" s="461"/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/>
      <c r="D17" s="463"/>
      <c r="E17" s="463"/>
      <c r="F17" s="463"/>
      <c r="G17" s="463"/>
      <c r="H17" s="463"/>
      <c r="I17" s="463"/>
      <c r="J17" s="463"/>
      <c r="K17" s="463"/>
      <c r="L17" s="463"/>
      <c r="M17" s="463"/>
      <c r="N17" s="463"/>
      <c r="O17" s="463"/>
      <c r="P17" s="463"/>
      <c r="Q17" s="463"/>
      <c r="R17" s="463"/>
      <c r="S17" s="463"/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469" t="s">
        <v>162</v>
      </c>
      <c r="C23" s="471"/>
      <c r="D23" s="193"/>
      <c r="E23" s="426"/>
      <c r="F23" s="425"/>
    </row>
    <row r="24" spans="1:256">
      <c r="A24" s="362" t="s">
        <v>163</v>
      </c>
      <c r="B24" s="469" t="s">
        <v>164</v>
      </c>
      <c r="C24" s="471"/>
      <c r="D24" s="193"/>
      <c r="E24" s="428"/>
      <c r="F24" s="427"/>
    </row>
    <row r="25" spans="1:256">
      <c r="A25" s="362" t="s">
        <v>165</v>
      </c>
      <c r="B25" s="469" t="s">
        <v>166</v>
      </c>
      <c r="C25" s="471"/>
      <c r="D25" s="193"/>
      <c r="E25" s="424"/>
      <c r="F25" s="427"/>
    </row>
    <row r="26" spans="1:256">
      <c r="A26" s="362" t="s">
        <v>167</v>
      </c>
      <c r="B26" s="469" t="s">
        <v>168</v>
      </c>
      <c r="C26" s="471"/>
      <c r="D26" s="193"/>
      <c r="E26" s="424"/>
      <c r="F26" s="427"/>
    </row>
    <row r="27" spans="1:256">
      <c r="A27" s="362" t="s">
        <v>169</v>
      </c>
      <c r="B27" s="469" t="s">
        <v>170</v>
      </c>
      <c r="C27" s="471"/>
      <c r="D27" s="193"/>
      <c r="E27" s="424"/>
      <c r="F27" s="427"/>
    </row>
    <row r="28" spans="1:256">
      <c r="A28" s="362" t="s">
        <v>171</v>
      </c>
      <c r="B28" s="469" t="s">
        <v>172</v>
      </c>
      <c r="C28" s="471"/>
      <c r="D28" s="193"/>
      <c r="E28" s="424"/>
      <c r="F28" s="427"/>
    </row>
    <row r="29" spans="1:256">
      <c r="A29" s="362" t="s">
        <v>173</v>
      </c>
      <c r="B29" s="469" t="s">
        <v>174</v>
      </c>
      <c r="C29" s="471"/>
      <c r="D29" s="193"/>
      <c r="E29" s="426"/>
      <c r="F29" s="427"/>
    </row>
    <row r="30" spans="1:256">
      <c r="A30" s="362" t="s">
        <v>175</v>
      </c>
      <c r="B30" s="469" t="s">
        <v>176</v>
      </c>
      <c r="C30" s="471"/>
      <c r="D30" s="193"/>
      <c r="E30" s="424"/>
      <c r="F30" s="427"/>
    </row>
    <row r="31" spans="1:256">
      <c r="A31" s="362" t="s">
        <v>177</v>
      </c>
      <c r="B31" s="469" t="s">
        <v>178</v>
      </c>
      <c r="C31" s="471"/>
      <c r="D31" s="193"/>
      <c r="E31" s="424"/>
      <c r="F31" s="427"/>
    </row>
    <row r="32" spans="1:256">
      <c r="A32" s="362" t="s">
        <v>179</v>
      </c>
      <c r="B32" s="469" t="s">
        <v>180</v>
      </c>
      <c r="C32" s="471"/>
      <c r="D32" s="193"/>
      <c r="E32" s="424"/>
      <c r="F32" s="427"/>
    </row>
    <row r="33" spans="1:256">
      <c r="A33" s="362" t="s">
        <v>181</v>
      </c>
      <c r="B33" s="469" t="s">
        <v>182</v>
      </c>
      <c r="C33" s="471"/>
      <c r="D33" s="193"/>
      <c r="E33" s="426"/>
      <c r="F33" s="427"/>
    </row>
    <row r="34" spans="1:256">
      <c r="A34" s="362" t="s">
        <v>183</v>
      </c>
      <c r="B34" s="469" t="s">
        <v>184</v>
      </c>
      <c r="C34" s="471"/>
      <c r="D34" s="193"/>
      <c r="E34" s="426"/>
      <c r="F34" s="425"/>
    </row>
    <row r="35" spans="1:256">
      <c r="A35" s="362" t="s">
        <v>185</v>
      </c>
      <c r="B35" s="469" t="s">
        <v>186</v>
      </c>
      <c r="C35" s="471"/>
      <c r="D35" s="193"/>
      <c r="E35" s="424"/>
      <c r="F35" s="425"/>
    </row>
    <row r="36" spans="1:256">
      <c r="A36" s="362" t="s">
        <v>187</v>
      </c>
      <c r="B36" s="469" t="s">
        <v>188</v>
      </c>
      <c r="C36" s="471"/>
      <c r="D36" s="193"/>
      <c r="E36" s="424"/>
      <c r="F36" s="423"/>
    </row>
    <row r="37" spans="1:256">
      <c r="A37" s="362" t="s">
        <v>189</v>
      </c>
      <c r="B37" s="469" t="s">
        <v>190</v>
      </c>
      <c r="C37" s="471"/>
      <c r="D37" s="193"/>
    </row>
    <row r="38" spans="1:256">
      <c r="A38" s="362" t="s">
        <v>191</v>
      </c>
      <c r="B38" s="469" t="s">
        <v>192</v>
      </c>
      <c r="C38" s="471"/>
      <c r="D38" s="193"/>
    </row>
    <row r="39" spans="1:256">
      <c r="A39" s="362" t="s">
        <v>193</v>
      </c>
      <c r="B39" s="470" t="s">
        <v>194</v>
      </c>
      <c r="C39" s="471"/>
      <c r="D39" s="193"/>
    </row>
    <row r="40" spans="1:256">
      <c r="A40" s="362" t="s">
        <v>195</v>
      </c>
      <c r="B40" s="470" t="s">
        <v>196</v>
      </c>
      <c r="C40" s="471"/>
      <c r="D40" s="193"/>
    </row>
    <row r="41" spans="1:256">
      <c r="A41" s="76"/>
      <c r="B41" s="469"/>
      <c r="C41" s="472"/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11764</v>
      </c>
      <c r="D46" s="418">
        <v>715</v>
      </c>
      <c r="E46" s="418">
        <v>0</v>
      </c>
      <c r="F46" s="418">
        <v>0</v>
      </c>
      <c r="G46" s="418">
        <v>0</v>
      </c>
      <c r="H46" s="418">
        <v>81</v>
      </c>
      <c r="I46" s="418">
        <v>44</v>
      </c>
      <c r="J46" s="418">
        <v>0</v>
      </c>
      <c r="K46" s="418">
        <v>137</v>
      </c>
      <c r="L46" s="418">
        <v>492</v>
      </c>
      <c r="M46" s="418"/>
      <c r="N46" s="418"/>
      <c r="O46" s="418"/>
      <c r="P46" s="418"/>
      <c r="Q46" s="418">
        <v>13233</v>
      </c>
      <c r="R46" s="418">
        <v>0</v>
      </c>
      <c r="S46" s="418">
        <v>13233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6485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7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6492</v>
      </c>
      <c r="R47" s="418">
        <v>0</v>
      </c>
      <c r="S47" s="418">
        <v>6492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26911</v>
      </c>
      <c r="D48" s="418">
        <v>4373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450</v>
      </c>
      <c r="M48" s="418"/>
      <c r="N48" s="418"/>
      <c r="O48" s="418"/>
      <c r="P48" s="418"/>
      <c r="Q48" s="418">
        <v>31734</v>
      </c>
      <c r="R48" s="418">
        <v>0</v>
      </c>
      <c r="S48" s="418">
        <v>31734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127</v>
      </c>
      <c r="D49" s="418">
        <v>0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127</v>
      </c>
      <c r="R49" s="418">
        <v>0</v>
      </c>
      <c r="S49" s="418">
        <v>127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220</v>
      </c>
      <c r="D50" s="418">
        <v>39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6</v>
      </c>
      <c r="M50" s="418"/>
      <c r="N50" s="418"/>
      <c r="O50" s="418"/>
      <c r="P50" s="418"/>
      <c r="Q50" s="418">
        <v>265</v>
      </c>
      <c r="R50" s="418">
        <v>0</v>
      </c>
      <c r="S50" s="418">
        <v>265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1222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1224</v>
      </c>
      <c r="R52" s="418">
        <v>0</v>
      </c>
      <c r="S52" s="418">
        <v>1224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46729</v>
      </c>
      <c r="D53" s="419">
        <v>5128</v>
      </c>
      <c r="E53" s="419">
        <v>0</v>
      </c>
      <c r="F53" s="419">
        <v>0</v>
      </c>
      <c r="G53" s="419">
        <v>0</v>
      </c>
      <c r="H53" s="419">
        <v>81</v>
      </c>
      <c r="I53" s="419">
        <v>51</v>
      </c>
      <c r="J53" s="419">
        <v>0</v>
      </c>
      <c r="K53" s="419">
        <v>137</v>
      </c>
      <c r="L53" s="419">
        <v>949</v>
      </c>
      <c r="M53" s="419"/>
      <c r="N53" s="419"/>
      <c r="O53" s="419"/>
      <c r="P53" s="419"/>
      <c r="Q53" s="419">
        <v>53075</v>
      </c>
      <c r="R53" s="419">
        <v>0</v>
      </c>
      <c r="S53" s="419">
        <v>53075</v>
      </c>
      <c r="T53" s="82">
        <f>S53-S52-S48</f>
        <v>20117</v>
      </c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>
        <f>C53-C48</f>
        <v>19818</v>
      </c>
      <c r="D54" s="258">
        <f>D53-D48</f>
        <v>755</v>
      </c>
      <c r="E54" s="258">
        <f t="shared" ref="E54:L54" si="0">E53-E48</f>
        <v>0</v>
      </c>
      <c r="F54" s="258">
        <f t="shared" si="0"/>
        <v>0</v>
      </c>
      <c r="G54" s="258">
        <f t="shared" si="0"/>
        <v>0</v>
      </c>
      <c r="H54" s="258">
        <f t="shared" si="0"/>
        <v>81</v>
      </c>
      <c r="I54" s="258">
        <f t="shared" si="0"/>
        <v>51</v>
      </c>
      <c r="J54" s="258">
        <f t="shared" si="0"/>
        <v>0</v>
      </c>
      <c r="K54" s="258">
        <f t="shared" si="0"/>
        <v>137</v>
      </c>
      <c r="L54" s="258">
        <f t="shared" si="0"/>
        <v>499</v>
      </c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50021</v>
      </c>
      <c r="D56" s="473">
        <v>1782</v>
      </c>
      <c r="E56" s="473">
        <v>0</v>
      </c>
      <c r="F56" s="473">
        <v>0</v>
      </c>
      <c r="G56" s="473">
        <v>0</v>
      </c>
      <c r="H56" s="473">
        <v>7162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58965</v>
      </c>
      <c r="R56" s="473">
        <v>0</v>
      </c>
      <c r="S56" s="473">
        <v>58965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1198</v>
      </c>
      <c r="D58" s="473">
        <v>13</v>
      </c>
      <c r="E58" s="473">
        <v>0</v>
      </c>
      <c r="F58" s="473">
        <v>0</v>
      </c>
      <c r="G58" s="473">
        <v>0</v>
      </c>
      <c r="H58" s="473">
        <v>4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1215</v>
      </c>
      <c r="R58" s="473">
        <v>0</v>
      </c>
      <c r="S58" s="473">
        <v>1215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51219</v>
      </c>
      <c r="D59" s="474">
        <v>1795</v>
      </c>
      <c r="E59" s="474">
        <v>0</v>
      </c>
      <c r="F59" s="474">
        <v>0</v>
      </c>
      <c r="G59" s="474">
        <v>0</v>
      </c>
      <c r="H59" s="474">
        <v>7166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60180</v>
      </c>
      <c r="R59" s="474">
        <v>0</v>
      </c>
      <c r="S59" s="474">
        <v>60180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 t="s">
        <v>514</v>
      </c>
      <c r="B63" s="370"/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380" t="s">
        <v>513</v>
      </c>
      <c r="C64" s="545">
        <v>1183</v>
      </c>
      <c r="D64" s="545">
        <v>0</v>
      </c>
      <c r="E64" s="545">
        <v>0</v>
      </c>
      <c r="F64" s="545">
        <v>0</v>
      </c>
      <c r="G64" s="545">
        <v>0</v>
      </c>
      <c r="H64" s="545">
        <v>0</v>
      </c>
      <c r="I64" s="545">
        <v>0</v>
      </c>
      <c r="J64" s="545">
        <v>0</v>
      </c>
      <c r="K64" s="545">
        <v>0</v>
      </c>
      <c r="L64" s="545">
        <v>0</v>
      </c>
      <c r="M64" s="543"/>
      <c r="N64" s="543"/>
      <c r="O64" s="543"/>
      <c r="P64" s="543"/>
      <c r="Q64" s="544">
        <v>1183</v>
      </c>
      <c r="R64" s="545">
        <v>0</v>
      </c>
      <c r="S64" s="544">
        <v>1183</v>
      </c>
      <c r="T64" s="90"/>
      <c r="U64" s="216">
        <f>S74+S56</f>
        <v>59980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B65" s="370"/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/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/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/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383" t="s">
        <v>129</v>
      </c>
      <c r="C71" s="382"/>
      <c r="D71" s="382"/>
      <c r="E71" s="382"/>
      <c r="F71" s="382"/>
      <c r="G71" s="382"/>
      <c r="H71" s="382"/>
      <c r="I71" s="382"/>
      <c r="J71" s="382"/>
      <c r="K71" s="382"/>
      <c r="L71" s="382"/>
      <c r="M71" s="382"/>
      <c r="N71" s="382"/>
      <c r="O71" s="382"/>
      <c r="P71" s="382"/>
      <c r="Q71" s="382"/>
      <c r="R71" s="382"/>
      <c r="S71" s="382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381" t="s">
        <v>130</v>
      </c>
      <c r="C72" s="478">
        <v>0</v>
      </c>
      <c r="D72" s="478">
        <v>0</v>
      </c>
      <c r="E72" s="478">
        <v>0</v>
      </c>
      <c r="F72" s="478">
        <v>0</v>
      </c>
      <c r="G72" s="478">
        <v>0</v>
      </c>
      <c r="H72" s="478">
        <v>0</v>
      </c>
      <c r="I72" s="478">
        <v>0</v>
      </c>
      <c r="J72" s="478">
        <v>0</v>
      </c>
      <c r="K72" s="478">
        <v>0</v>
      </c>
      <c r="L72" s="478">
        <v>0</v>
      </c>
      <c r="M72" s="481"/>
      <c r="N72" s="481"/>
      <c r="O72" s="481"/>
      <c r="P72" s="481"/>
      <c r="Q72" s="478">
        <v>0</v>
      </c>
      <c r="R72" s="478">
        <v>0</v>
      </c>
      <c r="S72" s="478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381" t="s">
        <v>131</v>
      </c>
      <c r="C73" s="479">
        <v>1015</v>
      </c>
      <c r="D73" s="479">
        <v>0</v>
      </c>
      <c r="E73" s="479">
        <v>0</v>
      </c>
      <c r="F73" s="479">
        <v>0</v>
      </c>
      <c r="G73" s="479">
        <v>0</v>
      </c>
      <c r="H73" s="479">
        <v>0</v>
      </c>
      <c r="I73" s="479">
        <v>0</v>
      </c>
      <c r="J73" s="479">
        <v>0</v>
      </c>
      <c r="K73" s="479">
        <v>0</v>
      </c>
      <c r="L73" s="479">
        <v>0</v>
      </c>
      <c r="M73" s="480"/>
      <c r="N73" s="480"/>
      <c r="O73" s="480"/>
      <c r="P73" s="480"/>
      <c r="Q73" s="479">
        <v>1015</v>
      </c>
      <c r="R73" s="479">
        <v>0</v>
      </c>
      <c r="S73" s="479">
        <v>1015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480">
        <v>1015</v>
      </c>
      <c r="D74" s="480">
        <v>0</v>
      </c>
      <c r="E74" s="480">
        <v>0</v>
      </c>
      <c r="F74" s="480">
        <v>0</v>
      </c>
      <c r="G74" s="480">
        <v>0</v>
      </c>
      <c r="H74" s="480">
        <v>0</v>
      </c>
      <c r="I74" s="480">
        <v>0</v>
      </c>
      <c r="J74" s="480">
        <v>0</v>
      </c>
      <c r="K74" s="480">
        <v>0</v>
      </c>
      <c r="L74" s="480">
        <v>0</v>
      </c>
      <c r="M74" s="480">
        <v>0</v>
      </c>
      <c r="N74" s="480">
        <v>0</v>
      </c>
      <c r="O74" s="480">
        <v>0</v>
      </c>
      <c r="P74" s="480">
        <v>0</v>
      </c>
      <c r="Q74" s="480">
        <v>1015</v>
      </c>
      <c r="R74" s="480">
        <v>0</v>
      </c>
      <c r="S74" s="480">
        <v>1015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389" t="s">
        <v>132</v>
      </c>
      <c r="C77" s="387"/>
      <c r="D77" s="387"/>
      <c r="E77" s="387"/>
      <c r="F77" s="387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482">
        <v>0</v>
      </c>
      <c r="D78" s="482">
        <v>0</v>
      </c>
      <c r="E78" s="482">
        <v>0</v>
      </c>
      <c r="F78" s="482">
        <v>0</v>
      </c>
      <c r="G78" s="482">
        <v>0</v>
      </c>
      <c r="H78" s="482">
        <v>0</v>
      </c>
      <c r="I78" s="482">
        <v>0</v>
      </c>
      <c r="J78" s="482">
        <v>0</v>
      </c>
      <c r="K78" s="482">
        <v>0</v>
      </c>
      <c r="L78" s="482">
        <v>0</v>
      </c>
      <c r="M78" s="482"/>
      <c r="N78" s="482"/>
      <c r="O78" s="482"/>
      <c r="P78" s="482"/>
      <c r="Q78" s="482">
        <v>0</v>
      </c>
      <c r="R78" s="482">
        <v>0</v>
      </c>
      <c r="S78" s="482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390" t="s">
        <v>134</v>
      </c>
      <c r="C79" s="482">
        <v>0</v>
      </c>
      <c r="D79" s="482">
        <v>0</v>
      </c>
      <c r="E79" s="482">
        <v>0</v>
      </c>
      <c r="F79" s="482">
        <v>0</v>
      </c>
      <c r="G79" s="482">
        <v>0</v>
      </c>
      <c r="H79" s="482">
        <v>0</v>
      </c>
      <c r="I79" s="482">
        <v>0</v>
      </c>
      <c r="J79" s="482">
        <v>0</v>
      </c>
      <c r="K79" s="482">
        <v>0</v>
      </c>
      <c r="L79" s="482">
        <v>0</v>
      </c>
      <c r="M79" s="482"/>
      <c r="N79" s="482"/>
      <c r="O79" s="482"/>
      <c r="P79" s="482"/>
      <c r="Q79" s="482">
        <v>0</v>
      </c>
      <c r="R79" s="482">
        <v>0</v>
      </c>
      <c r="S79" s="482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391" t="s">
        <v>135</v>
      </c>
      <c r="C80" s="482">
        <v>15271</v>
      </c>
      <c r="D80" s="482">
        <v>0</v>
      </c>
      <c r="E80" s="482">
        <v>0</v>
      </c>
      <c r="F80" s="482">
        <v>0</v>
      </c>
      <c r="G80" s="482">
        <v>0</v>
      </c>
      <c r="H80" s="482">
        <v>0</v>
      </c>
      <c r="I80" s="482">
        <v>0</v>
      </c>
      <c r="J80" s="482">
        <v>0</v>
      </c>
      <c r="K80" s="482">
        <v>0</v>
      </c>
      <c r="L80" s="482">
        <v>0</v>
      </c>
      <c r="M80" s="482"/>
      <c r="N80" s="482"/>
      <c r="O80" s="482"/>
      <c r="P80" s="482"/>
      <c r="Q80" s="482">
        <v>15271</v>
      </c>
      <c r="R80" s="482">
        <v>0</v>
      </c>
      <c r="S80" s="482">
        <v>15271</v>
      </c>
      <c r="U80" s="217">
        <f>S80+S82</f>
        <v>20817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390" t="s">
        <v>136</v>
      </c>
      <c r="C81" s="482">
        <v>1200</v>
      </c>
      <c r="D81" s="482">
        <v>0</v>
      </c>
      <c r="E81" s="482">
        <v>0</v>
      </c>
      <c r="F81" s="482">
        <v>0</v>
      </c>
      <c r="G81" s="482">
        <v>0</v>
      </c>
      <c r="H81" s="482">
        <v>0</v>
      </c>
      <c r="I81" s="482">
        <v>0</v>
      </c>
      <c r="J81" s="482">
        <v>0</v>
      </c>
      <c r="K81" s="482">
        <v>0</v>
      </c>
      <c r="L81" s="482">
        <v>0</v>
      </c>
      <c r="M81" s="482"/>
      <c r="N81" s="482"/>
      <c r="O81" s="482"/>
      <c r="P81" s="482"/>
      <c r="Q81" s="482">
        <v>1200</v>
      </c>
      <c r="R81" s="482">
        <v>0</v>
      </c>
      <c r="S81" s="482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391" t="s">
        <v>137</v>
      </c>
      <c r="C82" s="482">
        <v>5546</v>
      </c>
      <c r="D82" s="482">
        <v>0</v>
      </c>
      <c r="E82" s="482">
        <v>0</v>
      </c>
      <c r="F82" s="482">
        <v>0</v>
      </c>
      <c r="G82" s="482">
        <v>0</v>
      </c>
      <c r="H82" s="482">
        <v>0</v>
      </c>
      <c r="I82" s="482">
        <v>0</v>
      </c>
      <c r="J82" s="482">
        <v>0</v>
      </c>
      <c r="K82" s="482">
        <v>0</v>
      </c>
      <c r="L82" s="482">
        <v>0</v>
      </c>
      <c r="M82" s="482"/>
      <c r="N82" s="482"/>
      <c r="O82" s="482"/>
      <c r="P82" s="482"/>
      <c r="Q82" s="482">
        <v>5546</v>
      </c>
      <c r="R82" s="482">
        <v>0</v>
      </c>
      <c r="S82" s="482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391" t="s">
        <v>138</v>
      </c>
      <c r="C83" s="482">
        <v>40000</v>
      </c>
      <c r="D83" s="482">
        <v>0</v>
      </c>
      <c r="E83" s="482">
        <v>0</v>
      </c>
      <c r="F83" s="482">
        <v>0</v>
      </c>
      <c r="G83" s="482">
        <v>0</v>
      </c>
      <c r="H83" s="482">
        <v>0</v>
      </c>
      <c r="I83" s="482">
        <v>0</v>
      </c>
      <c r="J83" s="482">
        <v>0</v>
      </c>
      <c r="K83" s="482">
        <v>0</v>
      </c>
      <c r="L83" s="482">
        <v>0</v>
      </c>
      <c r="M83" s="482"/>
      <c r="N83" s="482"/>
      <c r="O83" s="482"/>
      <c r="P83" s="482"/>
      <c r="Q83" s="482">
        <v>40000</v>
      </c>
      <c r="R83" s="482">
        <v>0</v>
      </c>
      <c r="S83" s="482">
        <v>40000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391" t="s">
        <v>139</v>
      </c>
      <c r="C84" s="482">
        <v>0</v>
      </c>
      <c r="D84" s="482">
        <v>0</v>
      </c>
      <c r="E84" s="482">
        <v>0</v>
      </c>
      <c r="F84" s="482">
        <v>0</v>
      </c>
      <c r="G84" s="482">
        <v>0</v>
      </c>
      <c r="H84" s="482">
        <v>0</v>
      </c>
      <c r="I84" s="482">
        <v>0</v>
      </c>
      <c r="J84" s="482">
        <v>0</v>
      </c>
      <c r="K84" s="482">
        <v>0</v>
      </c>
      <c r="L84" s="482">
        <v>0</v>
      </c>
      <c r="M84" s="482"/>
      <c r="N84" s="482"/>
      <c r="O84" s="482"/>
      <c r="P84" s="482"/>
      <c r="Q84" s="482">
        <v>0</v>
      </c>
      <c r="R84" s="482">
        <v>0</v>
      </c>
      <c r="S84" s="482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391" t="s">
        <v>140</v>
      </c>
      <c r="C85" s="482">
        <v>0</v>
      </c>
      <c r="D85" s="482">
        <v>0</v>
      </c>
      <c r="E85" s="482">
        <v>0</v>
      </c>
      <c r="F85" s="482">
        <v>0</v>
      </c>
      <c r="G85" s="482">
        <v>0</v>
      </c>
      <c r="H85" s="482">
        <v>0</v>
      </c>
      <c r="I85" s="482">
        <v>0</v>
      </c>
      <c r="J85" s="482">
        <v>0</v>
      </c>
      <c r="K85" s="482">
        <v>0</v>
      </c>
      <c r="L85" s="482">
        <v>0</v>
      </c>
      <c r="M85" s="482"/>
      <c r="N85" s="482"/>
      <c r="O85" s="482"/>
      <c r="P85" s="482"/>
      <c r="Q85" s="482">
        <v>0</v>
      </c>
      <c r="R85" s="482">
        <v>0</v>
      </c>
      <c r="S85" s="482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391" t="s">
        <v>469</v>
      </c>
      <c r="C86" s="482">
        <v>-561</v>
      </c>
      <c r="D86" s="482">
        <v>0</v>
      </c>
      <c r="E86" s="482">
        <v>0</v>
      </c>
      <c r="F86" s="482">
        <v>0</v>
      </c>
      <c r="G86" s="482">
        <v>0</v>
      </c>
      <c r="H86" s="482">
        <v>0</v>
      </c>
      <c r="I86" s="482">
        <v>0</v>
      </c>
      <c r="J86" s="482">
        <v>0</v>
      </c>
      <c r="K86" s="482">
        <v>0</v>
      </c>
      <c r="L86" s="482">
        <v>0</v>
      </c>
      <c r="M86" s="482"/>
      <c r="N86" s="482"/>
      <c r="O86" s="482"/>
      <c r="P86" s="482"/>
      <c r="Q86" s="482">
        <v>-561</v>
      </c>
      <c r="R86" s="482">
        <v>0</v>
      </c>
      <c r="S86" s="482">
        <v>-561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388" t="s">
        <v>141</v>
      </c>
      <c r="C87" s="482">
        <v>1600</v>
      </c>
      <c r="D87" s="482">
        <v>0</v>
      </c>
      <c r="E87" s="482">
        <v>0</v>
      </c>
      <c r="F87" s="482">
        <v>0</v>
      </c>
      <c r="G87" s="482">
        <v>0</v>
      </c>
      <c r="H87" s="482">
        <v>0</v>
      </c>
      <c r="I87" s="482">
        <v>0</v>
      </c>
      <c r="J87" s="482">
        <v>0</v>
      </c>
      <c r="K87" s="482">
        <v>0</v>
      </c>
      <c r="L87" s="482">
        <v>0</v>
      </c>
      <c r="M87" s="482"/>
      <c r="N87" s="482"/>
      <c r="O87" s="482"/>
      <c r="P87" s="482"/>
      <c r="Q87" s="482">
        <v>1600</v>
      </c>
      <c r="R87" s="482">
        <v>0</v>
      </c>
      <c r="S87" s="482">
        <v>1600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483">
        <v>63056</v>
      </c>
      <c r="D88" s="483">
        <v>0</v>
      </c>
      <c r="E88" s="483">
        <v>0</v>
      </c>
      <c r="F88" s="483">
        <v>0</v>
      </c>
      <c r="G88" s="483">
        <v>0</v>
      </c>
      <c r="H88" s="483">
        <v>0</v>
      </c>
      <c r="I88" s="483">
        <v>0</v>
      </c>
      <c r="J88" s="483">
        <v>0</v>
      </c>
      <c r="K88" s="483">
        <v>0</v>
      </c>
      <c r="L88" s="483">
        <v>0</v>
      </c>
      <c r="M88" s="483"/>
      <c r="N88" s="483"/>
      <c r="O88" s="483"/>
      <c r="P88" s="483"/>
      <c r="Q88" s="483">
        <v>63056</v>
      </c>
      <c r="R88" s="483">
        <v>0</v>
      </c>
      <c r="S88" s="483">
        <v>63056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395" t="s">
        <v>145</v>
      </c>
      <c r="C135" s="485">
        <v>80626</v>
      </c>
      <c r="D135" s="485">
        <v>0</v>
      </c>
      <c r="E135" s="485">
        <v>0</v>
      </c>
      <c r="F135" s="485">
        <v>0</v>
      </c>
      <c r="G135" s="485">
        <v>0</v>
      </c>
      <c r="H135" s="485">
        <v>0</v>
      </c>
      <c r="I135" s="485">
        <v>0</v>
      </c>
      <c r="J135" s="485">
        <v>0</v>
      </c>
      <c r="K135" s="485">
        <v>0</v>
      </c>
      <c r="L135" s="485">
        <v>0</v>
      </c>
      <c r="M135" s="485"/>
      <c r="N135" s="485"/>
      <c r="O135" s="485"/>
      <c r="P135" s="485"/>
      <c r="Q135" s="485">
        <v>80626</v>
      </c>
      <c r="R135" s="484">
        <v>0</v>
      </c>
      <c r="S135" s="485">
        <v>80626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398" t="s">
        <v>235</v>
      </c>
      <c r="C144" s="397"/>
      <c r="D144" s="397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7"/>
      <c r="P144" s="397"/>
      <c r="Q144" s="397"/>
      <c r="R144" s="397"/>
      <c r="S144" s="397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487"/>
      <c r="D145" s="487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7"/>
      <c r="P145" s="487"/>
      <c r="Q145" s="487"/>
      <c r="R145" s="487"/>
      <c r="S145" s="489"/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487"/>
      <c r="D146" s="487"/>
      <c r="E146" s="487"/>
      <c r="F146" s="487"/>
      <c r="G146" s="487"/>
      <c r="H146" s="487"/>
      <c r="I146" s="487"/>
      <c r="J146" s="487"/>
      <c r="K146" s="487"/>
      <c r="L146" s="487"/>
      <c r="M146" s="487"/>
      <c r="N146" s="487"/>
      <c r="O146" s="487"/>
      <c r="P146" s="487"/>
      <c r="Q146" s="487"/>
      <c r="R146" s="487"/>
      <c r="S146" s="487"/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487"/>
      <c r="D147" s="487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7"/>
      <c r="P147" s="487"/>
      <c r="Q147" s="487"/>
      <c r="R147" s="487"/>
      <c r="S147" s="487"/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487"/>
      <c r="D148" s="487"/>
      <c r="E148" s="487"/>
      <c r="F148" s="487"/>
      <c r="G148" s="487"/>
      <c r="H148" s="487"/>
      <c r="I148" s="487"/>
      <c r="J148" s="487"/>
      <c r="K148" s="487"/>
      <c r="L148" s="487"/>
      <c r="M148" s="487"/>
      <c r="N148" s="487"/>
      <c r="O148" s="487"/>
      <c r="P148" s="487"/>
      <c r="Q148" s="487"/>
      <c r="R148" s="487"/>
      <c r="S148" s="487"/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487"/>
      <c r="D149" s="487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7"/>
      <c r="P149" s="487"/>
      <c r="Q149" s="487"/>
      <c r="R149" s="487"/>
      <c r="S149" s="487"/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487"/>
      <c r="N150" s="487"/>
      <c r="O150" s="487"/>
      <c r="P150" s="487"/>
      <c r="Q150" s="487"/>
      <c r="R150" s="487"/>
      <c r="S150" s="487"/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487"/>
      <c r="D151" s="487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7"/>
      <c r="P151" s="487"/>
      <c r="Q151" s="486"/>
      <c r="R151" s="487"/>
      <c r="S151" s="486"/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396" t="s">
        <v>38</v>
      </c>
      <c r="C152" s="488"/>
      <c r="D152" s="488"/>
      <c r="E152" s="488"/>
      <c r="F152" s="488"/>
      <c r="G152" s="488"/>
      <c r="H152" s="488"/>
      <c r="I152" s="488"/>
      <c r="J152" s="488"/>
      <c r="K152" s="488"/>
      <c r="L152" s="488"/>
      <c r="M152" s="488"/>
      <c r="N152" s="488"/>
      <c r="O152" s="488"/>
      <c r="P152" s="488"/>
      <c r="Q152" s="488"/>
      <c r="R152" s="488"/>
      <c r="S152" s="488"/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433" t="s">
        <v>244</v>
      </c>
      <c r="C158" s="490"/>
      <c r="D158" s="490"/>
      <c r="E158" s="490"/>
      <c r="F158" s="490"/>
      <c r="G158" s="490"/>
      <c r="H158" s="490"/>
      <c r="I158" s="490"/>
      <c r="J158" s="490"/>
      <c r="K158" s="490"/>
      <c r="L158" s="490"/>
      <c r="M158" s="490"/>
      <c r="N158" s="490"/>
      <c r="O158" s="490"/>
      <c r="P158" s="490"/>
      <c r="Q158" s="490"/>
      <c r="R158" s="490"/>
      <c r="S158" s="490"/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433" t="s">
        <v>245</v>
      </c>
      <c r="C159" s="492"/>
      <c r="D159" s="492"/>
      <c r="E159" s="492"/>
      <c r="F159" s="492"/>
      <c r="G159" s="492"/>
      <c r="H159" s="492"/>
      <c r="I159" s="492"/>
      <c r="J159" s="492"/>
      <c r="K159" s="492"/>
      <c r="L159" s="492"/>
      <c r="M159" s="492"/>
      <c r="N159" s="492"/>
      <c r="O159" s="492"/>
      <c r="P159" s="492"/>
      <c r="Q159" s="492"/>
      <c r="R159" s="492"/>
      <c r="S159" s="492"/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433" t="s">
        <v>246</v>
      </c>
      <c r="C160" s="491"/>
      <c r="D160" s="491"/>
      <c r="E160" s="491"/>
      <c r="F160" s="491"/>
      <c r="G160" s="491"/>
      <c r="H160" s="491"/>
      <c r="I160" s="491"/>
      <c r="J160" s="491"/>
      <c r="K160" s="491"/>
      <c r="L160" s="491"/>
      <c r="M160" s="491"/>
      <c r="N160" s="491"/>
      <c r="O160" s="491"/>
      <c r="P160" s="491"/>
      <c r="Q160" s="491"/>
      <c r="R160" s="491"/>
      <c r="S160" s="491"/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497" t="s">
        <v>503</v>
      </c>
      <c r="E169" s="497" t="s">
        <v>274</v>
      </c>
    </row>
    <row r="170" spans="1:6" ht="15.75">
      <c r="A170" s="170"/>
      <c r="B170" s="439"/>
      <c r="C170" s="436"/>
      <c r="D170" s="493" t="s">
        <v>249</v>
      </c>
      <c r="E170" s="493"/>
    </row>
    <row r="171" spans="1:6" ht="15.75">
      <c r="A171" s="170"/>
      <c r="B171" s="434" t="s">
        <v>506</v>
      </c>
      <c r="C171" s="436"/>
      <c r="D171" s="493"/>
      <c r="E171" s="493"/>
      <c r="F171" s="6"/>
    </row>
    <row r="172" spans="1:6" ht="15.75">
      <c r="A172" s="170"/>
      <c r="B172" s="440" t="s">
        <v>250</v>
      </c>
      <c r="C172" s="436"/>
      <c r="D172" s="494"/>
      <c r="E172" s="494">
        <v>59544</v>
      </c>
      <c r="F172" s="6"/>
    </row>
    <row r="173" spans="1:6" ht="15.75">
      <c r="A173" s="170"/>
      <c r="B173" s="436" t="s">
        <v>251</v>
      </c>
      <c r="C173" s="435"/>
      <c r="D173" s="494"/>
      <c r="E173" s="494">
        <v>21024</v>
      </c>
      <c r="F173" s="6"/>
    </row>
    <row r="174" spans="1:6" ht="15.75">
      <c r="A174" s="170"/>
      <c r="B174" s="440" t="s">
        <v>252</v>
      </c>
      <c r="C174" s="443"/>
      <c r="D174" s="494"/>
      <c r="E174" s="494">
        <v>11162</v>
      </c>
      <c r="F174" s="6"/>
    </row>
    <row r="175" spans="1:6" ht="15.75">
      <c r="A175" s="170"/>
      <c r="B175" s="440" t="s">
        <v>253</v>
      </c>
      <c r="C175" s="443"/>
      <c r="D175" s="494"/>
      <c r="E175" s="494">
        <v>0</v>
      </c>
      <c r="F175" s="6"/>
    </row>
    <row r="176" spans="1:6" ht="15.75">
      <c r="A176" s="170"/>
      <c r="B176" s="440" t="s">
        <v>254</v>
      </c>
      <c r="C176" s="443"/>
      <c r="D176" s="494"/>
      <c r="E176" s="494">
        <v>0</v>
      </c>
      <c r="F176" s="6"/>
    </row>
    <row r="177" spans="1:6" ht="15.75">
      <c r="A177" s="170"/>
      <c r="B177" s="440" t="s">
        <v>470</v>
      </c>
      <c r="C177" s="443"/>
      <c r="D177" s="494"/>
      <c r="E177" s="494">
        <v>0</v>
      </c>
      <c r="F177" s="6"/>
    </row>
    <row r="178" spans="1:6" ht="15.75">
      <c r="A178" s="170"/>
      <c r="B178" s="440" t="s">
        <v>255</v>
      </c>
      <c r="C178" s="444"/>
      <c r="D178" s="495"/>
      <c r="E178" s="495">
        <v>747</v>
      </c>
      <c r="F178" s="6"/>
    </row>
    <row r="179" spans="1:6" ht="15.75">
      <c r="A179" s="170"/>
      <c r="B179" s="440" t="s">
        <v>38</v>
      </c>
      <c r="C179" s="437"/>
      <c r="D179" s="496"/>
      <c r="E179" s="496">
        <v>92477</v>
      </c>
      <c r="F179" s="6"/>
    </row>
    <row r="180" spans="1:6" ht="15.75">
      <c r="A180" s="170"/>
      <c r="B180" s="441"/>
      <c r="C180" s="438"/>
      <c r="D180" s="496"/>
      <c r="E180" s="496"/>
      <c r="F180" s="6"/>
    </row>
    <row r="181" spans="1:6" ht="15.75">
      <c r="A181" s="170"/>
      <c r="B181" s="442" t="s">
        <v>507</v>
      </c>
      <c r="C181" s="438"/>
      <c r="D181" s="496"/>
      <c r="E181" s="496"/>
      <c r="F181" s="6"/>
    </row>
    <row r="182" spans="1:6" ht="15.75">
      <c r="A182" s="170"/>
      <c r="B182" s="440" t="s">
        <v>256</v>
      </c>
      <c r="C182" s="438"/>
      <c r="D182" s="494"/>
      <c r="E182" s="494">
        <v>29834</v>
      </c>
      <c r="F182" s="6"/>
    </row>
    <row r="183" spans="1:6" ht="15.75">
      <c r="A183" s="170"/>
      <c r="B183" s="440" t="s">
        <v>257</v>
      </c>
      <c r="C183" s="438"/>
      <c r="D183" s="495"/>
      <c r="E183" s="495">
        <v>62643</v>
      </c>
      <c r="F183" s="6"/>
    </row>
    <row r="184" spans="1:6" ht="18">
      <c r="A184" s="170"/>
      <c r="B184" s="440"/>
      <c r="C184" s="438"/>
      <c r="D184" s="498"/>
      <c r="E184" s="498"/>
      <c r="F184" s="6"/>
    </row>
    <row r="185" spans="1:6" ht="15.75">
      <c r="B185" s="440" t="s">
        <v>38</v>
      </c>
      <c r="C185" s="437"/>
      <c r="D185" s="496"/>
      <c r="E185" s="496">
        <v>92477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>
      <c r="B189" s="210" t="s">
        <v>262</v>
      </c>
      <c r="C189" s="209">
        <v>2</v>
      </c>
      <c r="D189" s="209"/>
    </row>
    <row r="192" spans="1:6" ht="15.75">
      <c r="A192" s="185">
        <v>8</v>
      </c>
      <c r="B192" s="181" t="s">
        <v>263</v>
      </c>
      <c r="C192" s="181"/>
      <c r="D192" s="183"/>
    </row>
    <row r="193" spans="1:5" ht="15.75">
      <c r="A193" s="182"/>
      <c r="B193" s="181"/>
      <c r="C193" s="181"/>
      <c r="D193" s="183"/>
    </row>
    <row r="194" spans="1:5" ht="15.75">
      <c r="A194" s="180"/>
      <c r="B194" s="180" t="s">
        <v>264</v>
      </c>
      <c r="C194" s="180"/>
      <c r="D194" s="184"/>
    </row>
    <row r="195" spans="1:5" ht="15.75">
      <c r="A195" s="180"/>
      <c r="B195" s="180"/>
      <c r="C195" s="180"/>
      <c r="D195" s="184"/>
    </row>
    <row r="196" spans="1:5" ht="15.75">
      <c r="A196" s="180"/>
      <c r="B196" s="445"/>
      <c r="C196" s="445"/>
      <c r="D196" s="456" t="s">
        <v>503</v>
      </c>
      <c r="E196" s="456" t="s">
        <v>274</v>
      </c>
    </row>
    <row r="197" spans="1:5" ht="15.75">
      <c r="A197" s="180"/>
      <c r="B197" s="445"/>
      <c r="C197" s="445"/>
      <c r="D197" s="453" t="s">
        <v>249</v>
      </c>
      <c r="E197" s="453"/>
    </row>
    <row r="198" spans="1:5" ht="15.75">
      <c r="A198" s="180"/>
      <c r="B198" s="445"/>
      <c r="C198" s="445"/>
      <c r="D198" s="454"/>
      <c r="E198" s="451"/>
    </row>
    <row r="199" spans="1:5" ht="15.75">
      <c r="A199" s="180"/>
      <c r="B199" s="445" t="s">
        <v>265</v>
      </c>
      <c r="C199" s="445"/>
      <c r="D199" s="457"/>
      <c r="E199" s="457">
        <v>75695</v>
      </c>
    </row>
    <row r="200" spans="1:5" ht="15.75">
      <c r="A200" s="180"/>
      <c r="B200" s="445" t="s">
        <v>266</v>
      </c>
      <c r="C200" s="445"/>
      <c r="D200" s="457"/>
      <c r="E200" s="457">
        <v>5723</v>
      </c>
    </row>
    <row r="201" spans="1:5" ht="15.75">
      <c r="A201" s="180"/>
      <c r="B201" s="445" t="s">
        <v>238</v>
      </c>
      <c r="C201" s="445"/>
      <c r="D201" s="457"/>
      <c r="E201" s="457">
        <v>10935</v>
      </c>
    </row>
    <row r="202" spans="1:5" ht="15.75">
      <c r="A202" s="180"/>
      <c r="B202" s="445" t="s">
        <v>267</v>
      </c>
      <c r="C202" s="445"/>
      <c r="D202" s="457"/>
      <c r="E202" s="457">
        <v>337</v>
      </c>
    </row>
    <row r="203" spans="1:5" ht="15.75">
      <c r="A203" s="180"/>
      <c r="B203" s="445" t="s">
        <v>268</v>
      </c>
      <c r="C203" s="445"/>
      <c r="D203" s="457"/>
      <c r="E203" s="457">
        <v>0</v>
      </c>
    </row>
    <row r="204" spans="1:5" ht="15.75">
      <c r="A204" s="180"/>
      <c r="B204" s="445" t="s">
        <v>269</v>
      </c>
      <c r="C204" s="445"/>
      <c r="D204" s="457"/>
      <c r="E204" s="457">
        <v>0</v>
      </c>
    </row>
    <row r="205" spans="1:5" ht="15.75">
      <c r="A205" s="180"/>
      <c r="B205" s="446" t="s">
        <v>508</v>
      </c>
      <c r="C205" s="445"/>
      <c r="D205" s="459"/>
      <c r="E205" s="459">
        <v>-4332</v>
      </c>
    </row>
    <row r="206" spans="1:5" ht="15.75">
      <c r="A206" s="180"/>
      <c r="B206" s="445"/>
      <c r="C206" s="445"/>
      <c r="D206" s="452"/>
      <c r="E206" s="452"/>
    </row>
    <row r="207" spans="1:5" ht="15.75">
      <c r="A207" s="180"/>
      <c r="B207" s="445" t="s">
        <v>38</v>
      </c>
      <c r="C207" s="445"/>
      <c r="D207" s="455"/>
      <c r="E207" s="455">
        <v>88358</v>
      </c>
    </row>
    <row r="208" spans="1:5" ht="15.75">
      <c r="B208" s="445"/>
      <c r="C208" s="445"/>
      <c r="D208" s="455"/>
      <c r="E208" s="455"/>
    </row>
    <row r="209" spans="1:8" ht="15.75">
      <c r="B209" s="445" t="s">
        <v>313</v>
      </c>
      <c r="C209" s="445"/>
      <c r="D209" s="459"/>
      <c r="E209" s="458">
        <v>33</v>
      </c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503" t="s">
        <v>503</v>
      </c>
      <c r="E215" s="503" t="s">
        <v>274</v>
      </c>
    </row>
    <row r="216" spans="1:8" ht="15.75">
      <c r="A216" s="186"/>
      <c r="B216" s="447"/>
      <c r="C216" s="447"/>
      <c r="D216" s="499" t="s">
        <v>249</v>
      </c>
      <c r="E216" s="499"/>
    </row>
    <row r="217" spans="1:8" ht="15.75">
      <c r="A217" s="186"/>
      <c r="B217" s="447"/>
      <c r="C217" s="447"/>
      <c r="D217" s="505"/>
      <c r="E217" s="505"/>
    </row>
    <row r="218" spans="1:8" ht="15.75">
      <c r="A218" s="186"/>
      <c r="B218" s="447" t="s">
        <v>202</v>
      </c>
      <c r="C218" s="447"/>
      <c r="D218" s="500"/>
      <c r="E218" s="500">
        <v>31859</v>
      </c>
      <c r="G218" s="305"/>
      <c r="H218" s="306"/>
    </row>
    <row r="219" spans="1:8" ht="15.75">
      <c r="A219" s="186"/>
      <c r="B219" s="447" t="s">
        <v>203</v>
      </c>
      <c r="C219" s="447"/>
      <c r="D219" s="500"/>
      <c r="E219" s="500">
        <v>11203</v>
      </c>
      <c r="G219" s="305"/>
      <c r="H219" s="306"/>
    </row>
    <row r="220" spans="1:8" ht="15.75">
      <c r="A220" s="186"/>
      <c r="B220" s="447" t="s">
        <v>201</v>
      </c>
      <c r="C220" s="447"/>
      <c r="D220" s="500"/>
      <c r="E220" s="500">
        <v>2257</v>
      </c>
    </row>
    <row r="221" spans="1:8" ht="15.75">
      <c r="A221" s="186"/>
      <c r="B221" s="447" t="s">
        <v>267</v>
      </c>
      <c r="C221" s="447"/>
      <c r="D221" s="501"/>
      <c r="E221" s="501">
        <v>47</v>
      </c>
    </row>
    <row r="222" spans="1:8" ht="15.75">
      <c r="A222" s="186"/>
      <c r="B222" s="447"/>
      <c r="C222" s="447"/>
      <c r="D222" s="504"/>
      <c r="E222" s="504"/>
    </row>
    <row r="223" spans="1:8" ht="15.75">
      <c r="A223" s="186"/>
      <c r="B223" s="447" t="s">
        <v>38</v>
      </c>
      <c r="C223" s="447"/>
      <c r="D223" s="502"/>
      <c r="E223" s="502">
        <v>45366</v>
      </c>
    </row>
    <row r="224" spans="1:8" ht="15.75">
      <c r="B224" s="447"/>
      <c r="C224" s="447"/>
      <c r="D224" s="505"/>
      <c r="E224" s="505"/>
    </row>
    <row r="225" spans="2:6" ht="15.75">
      <c r="B225" s="447" t="s">
        <v>373</v>
      </c>
      <c r="C225" s="447"/>
      <c r="D225" s="506"/>
      <c r="E225" s="506">
        <v>21</v>
      </c>
    </row>
    <row r="229" spans="2:6" ht="20.25">
      <c r="B229" s="214"/>
      <c r="C229" s="213" t="s">
        <v>275</v>
      </c>
      <c r="D229" s="554">
        <v>2018</v>
      </c>
      <c r="E229" s="555">
        <v>2017</v>
      </c>
    </row>
    <row r="230" spans="2:6" ht="20.25">
      <c r="B230" s="219" t="s">
        <v>276</v>
      </c>
      <c r="C230" s="221"/>
      <c r="D230" s="555"/>
      <c r="E230" s="555"/>
    </row>
    <row r="231" spans="2:6" ht="15.75">
      <c r="B231" s="219" t="s">
        <v>277</v>
      </c>
      <c r="C231" s="296"/>
      <c r="D231" s="556">
        <v>988747</v>
      </c>
      <c r="E231" s="556">
        <v>963534</v>
      </c>
    </row>
    <row r="232" spans="2:6" ht="15.75">
      <c r="B232" s="219" t="s">
        <v>278</v>
      </c>
      <c r="C232" s="296"/>
      <c r="D232" s="557">
        <v>-900586</v>
      </c>
      <c r="E232" s="558">
        <v>-842718</v>
      </c>
    </row>
    <row r="233" spans="2:6" ht="15.75">
      <c r="B233" s="219" t="s">
        <v>279</v>
      </c>
      <c r="C233" s="296"/>
      <c r="D233" s="558">
        <v>-7388</v>
      </c>
      <c r="E233" s="558">
        <v>-9540</v>
      </c>
    </row>
    <row r="234" spans="2:6" ht="15.75">
      <c r="B234" s="219" t="s">
        <v>280</v>
      </c>
      <c r="C234" s="296"/>
      <c r="D234" s="556">
        <v>3482</v>
      </c>
      <c r="E234" s="556">
        <v>5430</v>
      </c>
    </row>
    <row r="235" spans="2:6" ht="15.75">
      <c r="B235" s="219" t="s">
        <v>281</v>
      </c>
      <c r="C235" s="296"/>
      <c r="D235" s="558">
        <v>-10413</v>
      </c>
      <c r="E235" s="558">
        <v>-6989</v>
      </c>
    </row>
    <row r="236" spans="2:6" ht="15.75">
      <c r="B236" s="219" t="s">
        <v>282</v>
      </c>
      <c r="C236" s="296"/>
      <c r="D236" s="558">
        <v>-17332</v>
      </c>
      <c r="E236" s="558">
        <v>-14325</v>
      </c>
    </row>
    <row r="237" spans="2:6" ht="15.75">
      <c r="B237" s="219" t="s">
        <v>283</v>
      </c>
      <c r="C237" s="296"/>
      <c r="D237" s="558">
        <v>0</v>
      </c>
      <c r="E237" s="558">
        <v>0</v>
      </c>
    </row>
    <row r="238" spans="2:6" ht="15.75">
      <c r="B238" s="219" t="s">
        <v>284</v>
      </c>
      <c r="C238" s="296"/>
      <c r="D238" s="559">
        <v>-1668</v>
      </c>
      <c r="E238" s="559">
        <v>-3602</v>
      </c>
    </row>
    <row r="239" spans="2:6" ht="15.75">
      <c r="B239" s="219"/>
      <c r="C239" s="221"/>
      <c r="D239" s="556"/>
      <c r="E239" s="559"/>
    </row>
    <row r="240" spans="2:6" ht="18">
      <c r="B240" s="219" t="s">
        <v>285</v>
      </c>
      <c r="C240" s="221"/>
      <c r="D240" s="560">
        <v>54842</v>
      </c>
      <c r="E240" s="560">
        <v>91790</v>
      </c>
      <c r="F240" s="257">
        <f>E240-'[8]Flujo 2018'!$T$3</f>
        <v>0</v>
      </c>
    </row>
    <row r="241" spans="2:10" ht="15.75">
      <c r="B241" s="219"/>
      <c r="C241" s="221"/>
      <c r="D241" s="561"/>
      <c r="E241" s="561"/>
    </row>
    <row r="242" spans="2:10" ht="15.75">
      <c r="B242" s="580" t="s">
        <v>286</v>
      </c>
      <c r="C242" s="221"/>
      <c r="D242" s="561"/>
      <c r="E242" s="561"/>
      <c r="G242" s="577"/>
      <c r="H242" s="575"/>
      <c r="I242" s="572"/>
    </row>
    <row r="243" spans="2:10" ht="15.75">
      <c r="B243" s="581" t="s">
        <v>287</v>
      </c>
      <c r="C243" s="222">
        <v>15</v>
      </c>
      <c r="D243" s="558">
        <v>-41042</v>
      </c>
      <c r="E243" s="558">
        <v>-23487</v>
      </c>
      <c r="F243" s="6"/>
      <c r="G243" s="577"/>
      <c r="H243" s="578"/>
      <c r="I243" s="572"/>
      <c r="J243" s="6"/>
    </row>
    <row r="244" spans="2:10" ht="15.75">
      <c r="B244" s="581" t="s">
        <v>288</v>
      </c>
      <c r="C244" s="224"/>
      <c r="D244" s="558">
        <v>1641</v>
      </c>
      <c r="E244" s="558">
        <v>517</v>
      </c>
      <c r="F244" s="6"/>
      <c r="G244" s="577"/>
      <c r="H244" s="578"/>
      <c r="I244" s="572"/>
      <c r="J244" s="6"/>
    </row>
    <row r="245" spans="2:10" ht="15.75">
      <c r="B245" s="581" t="s">
        <v>289</v>
      </c>
      <c r="C245" s="224"/>
      <c r="D245" s="558">
        <v>0</v>
      </c>
      <c r="E245" s="558">
        <v>59</v>
      </c>
      <c r="F245" s="6"/>
      <c r="G245" s="577"/>
      <c r="H245" s="578"/>
      <c r="I245" s="572"/>
      <c r="J245" s="6"/>
    </row>
    <row r="246" spans="2:10" ht="15.75">
      <c r="B246" s="581" t="s">
        <v>290</v>
      </c>
      <c r="C246" s="224"/>
      <c r="D246" s="558">
        <v>0</v>
      </c>
      <c r="E246" s="558">
        <v>0</v>
      </c>
      <c r="F246" s="6"/>
      <c r="G246" s="577"/>
      <c r="H246" s="573"/>
      <c r="I246" s="572"/>
      <c r="J246" s="6"/>
    </row>
    <row r="247" spans="2:10" ht="15.75">
      <c r="B247" s="581" t="s">
        <v>291</v>
      </c>
      <c r="C247" s="221"/>
      <c r="D247" s="558">
        <v>-2983</v>
      </c>
      <c r="E247" s="558">
        <v>3576</v>
      </c>
      <c r="F247" s="6"/>
      <c r="G247" s="577"/>
      <c r="H247" s="573"/>
      <c r="I247" s="572"/>
      <c r="J247" s="6"/>
    </row>
    <row r="248" spans="2:10" ht="15.75">
      <c r="B248" s="581" t="s">
        <v>292</v>
      </c>
      <c r="C248" s="221"/>
      <c r="D248" s="558">
        <v>-36250</v>
      </c>
      <c r="E248" s="558">
        <v>28157</v>
      </c>
      <c r="F248" s="6"/>
      <c r="G248" s="577"/>
      <c r="H248" s="575"/>
      <c r="I248" s="572"/>
      <c r="J248" s="6"/>
    </row>
    <row r="249" spans="2:10" ht="15.75">
      <c r="B249" s="581" t="s">
        <v>293</v>
      </c>
      <c r="C249" s="222">
        <v>17</v>
      </c>
      <c r="D249" s="558">
        <v>-1235</v>
      </c>
      <c r="E249" s="558">
        <v>-1200</v>
      </c>
      <c r="F249" s="6"/>
      <c r="G249" s="577"/>
      <c r="H249" s="573"/>
      <c r="I249" s="572"/>
      <c r="J249" s="6"/>
    </row>
    <row r="250" spans="2:10" ht="15.75">
      <c r="B250" s="581" t="s">
        <v>294</v>
      </c>
      <c r="C250" s="221"/>
      <c r="D250" s="558">
        <v>0</v>
      </c>
      <c r="E250" s="558">
        <v>0</v>
      </c>
      <c r="F250" s="6"/>
      <c r="G250" s="571"/>
      <c r="H250" s="571"/>
      <c r="I250" s="571"/>
      <c r="J250" s="6"/>
    </row>
    <row r="251" spans="2:10" ht="15.75">
      <c r="B251" s="579" t="s">
        <v>515</v>
      </c>
      <c r="C251" s="221"/>
      <c r="D251" s="562">
        <v>21</v>
      </c>
      <c r="E251" s="562"/>
      <c r="F251" s="6"/>
      <c r="G251" s="577"/>
      <c r="H251" s="573"/>
      <c r="I251" s="572"/>
      <c r="J251" s="6"/>
    </row>
    <row r="252" spans="2:10" ht="15.75">
      <c r="B252" s="581" t="s">
        <v>295</v>
      </c>
      <c r="C252" s="221"/>
      <c r="D252" s="558">
        <v>-4327</v>
      </c>
      <c r="E252" s="558">
        <v>-1449</v>
      </c>
      <c r="F252" s="6"/>
      <c r="G252" s="577"/>
      <c r="H252" s="573"/>
      <c r="I252" s="574"/>
      <c r="J252" s="6"/>
    </row>
    <row r="253" spans="2:10" ht="15.75">
      <c r="B253" s="581" t="s">
        <v>296</v>
      </c>
      <c r="C253" s="221"/>
      <c r="D253" s="556">
        <v>0</v>
      </c>
      <c r="E253" s="558">
        <v>0</v>
      </c>
      <c r="F253" s="6"/>
      <c r="G253" s="577"/>
      <c r="H253" s="573"/>
      <c r="I253" s="572"/>
      <c r="J253" s="6"/>
    </row>
    <row r="254" spans="2:10" ht="18">
      <c r="B254" s="581" t="s">
        <v>297</v>
      </c>
      <c r="C254" s="224"/>
      <c r="D254" s="558">
        <v>-242</v>
      </c>
      <c r="E254" s="563">
        <v>0</v>
      </c>
      <c r="F254" s="6"/>
      <c r="G254" s="577"/>
      <c r="H254" s="578"/>
      <c r="I254" s="576"/>
      <c r="J254" s="6"/>
    </row>
    <row r="255" spans="2:10" ht="18">
      <c r="B255" s="581" t="s">
        <v>298</v>
      </c>
      <c r="C255" s="221"/>
      <c r="D255" s="560">
        <v>-184</v>
      </c>
      <c r="E255" s="560">
        <v>0</v>
      </c>
      <c r="F255" s="312"/>
      <c r="G255" s="6"/>
      <c r="H255" s="6"/>
      <c r="I255" s="6"/>
      <c r="J255" s="6"/>
    </row>
    <row r="256" spans="2:10" ht="18">
      <c r="B256" s="581" t="s">
        <v>299</v>
      </c>
      <c r="C256" s="221"/>
      <c r="D256" s="560">
        <v>-84601</v>
      </c>
      <c r="E256" s="559">
        <v>6173</v>
      </c>
      <c r="F256" s="6"/>
      <c r="G256" s="6"/>
      <c r="H256" s="6"/>
      <c r="I256" s="6"/>
      <c r="J256" s="6"/>
    </row>
    <row r="257" spans="2:10" ht="15.75">
      <c r="B257" s="580" t="s">
        <v>300</v>
      </c>
      <c r="C257" s="221"/>
      <c r="D257" s="561"/>
      <c r="E257" s="563"/>
      <c r="F257" s="6"/>
      <c r="G257" s="6"/>
      <c r="H257" s="6"/>
      <c r="I257" s="6"/>
      <c r="J257" s="6"/>
    </row>
    <row r="258" spans="2:10" ht="15.75">
      <c r="B258" s="220"/>
      <c r="C258" s="226"/>
      <c r="D258" s="561"/>
      <c r="E258" s="563"/>
    </row>
    <row r="259" spans="2:10" ht="15.75">
      <c r="B259" s="278" t="s">
        <v>260</v>
      </c>
      <c r="C259" s="221"/>
      <c r="D259" s="558">
        <v>29477</v>
      </c>
      <c r="E259" s="558">
        <v>-37630</v>
      </c>
    </row>
    <row r="260" spans="2:10" ht="15.75">
      <c r="B260" s="278" t="s">
        <v>261</v>
      </c>
      <c r="C260" s="221"/>
      <c r="D260" s="558">
        <v>-19125</v>
      </c>
      <c r="E260" s="558">
        <v>-12233</v>
      </c>
    </row>
    <row r="261" spans="2:10" ht="15.75">
      <c r="B261" s="278" t="s">
        <v>301</v>
      </c>
      <c r="C261" s="221"/>
      <c r="D261" s="564">
        <v>40000</v>
      </c>
      <c r="E261" s="558">
        <v>6000</v>
      </c>
    </row>
    <row r="262" spans="2:10" ht="15.75">
      <c r="B262" s="278" t="s">
        <v>262</v>
      </c>
      <c r="C262" s="221"/>
      <c r="D262" s="558">
        <v>-48</v>
      </c>
      <c r="E262" s="558">
        <v>-100</v>
      </c>
    </row>
    <row r="263" spans="2:10" ht="15.75">
      <c r="B263" s="278" t="s">
        <v>302</v>
      </c>
      <c r="C263" s="221"/>
      <c r="D263" s="558">
        <v>-40000</v>
      </c>
      <c r="E263" s="558">
        <v>-30000</v>
      </c>
    </row>
    <row r="264" spans="2:10" ht="15.75">
      <c r="B264" s="278" t="s">
        <v>303</v>
      </c>
      <c r="C264" s="221"/>
      <c r="D264" s="558">
        <v>0</v>
      </c>
      <c r="E264" s="558">
        <v>0</v>
      </c>
    </row>
    <row r="265" spans="2:10" ht="15.75">
      <c r="B265" s="278" t="s">
        <v>304</v>
      </c>
      <c r="C265" s="221"/>
      <c r="D265" s="558">
        <v>0</v>
      </c>
      <c r="E265" s="558">
        <v>-595</v>
      </c>
      <c r="H265" s="256"/>
    </row>
    <row r="266" spans="2:10" ht="15.75">
      <c r="B266" s="279" t="s">
        <v>305</v>
      </c>
      <c r="C266" s="218"/>
      <c r="D266" s="565"/>
      <c r="E266" s="565"/>
      <c r="H266" s="193"/>
    </row>
    <row r="267" spans="2:10" ht="15.75">
      <c r="B267" s="280" t="s">
        <v>458</v>
      </c>
      <c r="C267" s="225"/>
      <c r="D267" s="566">
        <v>0</v>
      </c>
      <c r="E267" s="558">
        <v>-1600</v>
      </c>
      <c r="H267" s="256"/>
    </row>
    <row r="268" spans="2:10" ht="15.75">
      <c r="B268" s="279" t="s">
        <v>306</v>
      </c>
      <c r="C268" s="218"/>
      <c r="D268" s="559">
        <v>0</v>
      </c>
      <c r="E268" s="559">
        <v>0</v>
      </c>
      <c r="H268" s="257"/>
      <c r="I268" s="257"/>
    </row>
    <row r="269" spans="2:10" ht="18">
      <c r="B269" s="278" t="s">
        <v>307</v>
      </c>
      <c r="C269" s="221"/>
      <c r="D269" s="559">
        <v>10304</v>
      </c>
      <c r="E269" s="560">
        <v>-76158</v>
      </c>
    </row>
    <row r="270" spans="2:10" ht="15.75">
      <c r="B270" s="219"/>
      <c r="C270" s="221"/>
      <c r="D270" s="565"/>
      <c r="E270" s="565"/>
    </row>
    <row r="271" spans="2:10" ht="15.75">
      <c r="B271" s="219" t="s">
        <v>308</v>
      </c>
      <c r="C271" s="221"/>
      <c r="D271" s="561"/>
      <c r="E271" s="567"/>
    </row>
    <row r="272" spans="2:10" ht="15.75">
      <c r="B272" s="219" t="s">
        <v>309</v>
      </c>
      <c r="C272" s="221"/>
      <c r="D272" s="558">
        <v>-19455</v>
      </c>
      <c r="E272" s="558">
        <v>21805</v>
      </c>
      <c r="F272" s="255"/>
    </row>
    <row r="273" spans="2:7" ht="15.75">
      <c r="B273" s="219" t="s">
        <v>310</v>
      </c>
      <c r="C273" s="221"/>
      <c r="D273" s="558"/>
      <c r="E273" s="558"/>
    </row>
    <row r="274" spans="2:7" ht="18">
      <c r="B274" s="219" t="s">
        <v>311</v>
      </c>
      <c r="C274" s="221"/>
      <c r="D274" s="568">
        <v>72530</v>
      </c>
      <c r="E274" s="569">
        <v>50725</v>
      </c>
      <c r="G274" s="255"/>
    </row>
    <row r="275" spans="2:7" ht="18">
      <c r="B275" s="219" t="s">
        <v>312</v>
      </c>
      <c r="C275" s="221"/>
      <c r="D275" s="570">
        <v>53075</v>
      </c>
      <c r="E275" s="570">
        <v>72530</v>
      </c>
      <c r="F275" s="255"/>
    </row>
    <row r="276" spans="2:7" ht="15.75">
      <c r="B276" s="219"/>
      <c r="C276" s="221"/>
      <c r="D276" s="352"/>
      <c r="E276" s="352"/>
    </row>
    <row r="277" spans="2:7" ht="15.75">
      <c r="B277" s="219" t="s">
        <v>374</v>
      </c>
      <c r="C277" s="221"/>
      <c r="D277" s="352"/>
      <c r="E277" s="352"/>
    </row>
  </sheetData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dimension ref="A1:AK141"/>
  <sheetViews>
    <sheetView topLeftCell="A30" zoomScaleNormal="100" workbookViewId="0">
      <pane xSplit="2" topLeftCell="AC1" activePane="topRight" state="frozen"/>
      <selection activeCell="AH43" sqref="AH43"/>
      <selection pane="topRight" activeCell="AH43" sqref="AH43"/>
    </sheetView>
  </sheetViews>
  <sheetFormatPr baseColWidth="10" defaultRowHeight="14.25"/>
  <cols>
    <col min="1" max="1" width="24.25" style="403" customWidth="1"/>
    <col min="2" max="2" width="48.3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258">
        <f>C4+C82</f>
        <v>14501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3000</v>
      </c>
      <c r="D4" s="636">
        <v>0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3000</v>
      </c>
      <c r="Q4" s="282"/>
    </row>
    <row r="5" spans="1:17">
      <c r="A5" s="227" t="s">
        <v>472</v>
      </c>
      <c r="B5" s="314" t="s">
        <v>18</v>
      </c>
      <c r="C5" s="636">
        <v>16000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16000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21000</v>
      </c>
      <c r="D7" s="636">
        <v>3569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24569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0</v>
      </c>
      <c r="Q9" s="282"/>
    </row>
    <row r="10" spans="1:17">
      <c r="A10" s="227" t="s">
        <v>477</v>
      </c>
      <c r="B10" s="314" t="s">
        <v>9</v>
      </c>
      <c r="C10" s="636">
        <v>28000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600</v>
      </c>
      <c r="M10" s="636">
        <v>0</v>
      </c>
      <c r="N10" s="636">
        <v>0</v>
      </c>
      <c r="O10" s="636">
        <v>0</v>
      </c>
      <c r="P10" s="636">
        <v>28600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632</v>
      </c>
      <c r="D25" s="636">
        <v>28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3</v>
      </c>
      <c r="M25" s="637"/>
      <c r="N25" s="637"/>
      <c r="O25" s="637"/>
      <c r="P25" s="636">
        <v>663</v>
      </c>
      <c r="Q25" s="282"/>
    </row>
    <row r="26" spans="1:34">
      <c r="A26" s="227"/>
      <c r="B26" s="323" t="s">
        <v>330</v>
      </c>
      <c r="C26" s="636">
        <v>68632</v>
      </c>
      <c r="D26" s="636">
        <v>3597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603</v>
      </c>
      <c r="M26" s="637"/>
      <c r="N26" s="637"/>
      <c r="O26" s="637"/>
      <c r="P26" s="636">
        <v>72832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5882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5882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813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813</v>
      </c>
      <c r="R30" s="3" t="s">
        <v>9</v>
      </c>
      <c r="S30" s="41">
        <f>P36+P73</f>
        <v>2373</v>
      </c>
      <c r="T30" s="2">
        <f>S30+V30</f>
        <v>2526.4476738515555</v>
      </c>
      <c r="U30" s="2">
        <f>P56</f>
        <v>0</v>
      </c>
      <c r="V30" s="2">
        <f t="shared" ref="V30:V41" si="0">(S30/($S$65-$S$42))*$P$71</f>
        <v>153.44767385155563</v>
      </c>
      <c r="X30" s="2">
        <f>[5]SALDOS!$AAS$3/1000-[5]SALDOS!$AAS$7/1000</f>
        <v>4232.9960000000001</v>
      </c>
      <c r="Y30" s="2">
        <f>[5]SALDOS!$AAS$7/1000</f>
        <v>0</v>
      </c>
      <c r="Z30" s="263">
        <f>T30-X30</f>
        <v>-1706.5483261484446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666</v>
      </c>
      <c r="T31" s="2">
        <f t="shared" ref="T31:T64" si="2">S31+V31</f>
        <v>709.06622451965279</v>
      </c>
      <c r="U31" s="2"/>
      <c r="V31" s="2">
        <f t="shared" si="0"/>
        <v>43.066224519652785</v>
      </c>
      <c r="X31" s="2">
        <f>[5]SALDOS!$AAS$13/1000</f>
        <v>1756.7629999999999</v>
      </c>
      <c r="Y31" s="2"/>
      <c r="Z31" s="286">
        <f>T31-X31</f>
        <v>-1047.6967754803472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187</v>
      </c>
      <c r="D32" s="636">
        <v>29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216</v>
      </c>
      <c r="R32" s="3" t="s">
        <v>12</v>
      </c>
      <c r="S32" s="41">
        <f>P39</f>
        <v>3</v>
      </c>
      <c r="T32" s="2">
        <f t="shared" si="2"/>
        <v>3.1939920023407784</v>
      </c>
      <c r="U32" s="2">
        <f>P50</f>
        <v>292</v>
      </c>
      <c r="V32" s="2">
        <f t="shared" si="0"/>
        <v>0.19399200234077832</v>
      </c>
      <c r="X32" s="2">
        <f>[5]SALDOS!$AAS$17/1000-[5]SALDOS!$AAS$18/1000</f>
        <v>0</v>
      </c>
      <c r="Y32" s="2">
        <f>[5]SALDOS!$AAS$18/1000</f>
        <v>291.40300000000002</v>
      </c>
      <c r="Z32" s="263">
        <f t="shared" si="1"/>
        <v>3.1939920023407784</v>
      </c>
      <c r="AA32" s="263">
        <f t="shared" si="1"/>
        <v>0.59699999999997999</v>
      </c>
      <c r="AC32" s="271" t="s">
        <v>62</v>
      </c>
      <c r="AD32" s="272">
        <f>SUM(AD33:AD50)</f>
        <v>27254.396999999997</v>
      </c>
      <c r="AE32" s="272">
        <f>SUM(AE33:AE49)</f>
        <v>482</v>
      </c>
      <c r="AF32" s="271" t="s">
        <v>63</v>
      </c>
      <c r="AG32" s="273">
        <f>SUM(AG33:AG44)</f>
        <v>1182.1669999999999</v>
      </c>
      <c r="AH32" s="272">
        <f>SUM(AH33:AH44)</f>
        <v>10947</v>
      </c>
    </row>
    <row r="33" spans="1:37" ht="15">
      <c r="A33" s="251" t="s">
        <v>417</v>
      </c>
      <c r="B33" s="318" t="s">
        <v>41</v>
      </c>
      <c r="C33" s="636">
        <v>5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5</v>
      </c>
      <c r="R33" s="3" t="s">
        <v>14</v>
      </c>
      <c r="S33" s="41">
        <f>P34</f>
        <v>86</v>
      </c>
      <c r="T33" s="2">
        <f t="shared" si="2"/>
        <v>91.561104067102306</v>
      </c>
      <c r="U33" s="2"/>
      <c r="V33" s="2">
        <f t="shared" si="0"/>
        <v>5.5611040671023115</v>
      </c>
      <c r="X33" s="2"/>
      <c r="Y33" s="2"/>
      <c r="Z33" s="263">
        <f t="shared" si="1"/>
        <v>91.561104067102306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[5]SALDOS!$YT$7/1000</f>
        <v>0</v>
      </c>
      <c r="AH33" s="403"/>
    </row>
    <row r="34" spans="1:37" ht="15">
      <c r="A34" s="251" t="s">
        <v>418</v>
      </c>
      <c r="B34" s="318" t="s">
        <v>14</v>
      </c>
      <c r="C34" s="636">
        <v>86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86</v>
      </c>
      <c r="R34" s="3" t="s">
        <v>11</v>
      </c>
      <c r="S34" s="41">
        <f>P44</f>
        <v>19</v>
      </c>
      <c r="T34" s="2">
        <f t="shared" si="2"/>
        <v>20.228616014824929</v>
      </c>
      <c r="U34" s="2"/>
      <c r="V34" s="2">
        <f t="shared" si="0"/>
        <v>1.2286160148249292</v>
      </c>
      <c r="X34" s="2"/>
      <c r="Y34" s="2"/>
      <c r="Z34" s="263">
        <f t="shared" si="1"/>
        <v>20.228616014824929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[5]SALDOS!$YT$18/1000</f>
        <v>277.17700000000002</v>
      </c>
      <c r="AH34" s="403"/>
    </row>
    <row r="35" spans="1:37" ht="15">
      <c r="A35" s="252" t="s">
        <v>419</v>
      </c>
      <c r="B35" s="318" t="s">
        <v>320</v>
      </c>
      <c r="C35" s="636">
        <v>26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26</v>
      </c>
      <c r="R35" s="3" t="s">
        <v>17</v>
      </c>
      <c r="S35" s="41">
        <f>P35</f>
        <v>26</v>
      </c>
      <c r="T35" s="2">
        <f t="shared" si="2"/>
        <v>27.681264020286747</v>
      </c>
      <c r="U35" s="2"/>
      <c r="V35" s="2">
        <f t="shared" si="0"/>
        <v>1.6812640202867455</v>
      </c>
      <c r="X35" s="2">
        <f>[5]SALDOS!$AAS$23/1000</f>
        <v>38.389000000000003</v>
      </c>
      <c r="Y35" s="2"/>
      <c r="Z35" s="263">
        <f t="shared" si="1"/>
        <v>-10.707735979713256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[5]SALDOS!$YT$31/1000</f>
        <v>904.99</v>
      </c>
      <c r="AH35" s="45"/>
    </row>
    <row r="36" spans="1:37" ht="15.75">
      <c r="A36" s="251" t="s">
        <v>420</v>
      </c>
      <c r="B36" s="318" t="s">
        <v>9</v>
      </c>
      <c r="C36" s="636">
        <v>2103</v>
      </c>
      <c r="D36" s="636">
        <v>10</v>
      </c>
      <c r="E36" s="636">
        <v>0</v>
      </c>
      <c r="F36" s="636">
        <v>0</v>
      </c>
      <c r="G36" s="636">
        <v>0</v>
      </c>
      <c r="H36" s="636">
        <v>0</v>
      </c>
      <c r="I36" s="636">
        <v>68</v>
      </c>
      <c r="J36" s="636">
        <v>0</v>
      </c>
      <c r="K36" s="636">
        <v>137</v>
      </c>
      <c r="L36" s="636">
        <v>55</v>
      </c>
      <c r="M36" s="637"/>
      <c r="N36" s="637"/>
      <c r="O36" s="637"/>
      <c r="P36" s="636">
        <v>2373</v>
      </c>
      <c r="R36" s="3" t="s">
        <v>18</v>
      </c>
      <c r="S36" s="41">
        <f>P30</f>
        <v>813</v>
      </c>
      <c r="T36" s="2">
        <f>S36+V36</f>
        <v>865.57183263435093</v>
      </c>
      <c r="U36" s="2"/>
      <c r="V36" s="2">
        <f t="shared" si="0"/>
        <v>52.571832634350926</v>
      </c>
      <c r="X36" s="2">
        <f>[5]SALDOS!$AAS$27/1000</f>
        <v>1223.5889999999999</v>
      </c>
      <c r="Y36" s="2"/>
      <c r="Z36" s="263">
        <f t="shared" si="1"/>
        <v>-358.01716736564902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5386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216</v>
      </c>
      <c r="T37" s="2">
        <f t="shared" si="2"/>
        <v>229.96742416853604</v>
      </c>
      <c r="U37" s="2"/>
      <c r="V37" s="2">
        <f t="shared" si="0"/>
        <v>13.967424168536038</v>
      </c>
      <c r="X37" s="2">
        <f>[5]SALDOS!$AAS$30/1000</f>
        <v>37.433</v>
      </c>
      <c r="Y37" s="2"/>
      <c r="Z37" s="263">
        <f t="shared" si="1"/>
        <v>192.53442416853605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5317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5</v>
      </c>
      <c r="T38" s="2">
        <f t="shared" si="2"/>
        <v>5.3233200039012969</v>
      </c>
      <c r="U38" s="2"/>
      <c r="V38" s="2">
        <f t="shared" si="0"/>
        <v>0.32332000390129717</v>
      </c>
      <c r="X38" s="2">
        <f>[5]SALDOS!$AAS$26/1000</f>
        <v>40</v>
      </c>
      <c r="Y38" s="2"/>
      <c r="Z38" s="263">
        <f t="shared" si="1"/>
        <v>-34.676679996098706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3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3</v>
      </c>
      <c r="R39" s="3" t="s">
        <v>20</v>
      </c>
      <c r="S39" s="41"/>
      <c r="T39" s="2">
        <f t="shared" si="2"/>
        <v>0</v>
      </c>
      <c r="U39" s="2"/>
      <c r="V39" s="2">
        <f t="shared" si="0"/>
        <v>0</v>
      </c>
      <c r="X39" s="2"/>
      <c r="Y39" s="2"/>
      <c r="Z39" s="263">
        <f t="shared" si="1"/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522</v>
      </c>
      <c r="V40" s="2">
        <f t="shared" si="0"/>
        <v>0</v>
      </c>
      <c r="X40" s="2"/>
      <c r="Y40" s="2">
        <f>[5]SALDOS!$AAS$31/1000</f>
        <v>357.58699999999999</v>
      </c>
      <c r="Z40" s="263">
        <f t="shared" si="1"/>
        <v>0</v>
      </c>
      <c r="AA40" s="263">
        <f t="shared" si="1"/>
        <v>164.41300000000001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123</v>
      </c>
      <c r="D42" s="636">
        <v>69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474</v>
      </c>
      <c r="M42" s="637"/>
      <c r="N42" s="637"/>
      <c r="O42" s="637"/>
      <c r="P42" s="636">
        <v>666</v>
      </c>
      <c r="R42" s="3" t="s">
        <v>22</v>
      </c>
      <c r="S42" s="41">
        <f>P72</f>
        <v>318</v>
      </c>
      <c r="T42" s="2">
        <f t="shared" si="2"/>
        <v>318</v>
      </c>
      <c r="U42" s="2"/>
      <c r="V42" s="2"/>
      <c r="X42" s="2"/>
      <c r="Y42" s="2"/>
      <c r="Z42" s="263">
        <f t="shared" si="1"/>
        <v>318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234</v>
      </c>
    </row>
    <row r="44" spans="1:37" ht="15.75">
      <c r="A44" s="251" t="s">
        <v>428</v>
      </c>
      <c r="B44" s="318" t="s">
        <v>336</v>
      </c>
      <c r="C44" s="636">
        <v>19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19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28436.563999999998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14738.510999999999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Mar 2019'!S49</f>
        <v>164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5386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5386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Mar 2019'!S52</f>
        <v>318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292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292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1761</v>
      </c>
      <c r="D51" s="636">
        <v>508</v>
      </c>
      <c r="E51" s="636">
        <v>0</v>
      </c>
      <c r="F51" s="636">
        <v>0</v>
      </c>
      <c r="G51" s="636">
        <v>0</v>
      </c>
      <c r="H51" s="636">
        <v>3048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5317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164</v>
      </c>
      <c r="D53" s="636">
        <v>358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522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234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234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38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38</v>
      </c>
      <c r="R55" s="3" t="s">
        <v>34</v>
      </c>
      <c r="S55" s="41"/>
      <c r="T55" s="2">
        <f t="shared" si="2"/>
        <v>0</v>
      </c>
      <c r="U55" s="2">
        <f>P54</f>
        <v>234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234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5317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5317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5386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5386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5882</v>
      </c>
      <c r="T60" s="2">
        <f t="shared" si="2"/>
        <v>6262.353652589486</v>
      </c>
      <c r="U60" s="2"/>
      <c r="V60" s="2">
        <f t="shared" si="3"/>
        <v>380.35365258948605</v>
      </c>
      <c r="X60" s="2">
        <f>[5]SALDOS!$AAS$25/1000</f>
        <v>5719.893</v>
      </c>
      <c r="Y60" s="2"/>
      <c r="Z60" s="263">
        <f>T60-X60</f>
        <v>542.46065258948602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16850</v>
      </c>
      <c r="D62" s="636">
        <v>1246</v>
      </c>
      <c r="E62" s="636">
        <v>0</v>
      </c>
      <c r="F62" s="636">
        <v>0</v>
      </c>
      <c r="G62" s="636">
        <v>0</v>
      </c>
      <c r="H62" s="636">
        <v>3058</v>
      </c>
      <c r="I62" s="636">
        <v>68</v>
      </c>
      <c r="J62" s="636">
        <v>0</v>
      </c>
      <c r="K62" s="636">
        <v>137</v>
      </c>
      <c r="L62" s="636">
        <v>529</v>
      </c>
      <c r="M62" s="637"/>
      <c r="N62" s="637"/>
      <c r="O62" s="637"/>
      <c r="P62" s="636">
        <v>21888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16850</v>
      </c>
      <c r="D63" s="636">
        <v>1246</v>
      </c>
      <c r="E63" s="636">
        <v>0</v>
      </c>
      <c r="F63" s="636">
        <v>0</v>
      </c>
      <c r="G63" s="636">
        <v>0</v>
      </c>
      <c r="H63" s="636">
        <v>3058</v>
      </c>
      <c r="I63" s="636">
        <v>68</v>
      </c>
      <c r="J63" s="636">
        <v>0</v>
      </c>
      <c r="K63" s="636">
        <v>137</v>
      </c>
      <c r="L63" s="636">
        <v>529</v>
      </c>
      <c r="M63" s="637"/>
      <c r="N63" s="637"/>
      <c r="O63" s="637"/>
      <c r="P63" s="636">
        <v>21888</v>
      </c>
      <c r="Q63" s="250"/>
      <c r="R63" s="3" t="s">
        <v>347</v>
      </c>
      <c r="S63" s="41"/>
      <c r="T63" s="2">
        <f t="shared" si="2"/>
        <v>0</v>
      </c>
      <c r="U63" s="2">
        <f>P60+P61+P55</f>
        <v>38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38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164</v>
      </c>
      <c r="T64" s="2">
        <f t="shared" si="2"/>
        <v>174.60489612796255</v>
      </c>
      <c r="U64" s="2"/>
      <c r="V64" s="2">
        <f t="shared" si="3"/>
        <v>10.604896127962549</v>
      </c>
      <c r="X64" s="2"/>
      <c r="Y64" s="2"/>
      <c r="Z64" s="263">
        <f t="shared" si="1"/>
        <v>174.60489612796255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10571</v>
      </c>
      <c r="T65" s="5">
        <f>S65+V65</f>
        <v>11234</v>
      </c>
      <c r="U65" s="5">
        <f>SUM(U30:U64)</f>
        <v>11799</v>
      </c>
      <c r="V65" s="5">
        <f>SUM(V30:V64)</f>
        <v>663</v>
      </c>
      <c r="X65" s="5">
        <f>SUM(X30:X64)</f>
        <v>13049.063</v>
      </c>
      <c r="Y65" s="5">
        <f>SUM(Y30:Y64)</f>
        <v>648.99</v>
      </c>
      <c r="Z65" s="270">
        <f t="shared" si="1"/>
        <v>-1815.0630000000001</v>
      </c>
      <c r="AA65" s="270">
        <f t="shared" si="1"/>
        <v>11150.01</v>
      </c>
      <c r="AB65" s="267">
        <f>W68-X68</f>
        <v>9334.9470000000001</v>
      </c>
    </row>
    <row r="66" spans="1:29">
      <c r="A66" s="254"/>
      <c r="B66" s="322" t="s">
        <v>376</v>
      </c>
      <c r="C66" s="636">
        <v>9247</v>
      </c>
      <c r="D66" s="636">
        <v>108</v>
      </c>
      <c r="E66" s="636">
        <v>0</v>
      </c>
      <c r="F66" s="636">
        <v>0</v>
      </c>
      <c r="G66" s="636">
        <v>0</v>
      </c>
      <c r="H66" s="636">
        <v>0</v>
      </c>
      <c r="I66" s="636">
        <v>68</v>
      </c>
      <c r="J66" s="636">
        <v>0</v>
      </c>
      <c r="K66" s="636">
        <v>137</v>
      </c>
      <c r="L66" s="636">
        <v>529</v>
      </c>
      <c r="M66" s="638"/>
      <c r="N66" s="638"/>
      <c r="O66" s="638"/>
      <c r="P66" s="638">
        <v>10089</v>
      </c>
      <c r="Q66" s="250"/>
      <c r="R66" s="40" t="s">
        <v>454</v>
      </c>
      <c r="S66" s="265">
        <f>S65-P66</f>
        <v>482</v>
      </c>
      <c r="U66" s="265"/>
      <c r="V66" s="265">
        <f>P71</f>
        <v>663</v>
      </c>
      <c r="Z66" s="51"/>
      <c r="AA66" s="51"/>
    </row>
    <row r="67" spans="1:29">
      <c r="A67" s="254"/>
      <c r="B67" s="322" t="s">
        <v>377</v>
      </c>
      <c r="C67" s="636">
        <v>7603</v>
      </c>
      <c r="D67" s="636">
        <v>1138</v>
      </c>
      <c r="E67" s="636">
        <v>0</v>
      </c>
      <c r="F67" s="636">
        <v>0</v>
      </c>
      <c r="G67" s="636">
        <v>0</v>
      </c>
      <c r="H67" s="636">
        <v>3058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638">
        <v>11799</v>
      </c>
      <c r="Q67" s="250"/>
      <c r="R67" s="40" t="s">
        <v>454</v>
      </c>
      <c r="S67" s="265">
        <f>S42+S64</f>
        <v>482</v>
      </c>
      <c r="U67" s="265"/>
      <c r="V67" s="265"/>
      <c r="Y67" s="403"/>
    </row>
    <row r="68" spans="1:29" ht="15">
      <c r="R68" s="40" t="s">
        <v>38</v>
      </c>
      <c r="S68" s="265">
        <f>S65+U65</f>
        <v>22370</v>
      </c>
      <c r="U68" s="265"/>
      <c r="V68" s="265"/>
      <c r="W68" s="264">
        <f>T65+U65</f>
        <v>23033</v>
      </c>
      <c r="X68" s="174">
        <f>X65+Y65</f>
        <v>13698.053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Mar 2019'!S46-'Consolidado Mar 2019'!S47</f>
        <v>0</v>
      </c>
      <c r="Q69" s="249"/>
      <c r="R69" s="40" t="s">
        <v>455</v>
      </c>
      <c r="S69" s="265">
        <f>P66+P67+P72+P74+P73</f>
        <v>22370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482</v>
      </c>
      <c r="AA70" s="268">
        <f>AH32</f>
        <v>10947</v>
      </c>
      <c r="AB70" s="268">
        <f>SUM(Z70:AA70)</f>
        <v>11429</v>
      </c>
      <c r="AC70" s="276">
        <f>AB65-AB70</f>
        <v>-2094.0529999999999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Mar 2019'!S50</f>
        <v>663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Mar 2019'!S52</f>
        <v>318</v>
      </c>
      <c r="Q72" s="6"/>
    </row>
    <row r="73" spans="1:29">
      <c r="B73" s="253" t="s">
        <v>452</v>
      </c>
      <c r="P73" s="403">
        <f>'Consolidado Mar 2019'!S51</f>
        <v>0</v>
      </c>
    </row>
    <row r="74" spans="1:29">
      <c r="B74" s="253" t="s">
        <v>453</v>
      </c>
      <c r="P74" s="403">
        <f>'Consolidado Mar 2019'!S49</f>
        <v>164</v>
      </c>
    </row>
    <row r="75" spans="1:29">
      <c r="B75" s="253"/>
    </row>
    <row r="76" spans="1:29" ht="15">
      <c r="B76" s="248" t="s">
        <v>451</v>
      </c>
      <c r="P76" s="304">
        <f>P66+P67+P71+P72+P73+P74-'Consolidado Mar 2019'!S53</f>
        <v>-72169</v>
      </c>
      <c r="Q76" s="304">
        <f>'Consolidado Mar 2019'!S48</f>
        <v>72169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11501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11501</v>
      </c>
    </row>
    <row r="83" spans="1:16">
      <c r="A83" s="239" t="s">
        <v>381</v>
      </c>
      <c r="B83" s="326" t="s">
        <v>353</v>
      </c>
      <c r="C83" s="636">
        <v>4500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4500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4500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4500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4500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4500</v>
      </c>
    </row>
    <row r="90" spans="1:16">
      <c r="A90" s="239" t="s">
        <v>388</v>
      </c>
      <c r="B90" s="326" t="s">
        <v>361</v>
      </c>
      <c r="C90" s="636">
        <v>5000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5000</v>
      </c>
    </row>
    <row r="91" spans="1:16">
      <c r="A91" s="239" t="s">
        <v>389</v>
      </c>
      <c r="B91" s="326" t="s">
        <v>362</v>
      </c>
      <c r="C91" s="636">
        <v>10004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10004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1354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1354</v>
      </c>
    </row>
    <row r="95" spans="1:16">
      <c r="A95" s="409" t="s">
        <v>393</v>
      </c>
      <c r="B95" s="328" t="s">
        <v>357</v>
      </c>
      <c r="C95" s="636">
        <v>6309</v>
      </c>
      <c r="D95" s="636">
        <v>1286</v>
      </c>
      <c r="E95" s="636">
        <v>0</v>
      </c>
      <c r="F95" s="636">
        <v>0</v>
      </c>
      <c r="G95" s="636">
        <v>0</v>
      </c>
      <c r="H95" s="636">
        <v>4208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11803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239"/>
      <c r="B99" s="328" t="s">
        <v>123</v>
      </c>
      <c r="C99" s="636">
        <v>1831</v>
      </c>
      <c r="D99" s="636">
        <v>0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1831</v>
      </c>
    </row>
    <row r="100" spans="1:16">
      <c r="A100" s="409" t="s">
        <v>397</v>
      </c>
      <c r="B100" s="328" t="s">
        <v>123</v>
      </c>
      <c r="C100" s="636">
        <v>35</v>
      </c>
      <c r="D100" s="636">
        <v>16</v>
      </c>
      <c r="E100" s="636">
        <v>0</v>
      </c>
      <c r="F100" s="636">
        <v>0</v>
      </c>
      <c r="G100" s="636">
        <v>0</v>
      </c>
      <c r="H100" s="636">
        <v>0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>
        <v>51</v>
      </c>
    </row>
    <row r="101" spans="1:16">
      <c r="A101" s="353"/>
      <c r="B101" s="323" t="s">
        <v>364</v>
      </c>
      <c r="C101" s="636">
        <v>49534</v>
      </c>
      <c r="D101" s="636">
        <v>1302</v>
      </c>
      <c r="E101" s="636">
        <v>0</v>
      </c>
      <c r="F101" s="636">
        <v>0</v>
      </c>
      <c r="G101" s="636">
        <v>0</v>
      </c>
      <c r="H101" s="636">
        <v>4208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v>55044</v>
      </c>
    </row>
    <row r="102" spans="1:16">
      <c r="A102" s="354"/>
      <c r="B102" s="323"/>
      <c r="C102" s="639">
        <v>0</v>
      </c>
      <c r="D102" s="639">
        <v>0</v>
      </c>
      <c r="E102" s="639">
        <v>0</v>
      </c>
      <c r="F102" s="639">
        <v>0</v>
      </c>
      <c r="G102" s="639">
        <v>0</v>
      </c>
      <c r="H102" s="639">
        <v>0</v>
      </c>
      <c r="I102" s="639">
        <v>0</v>
      </c>
      <c r="J102" s="639">
        <v>0</v>
      </c>
      <c r="K102" s="639">
        <v>0</v>
      </c>
      <c r="L102" s="639">
        <v>0</v>
      </c>
      <c r="M102" s="639"/>
      <c r="N102" s="639"/>
      <c r="O102" s="639"/>
      <c r="P102" s="639">
        <v>0</v>
      </c>
    </row>
    <row r="103" spans="1:16">
      <c r="A103" s="354"/>
      <c r="B103" s="323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46"/>
    </row>
    <row r="104" spans="1:16">
      <c r="A104" s="354"/>
      <c r="B104" s="355" t="s">
        <v>376</v>
      </c>
      <c r="C104" s="636">
        <v>41836</v>
      </c>
      <c r="D104" s="636">
        <v>0</v>
      </c>
      <c r="E104" s="636">
        <v>0</v>
      </c>
      <c r="F104" s="636">
        <v>0</v>
      </c>
      <c r="G104" s="636">
        <v>0</v>
      </c>
      <c r="H104" s="636">
        <v>0</v>
      </c>
      <c r="I104" s="636">
        <v>0</v>
      </c>
      <c r="J104" s="636">
        <v>0</v>
      </c>
      <c r="K104" s="636">
        <v>0</v>
      </c>
      <c r="L104" s="636">
        <v>0</v>
      </c>
      <c r="M104" s="637"/>
      <c r="N104" s="637"/>
      <c r="O104" s="637"/>
      <c r="P104" s="645">
        <v>41836</v>
      </c>
    </row>
    <row r="105" spans="1:16">
      <c r="A105" s="354"/>
      <c r="B105" s="355" t="s">
        <v>377</v>
      </c>
      <c r="C105" s="636">
        <v>7698</v>
      </c>
      <c r="D105" s="636">
        <v>1302</v>
      </c>
      <c r="E105" s="636">
        <v>0</v>
      </c>
      <c r="F105" s="636">
        <v>0</v>
      </c>
      <c r="G105" s="636">
        <v>0</v>
      </c>
      <c r="H105" s="636">
        <v>4208</v>
      </c>
      <c r="I105" s="636">
        <v>0</v>
      </c>
      <c r="J105" s="636">
        <v>0</v>
      </c>
      <c r="K105" s="636">
        <v>0</v>
      </c>
      <c r="L105" s="636">
        <v>0</v>
      </c>
      <c r="M105" s="637"/>
      <c r="N105" s="637"/>
      <c r="O105" s="637"/>
      <c r="P105" s="645">
        <v>13208</v>
      </c>
    </row>
    <row r="106" spans="1:16">
      <c r="A106" s="354"/>
      <c r="B106" s="323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37"/>
      <c r="P106" s="647"/>
    </row>
    <row r="107" spans="1:16">
      <c r="A107" s="354"/>
      <c r="B107" s="323" t="s">
        <v>370</v>
      </c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410" t="s">
        <v>398</v>
      </c>
      <c r="B108" s="328" t="s">
        <v>357</v>
      </c>
      <c r="C108" s="636">
        <v>0</v>
      </c>
      <c r="D108" s="636">
        <v>0</v>
      </c>
      <c r="E108" s="636">
        <v>0</v>
      </c>
      <c r="F108" s="636">
        <v>0</v>
      </c>
      <c r="G108" s="636">
        <v>0</v>
      </c>
      <c r="H108" s="636">
        <v>0</v>
      </c>
      <c r="I108" s="636">
        <v>0</v>
      </c>
      <c r="J108" s="636">
        <v>0</v>
      </c>
      <c r="K108" s="636">
        <v>0</v>
      </c>
      <c r="L108" s="636">
        <v>0</v>
      </c>
      <c r="M108" s="637"/>
      <c r="N108" s="637"/>
      <c r="O108" s="637"/>
      <c r="P108" s="645">
        <v>0</v>
      </c>
    </row>
    <row r="109" spans="1:16">
      <c r="A109" s="410" t="s">
        <v>399</v>
      </c>
      <c r="B109" s="328" t="s">
        <v>366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354"/>
      <c r="B110" s="323" t="s">
        <v>364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56"/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7"/>
      <c r="D112" s="637"/>
      <c r="E112" s="637"/>
      <c r="F112" s="637"/>
      <c r="G112" s="637"/>
      <c r="H112" s="637"/>
      <c r="I112" s="637"/>
      <c r="J112" s="637"/>
      <c r="K112" s="637"/>
      <c r="L112" s="637"/>
      <c r="M112" s="637"/>
      <c r="N112" s="637"/>
      <c r="O112" s="637"/>
      <c r="P112" s="647"/>
    </row>
    <row r="113" spans="1:16">
      <c r="A113" s="354"/>
      <c r="B113" s="355" t="s">
        <v>400</v>
      </c>
      <c r="C113" s="636">
        <v>49534</v>
      </c>
      <c r="D113" s="636">
        <v>1302</v>
      </c>
      <c r="E113" s="636">
        <v>0</v>
      </c>
      <c r="F113" s="636">
        <v>0</v>
      </c>
      <c r="G113" s="636">
        <v>0</v>
      </c>
      <c r="H113" s="636">
        <v>4208</v>
      </c>
      <c r="I113" s="636">
        <v>0</v>
      </c>
      <c r="J113" s="636">
        <v>0</v>
      </c>
      <c r="K113" s="636">
        <v>0</v>
      </c>
      <c r="L113" s="636">
        <v>0</v>
      </c>
      <c r="M113" s="637"/>
      <c r="N113" s="637"/>
      <c r="O113" s="637"/>
      <c r="P113" s="645">
        <v>55044</v>
      </c>
    </row>
    <row r="114" spans="1:16">
      <c r="A114" s="6"/>
      <c r="B114" s="6"/>
      <c r="C114" s="639">
        <v>0</v>
      </c>
      <c r="D114" s="639">
        <v>0</v>
      </c>
      <c r="E114" s="639">
        <v>0</v>
      </c>
      <c r="F114" s="639">
        <v>0</v>
      </c>
      <c r="G114" s="639">
        <v>0</v>
      </c>
      <c r="H114" s="639">
        <v>0</v>
      </c>
      <c r="I114" s="639">
        <v>0</v>
      </c>
      <c r="J114" s="639">
        <v>0</v>
      </c>
      <c r="K114" s="639">
        <v>0</v>
      </c>
      <c r="L114" s="639">
        <v>0</v>
      </c>
      <c r="M114" s="639"/>
      <c r="N114" s="639"/>
      <c r="O114" s="639"/>
      <c r="P114" s="639">
        <v>0</v>
      </c>
    </row>
    <row r="115" spans="1:16">
      <c r="A115" s="357"/>
      <c r="B115" s="323" t="s">
        <v>365</v>
      </c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46"/>
    </row>
    <row r="116" spans="1:16" ht="21" customHeight="1">
      <c r="A116" s="357"/>
      <c r="B116" s="323" t="s">
        <v>351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>
      <c r="A117" s="411" t="s">
        <v>401</v>
      </c>
      <c r="B117" s="328" t="s">
        <v>366</v>
      </c>
      <c r="C117" s="636">
        <v>0</v>
      </c>
      <c r="D117" s="636">
        <v>0</v>
      </c>
      <c r="E117" s="636">
        <v>0</v>
      </c>
      <c r="F117" s="636">
        <v>0</v>
      </c>
      <c r="G117" s="636">
        <v>0</v>
      </c>
      <c r="H117" s="636">
        <v>0</v>
      </c>
      <c r="I117" s="636">
        <v>0</v>
      </c>
      <c r="J117" s="636">
        <v>0</v>
      </c>
      <c r="K117" s="636">
        <v>0</v>
      </c>
      <c r="L117" s="636">
        <v>0</v>
      </c>
      <c r="M117" s="637"/>
      <c r="N117" s="637"/>
      <c r="O117" s="637"/>
      <c r="P117" s="645">
        <v>0</v>
      </c>
    </row>
    <row r="118" spans="1:16">
      <c r="A118" s="411" t="s">
        <v>402</v>
      </c>
      <c r="B118" s="328" t="s">
        <v>357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403</v>
      </c>
      <c r="B119" s="328" t="s">
        <v>367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404</v>
      </c>
      <c r="B120" s="328" t="s">
        <v>368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405</v>
      </c>
      <c r="B121" s="328" t="s">
        <v>326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406</v>
      </c>
      <c r="B122" s="328" t="s">
        <v>327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407</v>
      </c>
      <c r="B123" s="328" t="s">
        <v>369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357"/>
      <c r="B124" s="323" t="s">
        <v>364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6">
        <v>0</v>
      </c>
      <c r="N124" s="636">
        <v>0</v>
      </c>
      <c r="O124" s="636">
        <v>0</v>
      </c>
      <c r="P124" s="645">
        <v>0</v>
      </c>
    </row>
    <row r="125" spans="1:16">
      <c r="A125" s="357"/>
      <c r="B125" s="356"/>
      <c r="C125" s="639">
        <v>0</v>
      </c>
      <c r="D125" s="639">
        <v>0</v>
      </c>
      <c r="E125" s="639">
        <v>0</v>
      </c>
      <c r="F125" s="639">
        <v>0</v>
      </c>
      <c r="G125" s="639">
        <v>0</v>
      </c>
      <c r="H125" s="639">
        <v>0</v>
      </c>
      <c r="I125" s="639">
        <v>0</v>
      </c>
      <c r="J125" s="639">
        <v>0</v>
      </c>
      <c r="K125" s="639">
        <v>0</v>
      </c>
      <c r="L125" s="639">
        <v>0</v>
      </c>
      <c r="M125" s="639"/>
      <c r="N125" s="639"/>
      <c r="O125" s="639"/>
      <c r="P125" s="639">
        <v>0</v>
      </c>
    </row>
    <row r="126" spans="1:16">
      <c r="A126" s="357"/>
      <c r="B126" s="323" t="s">
        <v>370</v>
      </c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46"/>
    </row>
    <row r="127" spans="1:16">
      <c r="A127" s="411" t="s">
        <v>408</v>
      </c>
      <c r="B127" s="328" t="s">
        <v>366</v>
      </c>
      <c r="C127" s="636">
        <v>0</v>
      </c>
      <c r="D127" s="636">
        <v>0</v>
      </c>
      <c r="E127" s="636">
        <v>0</v>
      </c>
      <c r="F127" s="636">
        <v>0</v>
      </c>
      <c r="G127" s="636">
        <v>0</v>
      </c>
      <c r="H127" s="636">
        <v>0</v>
      </c>
      <c r="I127" s="636">
        <v>0</v>
      </c>
      <c r="J127" s="636">
        <v>0</v>
      </c>
      <c r="K127" s="636">
        <v>0</v>
      </c>
      <c r="L127" s="636">
        <v>0</v>
      </c>
      <c r="M127" s="637"/>
      <c r="N127" s="637"/>
      <c r="O127" s="637"/>
      <c r="P127" s="645">
        <v>0</v>
      </c>
    </row>
    <row r="128" spans="1:16">
      <c r="A128" s="411" t="s">
        <v>409</v>
      </c>
      <c r="B128" s="328" t="s">
        <v>357</v>
      </c>
      <c r="C128" s="636">
        <v>900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900</v>
      </c>
    </row>
    <row r="129" spans="1:16">
      <c r="A129" s="411" t="s">
        <v>410</v>
      </c>
      <c r="B129" s="328" t="s">
        <v>367</v>
      </c>
      <c r="C129" s="636">
        <v>0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0</v>
      </c>
    </row>
    <row r="130" spans="1:16">
      <c r="A130" s="411" t="s">
        <v>411</v>
      </c>
      <c r="B130" s="328" t="s">
        <v>327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6">
      <c r="A131" s="411" t="s">
        <v>412</v>
      </c>
      <c r="B131" s="328" t="s">
        <v>368</v>
      </c>
      <c r="C131" s="636">
        <v>116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116</v>
      </c>
    </row>
    <row r="132" spans="1:16">
      <c r="A132" s="357"/>
      <c r="B132" s="323" t="s">
        <v>364</v>
      </c>
      <c r="C132" s="636">
        <v>1016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1016</v>
      </c>
    </row>
    <row r="133" spans="1:16">
      <c r="A133" s="357"/>
      <c r="B133" s="356"/>
      <c r="C133" s="639">
        <v>0</v>
      </c>
      <c r="D133" s="639">
        <v>0</v>
      </c>
      <c r="E133" s="639">
        <v>0</v>
      </c>
      <c r="F133" s="639">
        <v>0</v>
      </c>
      <c r="G133" s="639">
        <v>0</v>
      </c>
      <c r="H133" s="639">
        <v>0</v>
      </c>
      <c r="I133" s="639">
        <v>0</v>
      </c>
      <c r="J133" s="639">
        <v>0</v>
      </c>
      <c r="K133" s="639">
        <v>0</v>
      </c>
      <c r="L133" s="639">
        <v>0</v>
      </c>
      <c r="M133" s="639"/>
      <c r="N133" s="639"/>
      <c r="O133" s="639"/>
      <c r="P133" s="639">
        <v>0</v>
      </c>
    </row>
    <row r="134" spans="1:16">
      <c r="A134" s="242"/>
      <c r="B134" s="327"/>
      <c r="C134" s="638"/>
      <c r="D134" s="638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8"/>
      <c r="P134" s="646"/>
    </row>
    <row r="135" spans="1:16">
      <c r="A135" s="242"/>
      <c r="B135" s="325" t="s">
        <v>371</v>
      </c>
      <c r="C135" s="636">
        <v>1016</v>
      </c>
      <c r="D135" s="636">
        <v>0</v>
      </c>
      <c r="E135" s="636">
        <v>0</v>
      </c>
      <c r="F135" s="636">
        <v>0</v>
      </c>
      <c r="G135" s="636">
        <v>0</v>
      </c>
      <c r="H135" s="636">
        <v>0</v>
      </c>
      <c r="I135" s="636">
        <v>0</v>
      </c>
      <c r="J135" s="636">
        <v>0</v>
      </c>
      <c r="K135" s="636">
        <v>0</v>
      </c>
      <c r="L135" s="636">
        <v>0</v>
      </c>
      <c r="M135" s="637"/>
      <c r="N135" s="637"/>
      <c r="O135" s="637"/>
      <c r="P135" s="645">
        <v>1016</v>
      </c>
    </row>
    <row r="136" spans="1:16">
      <c r="P136" s="6"/>
    </row>
    <row r="137" spans="1:16">
      <c r="B137" s="403" t="s">
        <v>55</v>
      </c>
      <c r="P137" s="250">
        <f>P104</f>
        <v>41836</v>
      </c>
    </row>
    <row r="138" spans="1:16">
      <c r="B138" s="46" t="s">
        <v>372</v>
      </c>
      <c r="P138" s="250">
        <f>P105+P108+P109+P117+P118+P119+P120+P121+P122+P123+P127+P128+P129+P130+P131</f>
        <v>14224</v>
      </c>
    </row>
    <row r="140" spans="1:16" ht="15">
      <c r="B140" s="248" t="s">
        <v>378</v>
      </c>
      <c r="P140" s="243">
        <f>P138+P137-'Consolidado Mar 2019'!$S$59-'Consolidado Mar 2019'!$S$74</f>
        <v>0</v>
      </c>
    </row>
    <row r="141" spans="1:16">
      <c r="P141" s="258">
        <f>P138-P100</f>
        <v>14173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IV225"/>
  <sheetViews>
    <sheetView zoomScale="70" zoomScaleNormal="70" workbookViewId="0">
      <pane xSplit="2" ySplit="6" topLeftCell="J42" activePane="bottomRight" state="frozen"/>
      <selection activeCell="AH43" sqref="AH43"/>
      <selection pane="topRight" activeCell="AH43" sqref="AH43"/>
      <selection pane="bottomLeft" activeCell="AH43" sqref="AH43"/>
      <selection pane="bottomRight" activeCell="AH43" sqref="AH43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22346</v>
      </c>
      <c r="D9" s="462">
        <v>694</v>
      </c>
      <c r="E9" s="462">
        <v>0</v>
      </c>
      <c r="F9" s="462">
        <v>0</v>
      </c>
      <c r="G9" s="462">
        <v>0</v>
      </c>
      <c r="H9" s="462">
        <v>0</v>
      </c>
      <c r="I9" s="462">
        <v>51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23091</v>
      </c>
      <c r="R9" s="462">
        <v>0</v>
      </c>
      <c r="S9" s="462">
        <v>23091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1184</v>
      </c>
      <c r="D10" s="462">
        <v>3384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4568</v>
      </c>
      <c r="R10" s="462">
        <v>0</v>
      </c>
      <c r="S10" s="462">
        <v>4568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35386</v>
      </c>
      <c r="D11" s="462">
        <v>16</v>
      </c>
      <c r="E11" s="462">
        <v>0</v>
      </c>
      <c r="F11" s="462">
        <v>0</v>
      </c>
      <c r="G11" s="462">
        <v>0</v>
      </c>
      <c r="H11" s="462">
        <v>0</v>
      </c>
      <c r="I11" s="462">
        <v>22</v>
      </c>
      <c r="J11" s="462">
        <v>0</v>
      </c>
      <c r="K11" s="462">
        <v>0</v>
      </c>
      <c r="L11" s="462">
        <v>142</v>
      </c>
      <c r="M11" s="462"/>
      <c r="N11" s="462"/>
      <c r="O11" s="462"/>
      <c r="P11" s="462"/>
      <c r="Q11" s="462">
        <v>35566</v>
      </c>
      <c r="R11" s="462">
        <v>0</v>
      </c>
      <c r="S11" s="462">
        <v>35566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5831</v>
      </c>
      <c r="D12" s="462">
        <v>442</v>
      </c>
      <c r="E12" s="462">
        <v>0</v>
      </c>
      <c r="F12" s="462">
        <v>0</v>
      </c>
      <c r="G12" s="462">
        <v>0</v>
      </c>
      <c r="H12" s="462">
        <v>0</v>
      </c>
      <c r="I12" s="462">
        <v>11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6284</v>
      </c>
      <c r="R12" s="462">
        <v>0</v>
      </c>
      <c r="S12" s="462">
        <v>6284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11489</v>
      </c>
      <c r="D13" s="461">
        <v>683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37</v>
      </c>
      <c r="M13" s="460"/>
      <c r="N13" s="460"/>
      <c r="O13" s="460"/>
      <c r="P13" s="460"/>
      <c r="Q13" s="462">
        <v>12209</v>
      </c>
      <c r="R13" s="462">
        <v>0</v>
      </c>
      <c r="S13" s="461">
        <v>12209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8827</v>
      </c>
      <c r="D14" s="462">
        <v>518</v>
      </c>
      <c r="E14" s="462">
        <v>0</v>
      </c>
      <c r="F14" s="462">
        <v>0</v>
      </c>
      <c r="G14" s="462">
        <v>0</v>
      </c>
      <c r="H14" s="462">
        <v>0</v>
      </c>
      <c r="I14" s="462">
        <v>1</v>
      </c>
      <c r="J14" s="462">
        <v>0</v>
      </c>
      <c r="K14" s="462">
        <v>0</v>
      </c>
      <c r="L14" s="462">
        <v>87</v>
      </c>
      <c r="M14" s="462"/>
      <c r="N14" s="462"/>
      <c r="O14" s="462"/>
      <c r="P14" s="462"/>
      <c r="Q14" s="462">
        <v>9433</v>
      </c>
      <c r="R14" s="462">
        <v>0</v>
      </c>
      <c r="S14" s="462">
        <v>9433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1424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1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1425</v>
      </c>
      <c r="R15" s="462">
        <v>0</v>
      </c>
      <c r="S15" s="461">
        <v>1425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86230</v>
      </c>
      <c r="D17" s="463">
        <v>5737</v>
      </c>
      <c r="E17" s="463">
        <v>0</v>
      </c>
      <c r="F17" s="463">
        <v>0</v>
      </c>
      <c r="G17" s="463">
        <v>0</v>
      </c>
      <c r="H17" s="463">
        <v>0</v>
      </c>
      <c r="I17" s="463">
        <v>86</v>
      </c>
      <c r="J17" s="463">
        <v>0</v>
      </c>
      <c r="K17" s="463">
        <v>0</v>
      </c>
      <c r="L17" s="463">
        <v>266</v>
      </c>
      <c r="M17" s="463"/>
      <c r="N17" s="463"/>
      <c r="O17" s="463"/>
      <c r="P17" s="463"/>
      <c r="Q17" s="463">
        <v>92319</v>
      </c>
      <c r="R17" s="463">
        <v>0</v>
      </c>
      <c r="S17" s="463">
        <v>92319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640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302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3869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162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460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0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114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35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0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0</v>
      </c>
      <c r="D38" s="193"/>
    </row>
    <row r="39" spans="1:256">
      <c r="A39" s="362" t="s">
        <v>193</v>
      </c>
      <c r="B39" s="585" t="s">
        <v>194</v>
      </c>
      <c r="C39" s="584">
        <v>249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5831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7782</v>
      </c>
      <c r="D46" s="418">
        <v>1246</v>
      </c>
      <c r="E46" s="418">
        <v>0</v>
      </c>
      <c r="F46" s="418">
        <v>0</v>
      </c>
      <c r="G46" s="418">
        <v>0</v>
      </c>
      <c r="H46" s="418">
        <v>3058</v>
      </c>
      <c r="I46" s="418">
        <v>43</v>
      </c>
      <c r="J46" s="418">
        <v>0</v>
      </c>
      <c r="K46" s="418">
        <v>137</v>
      </c>
      <c r="L46" s="418">
        <v>524</v>
      </c>
      <c r="M46" s="418"/>
      <c r="N46" s="418"/>
      <c r="O46" s="418"/>
      <c r="P46" s="418"/>
      <c r="Q46" s="418">
        <v>12790</v>
      </c>
      <c r="R46" s="418">
        <v>0</v>
      </c>
      <c r="S46" s="418">
        <v>12790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9068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25</v>
      </c>
      <c r="J47" s="418">
        <v>0</v>
      </c>
      <c r="K47" s="418">
        <v>0</v>
      </c>
      <c r="L47" s="418">
        <v>5</v>
      </c>
      <c r="M47" s="418"/>
      <c r="N47" s="418"/>
      <c r="O47" s="418"/>
      <c r="P47" s="418"/>
      <c r="Q47" s="418">
        <v>9098</v>
      </c>
      <c r="R47" s="418">
        <v>0</v>
      </c>
      <c r="S47" s="418">
        <v>9098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68000</v>
      </c>
      <c r="D48" s="418">
        <v>3569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600</v>
      </c>
      <c r="M48" s="418"/>
      <c r="N48" s="418"/>
      <c r="O48" s="418"/>
      <c r="P48" s="418"/>
      <c r="Q48" s="418">
        <v>72169</v>
      </c>
      <c r="R48" s="418">
        <v>0</v>
      </c>
      <c r="S48" s="418">
        <v>72169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128</v>
      </c>
      <c r="D49" s="418">
        <v>36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164</v>
      </c>
      <c r="R49" s="418">
        <v>0</v>
      </c>
      <c r="S49" s="418">
        <v>164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632</v>
      </c>
      <c r="D50" s="418">
        <v>28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3</v>
      </c>
      <c r="M50" s="418"/>
      <c r="N50" s="418"/>
      <c r="O50" s="418"/>
      <c r="P50" s="418"/>
      <c r="Q50" s="418">
        <v>663</v>
      </c>
      <c r="R50" s="418">
        <v>0</v>
      </c>
      <c r="S50" s="418">
        <v>663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316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318</v>
      </c>
      <c r="R52" s="418">
        <v>0</v>
      </c>
      <c r="S52" s="418">
        <v>318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85926</v>
      </c>
      <c r="D53" s="419">
        <v>4880</v>
      </c>
      <c r="E53" s="419">
        <v>0</v>
      </c>
      <c r="F53" s="419">
        <v>0</v>
      </c>
      <c r="G53" s="419">
        <v>0</v>
      </c>
      <c r="H53" s="419">
        <v>3058</v>
      </c>
      <c r="I53" s="419">
        <v>68</v>
      </c>
      <c r="J53" s="419">
        <v>0</v>
      </c>
      <c r="K53" s="419">
        <v>137</v>
      </c>
      <c r="L53" s="419">
        <v>1133</v>
      </c>
      <c r="M53" s="419"/>
      <c r="N53" s="419"/>
      <c r="O53" s="419"/>
      <c r="P53" s="419"/>
      <c r="Q53" s="419">
        <v>95202</v>
      </c>
      <c r="R53" s="419">
        <v>0</v>
      </c>
      <c r="S53" s="419">
        <v>95202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47668</v>
      </c>
      <c r="D56" s="473">
        <v>1286</v>
      </c>
      <c r="E56" s="473">
        <v>0</v>
      </c>
      <c r="F56" s="473">
        <v>0</v>
      </c>
      <c r="G56" s="473">
        <v>0</v>
      </c>
      <c r="H56" s="473">
        <v>4208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53162</v>
      </c>
      <c r="R56" s="473">
        <v>0</v>
      </c>
      <c r="S56" s="473">
        <v>53162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1866</v>
      </c>
      <c r="D58" s="473">
        <v>16</v>
      </c>
      <c r="E58" s="473">
        <v>0</v>
      </c>
      <c r="F58" s="473">
        <v>0</v>
      </c>
      <c r="G58" s="473">
        <v>0</v>
      </c>
      <c r="H58" s="473">
        <v>0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1882</v>
      </c>
      <c r="R58" s="473">
        <v>0</v>
      </c>
      <c r="S58" s="473">
        <v>1882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49534</v>
      </c>
      <c r="D59" s="474">
        <v>1302</v>
      </c>
      <c r="E59" s="474">
        <v>0</v>
      </c>
      <c r="F59" s="474">
        <v>0</v>
      </c>
      <c r="G59" s="474">
        <v>0</v>
      </c>
      <c r="H59" s="474">
        <v>4208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55044</v>
      </c>
      <c r="R59" s="474">
        <v>0</v>
      </c>
      <c r="S59" s="474">
        <v>55044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1187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1187</v>
      </c>
      <c r="R64" s="56">
        <v>0</v>
      </c>
      <c r="S64" s="55">
        <v>1187</v>
      </c>
      <c r="T64" s="90"/>
      <c r="U64" s="216">
        <f>S74+S56</f>
        <v>54178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1016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1016</v>
      </c>
      <c r="R73" s="592">
        <v>0</v>
      </c>
      <c r="S73" s="592">
        <v>1016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1016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1016</v>
      </c>
      <c r="R74" s="593">
        <v>0</v>
      </c>
      <c r="S74" s="593">
        <v>1016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16354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16354</v>
      </c>
      <c r="R80" s="596">
        <v>0</v>
      </c>
      <c r="S80" s="596">
        <v>16354</v>
      </c>
      <c r="U80" s="217">
        <f>S80+S82</f>
        <v>21900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1200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1200</v>
      </c>
      <c r="R81" s="596">
        <v>0</v>
      </c>
      <c r="S81" s="596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5546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5546</v>
      </c>
      <c r="R82" s="596">
        <v>0</v>
      </c>
      <c r="S82" s="596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40000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40000</v>
      </c>
      <c r="R83" s="596">
        <v>0</v>
      </c>
      <c r="S83" s="596">
        <v>40000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-274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-274</v>
      </c>
      <c r="R86" s="596">
        <v>0</v>
      </c>
      <c r="S86" s="596">
        <v>-274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2523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2523</v>
      </c>
      <c r="R87" s="596">
        <v>0</v>
      </c>
      <c r="S87" s="596">
        <v>2523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65349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65349</v>
      </c>
      <c r="R88" s="600">
        <v>0</v>
      </c>
      <c r="S88" s="600">
        <v>65349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77140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77140</v>
      </c>
      <c r="R135" s="603">
        <v>0</v>
      </c>
      <c r="S135" s="602">
        <v>77140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2285</v>
      </c>
      <c r="D145" s="606">
        <v>724</v>
      </c>
      <c r="E145" s="606">
        <v>0</v>
      </c>
      <c r="F145" s="606">
        <v>0</v>
      </c>
      <c r="G145" s="606">
        <v>0</v>
      </c>
      <c r="H145" s="606">
        <v>0</v>
      </c>
      <c r="I145" s="606">
        <v>21</v>
      </c>
      <c r="J145" s="606">
        <v>0</v>
      </c>
      <c r="K145" s="606">
        <v>0</v>
      </c>
      <c r="L145" s="606">
        <v>116</v>
      </c>
      <c r="M145" s="606"/>
      <c r="N145" s="606"/>
      <c r="O145" s="606"/>
      <c r="P145" s="606"/>
      <c r="Q145" s="606">
        <v>3146</v>
      </c>
      <c r="R145" s="606">
        <v>-1791</v>
      </c>
      <c r="S145" s="607">
        <v>1355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37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37</v>
      </c>
      <c r="R146" s="606">
        <v>0</v>
      </c>
      <c r="S146" s="606">
        <v>37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8008</v>
      </c>
      <c r="D147" s="606">
        <v>105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8113</v>
      </c>
      <c r="R147" s="606">
        <v>0</v>
      </c>
      <c r="S147" s="606">
        <v>8113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68970</v>
      </c>
      <c r="D148" s="606">
        <v>1</v>
      </c>
      <c r="E148" s="606">
        <v>0</v>
      </c>
      <c r="F148" s="606">
        <v>0</v>
      </c>
      <c r="G148" s="606">
        <v>0</v>
      </c>
      <c r="H148" s="606">
        <v>0</v>
      </c>
      <c r="I148" s="606">
        <v>5</v>
      </c>
      <c r="J148" s="606">
        <v>0</v>
      </c>
      <c r="K148" s="606">
        <v>0</v>
      </c>
      <c r="L148" s="606">
        <v>1273</v>
      </c>
      <c r="M148" s="606"/>
      <c r="N148" s="606"/>
      <c r="O148" s="606"/>
      <c r="P148" s="606"/>
      <c r="Q148" s="606">
        <v>70249</v>
      </c>
      <c r="R148" s="606">
        <v>0</v>
      </c>
      <c r="S148" s="606">
        <v>70249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0</v>
      </c>
      <c r="D149" s="606">
        <v>5345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5345</v>
      </c>
      <c r="R149" s="606">
        <v>0</v>
      </c>
      <c r="S149" s="606">
        <v>5345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-2776</v>
      </c>
      <c r="D151" s="606">
        <v>-131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-2928</v>
      </c>
      <c r="R151" s="606">
        <v>0</v>
      </c>
      <c r="S151" s="608">
        <v>-2928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76524</v>
      </c>
      <c r="D152" s="610">
        <v>6044</v>
      </c>
      <c r="E152" s="610">
        <v>0</v>
      </c>
      <c r="F152" s="610">
        <v>0</v>
      </c>
      <c r="G152" s="610">
        <v>0</v>
      </c>
      <c r="H152" s="610">
        <v>0</v>
      </c>
      <c r="I152" s="610">
        <v>26</v>
      </c>
      <c r="J152" s="610">
        <v>0</v>
      </c>
      <c r="K152" s="610">
        <v>0</v>
      </c>
      <c r="L152" s="610">
        <v>1368</v>
      </c>
      <c r="M152" s="610"/>
      <c r="N152" s="610"/>
      <c r="O152" s="610"/>
      <c r="P152" s="610"/>
      <c r="Q152" s="610">
        <v>83962</v>
      </c>
      <c r="R152" s="610">
        <v>-1791</v>
      </c>
      <c r="S152" s="610">
        <v>82171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222887</v>
      </c>
      <c r="D158" s="612">
        <v>8540</v>
      </c>
      <c r="E158" s="612">
        <v>0</v>
      </c>
      <c r="F158" s="612">
        <v>0</v>
      </c>
      <c r="G158" s="612">
        <v>0</v>
      </c>
      <c r="H158" s="612">
        <v>0</v>
      </c>
      <c r="I158" s="612">
        <v>0</v>
      </c>
      <c r="J158" s="612">
        <v>0</v>
      </c>
      <c r="K158" s="612">
        <v>0</v>
      </c>
      <c r="L158" s="612">
        <v>3139</v>
      </c>
      <c r="M158" s="612"/>
      <c r="N158" s="612"/>
      <c r="O158" s="612"/>
      <c r="P158" s="612"/>
      <c r="Q158" s="612">
        <v>234566</v>
      </c>
      <c r="R158" s="612">
        <v>-3409</v>
      </c>
      <c r="S158" s="612">
        <v>231157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181977</v>
      </c>
      <c r="D159" s="613">
        <v>7253</v>
      </c>
      <c r="E159" s="613">
        <v>0</v>
      </c>
      <c r="F159" s="613">
        <v>0</v>
      </c>
      <c r="G159" s="613">
        <v>0</v>
      </c>
      <c r="H159" s="613">
        <v>0</v>
      </c>
      <c r="I159" s="613">
        <v>11</v>
      </c>
      <c r="J159" s="613">
        <v>0</v>
      </c>
      <c r="K159" s="613">
        <v>0</v>
      </c>
      <c r="L159" s="613">
        <v>2762</v>
      </c>
      <c r="M159" s="613"/>
      <c r="N159" s="613"/>
      <c r="O159" s="613"/>
      <c r="P159" s="613"/>
      <c r="Q159" s="613">
        <v>192003</v>
      </c>
      <c r="R159" s="613">
        <v>-3409</v>
      </c>
      <c r="S159" s="613">
        <v>188594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40910</v>
      </c>
      <c r="D160" s="86">
        <v>1287</v>
      </c>
      <c r="E160" s="86">
        <v>0</v>
      </c>
      <c r="F160" s="86">
        <v>0</v>
      </c>
      <c r="G160" s="86">
        <v>0</v>
      </c>
      <c r="H160" s="86">
        <v>0</v>
      </c>
      <c r="I160" s="86">
        <v>-11</v>
      </c>
      <c r="J160" s="86">
        <v>0</v>
      </c>
      <c r="K160" s="86">
        <v>0</v>
      </c>
      <c r="L160" s="86">
        <v>377</v>
      </c>
      <c r="M160" s="86"/>
      <c r="N160" s="86"/>
      <c r="O160" s="86"/>
      <c r="P160" s="86"/>
      <c r="Q160" s="86">
        <v>42563</v>
      </c>
      <c r="R160" s="86">
        <v>0</v>
      </c>
      <c r="S160" s="86">
        <v>42563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520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86147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14093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40000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-274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2523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142489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65349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77140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142489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 s="6" customFormat="1" hidden="1">
      <c r="B189" s="666"/>
      <c r="C189" s="667"/>
      <c r="D189" s="667"/>
    </row>
    <row r="190" spans="1:6" s="6" customFormat="1" hidden="1"/>
    <row r="191" spans="1:6" s="6" customFormat="1" hidden="1"/>
    <row r="192" spans="1:6" s="6" customFormat="1" ht="15.75" hidden="1">
      <c r="A192" s="668"/>
      <c r="B192" s="669"/>
      <c r="C192" s="669"/>
      <c r="D192" s="670"/>
    </row>
    <row r="193" spans="1:5" s="6" customFormat="1" ht="15.75" hidden="1">
      <c r="A193" s="671"/>
      <c r="B193" s="669"/>
      <c r="C193" s="669"/>
      <c r="D193" s="670"/>
    </row>
    <row r="194" spans="1:5" s="6" customFormat="1" ht="15.75" hidden="1">
      <c r="A194" s="672"/>
      <c r="B194" s="672"/>
      <c r="C194" s="672"/>
      <c r="D194" s="673"/>
    </row>
    <row r="195" spans="1:5" s="6" customFormat="1" ht="15.75" hidden="1">
      <c r="A195" s="672"/>
      <c r="B195" s="672"/>
      <c r="C195" s="672"/>
      <c r="D195" s="673"/>
    </row>
    <row r="196" spans="1:5" s="6" customFormat="1" ht="15.75" hidden="1">
      <c r="A196" s="672"/>
      <c r="B196" s="674"/>
      <c r="C196" s="674"/>
      <c r="D196" s="675"/>
      <c r="E196" s="675"/>
    </row>
    <row r="197" spans="1:5" s="6" customFormat="1" ht="15.75" hidden="1">
      <c r="A197" s="672"/>
      <c r="B197" s="674"/>
      <c r="C197" s="674"/>
      <c r="D197" s="676"/>
      <c r="E197" s="676"/>
    </row>
    <row r="198" spans="1:5" s="6" customFormat="1" ht="15.75" hidden="1">
      <c r="A198" s="672"/>
      <c r="B198" s="674"/>
      <c r="C198" s="674"/>
      <c r="D198" s="677"/>
      <c r="E198" s="678"/>
    </row>
    <row r="199" spans="1:5" s="6" customFormat="1" ht="15.75" hidden="1">
      <c r="A199" s="672"/>
      <c r="B199" s="674"/>
      <c r="C199" s="674"/>
      <c r="D199" s="679"/>
      <c r="E199" s="679"/>
    </row>
    <row r="200" spans="1:5" s="6" customFormat="1" ht="15.75" hidden="1">
      <c r="A200" s="672"/>
      <c r="B200" s="674"/>
      <c r="C200" s="674"/>
      <c r="D200" s="679"/>
      <c r="E200" s="679"/>
    </row>
    <row r="201" spans="1:5" s="6" customFormat="1" ht="15.75" hidden="1">
      <c r="A201" s="672"/>
      <c r="B201" s="674"/>
      <c r="C201" s="674"/>
      <c r="D201" s="679"/>
      <c r="E201" s="679"/>
    </row>
    <row r="202" spans="1:5" s="6" customFormat="1" ht="15.75" hidden="1">
      <c r="A202" s="672"/>
      <c r="B202" s="674"/>
      <c r="C202" s="674"/>
      <c r="D202" s="679"/>
      <c r="E202" s="679"/>
    </row>
    <row r="203" spans="1:5" s="6" customFormat="1" ht="15.75" hidden="1">
      <c r="A203" s="672"/>
      <c r="B203" s="674"/>
      <c r="C203" s="674"/>
      <c r="D203" s="679"/>
      <c r="E203" s="679"/>
    </row>
    <row r="204" spans="1:5" s="6" customFormat="1" ht="15.75" hidden="1">
      <c r="A204" s="672"/>
      <c r="B204" s="674"/>
      <c r="C204" s="674"/>
      <c r="D204" s="679"/>
      <c r="E204" s="679"/>
    </row>
    <row r="205" spans="1:5" s="6" customFormat="1" ht="15.75" hidden="1">
      <c r="A205" s="672"/>
      <c r="B205" s="680"/>
      <c r="C205" s="674"/>
      <c r="D205" s="681"/>
      <c r="E205" s="681"/>
    </row>
    <row r="206" spans="1:5" s="6" customFormat="1" ht="15.75" hidden="1">
      <c r="A206" s="672"/>
      <c r="B206" s="674"/>
      <c r="C206" s="674"/>
      <c r="D206" s="682"/>
      <c r="E206" s="682"/>
    </row>
    <row r="207" spans="1:5" s="6" customFormat="1" ht="15.75" hidden="1">
      <c r="A207" s="672"/>
      <c r="B207" s="674"/>
      <c r="C207" s="674"/>
      <c r="D207" s="683"/>
      <c r="E207" s="683"/>
    </row>
    <row r="208" spans="1:5" s="6" customFormat="1" ht="15.75" hidden="1">
      <c r="B208" s="674"/>
      <c r="C208" s="674"/>
      <c r="D208" s="683"/>
      <c r="E208" s="683"/>
    </row>
    <row r="209" spans="1:8" s="6" customFormat="1" ht="15.75" hidden="1">
      <c r="B209" s="674"/>
      <c r="C209" s="674"/>
      <c r="D209" s="681"/>
      <c r="E209" s="684"/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520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29527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7465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1202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3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38197</v>
      </c>
      <c r="E223" s="634">
        <v>47917</v>
      </c>
    </row>
    <row r="224" spans="1:8" ht="15.75">
      <c r="B224" s="447"/>
      <c r="C224" s="447"/>
      <c r="D224" s="630"/>
      <c r="E224" s="630"/>
    </row>
    <row r="225" spans="2:5" ht="15.75">
      <c r="B225" s="447" t="s">
        <v>373</v>
      </c>
      <c r="C225" s="447"/>
      <c r="D225" s="635">
        <v>12</v>
      </c>
      <c r="E225" s="635">
        <v>22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/>
  <dimension ref="A1:AK141"/>
  <sheetViews>
    <sheetView topLeftCell="A79" zoomScaleNormal="100" workbookViewId="0">
      <pane xSplit="2" topLeftCell="J1" activePane="topRight" state="frozen"/>
      <selection activeCell="B114" sqref="B1:B1048576"/>
      <selection pane="topRight" activeCell="B114" sqref="B1:B1048576"/>
    </sheetView>
  </sheetViews>
  <sheetFormatPr baseColWidth="10" defaultRowHeight="14.25"/>
  <cols>
    <col min="1" max="1" width="24.25" style="403" customWidth="1"/>
    <col min="2" max="2" width="48.375" style="403" customWidth="1"/>
    <col min="3" max="3" width="6.875" style="403" bestFit="1" customWidth="1"/>
    <col min="4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B2" s="258">
        <f>C4+C82</f>
        <v>13501</v>
      </c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636">
        <v>2000</v>
      </c>
      <c r="D4" s="636">
        <v>0</v>
      </c>
      <c r="E4" s="636">
        <v>0</v>
      </c>
      <c r="F4" s="636">
        <v>0</v>
      </c>
      <c r="G4" s="636">
        <v>0</v>
      </c>
      <c r="H4" s="636">
        <v>0</v>
      </c>
      <c r="I4" s="636">
        <v>0</v>
      </c>
      <c r="J4" s="636">
        <v>0</v>
      </c>
      <c r="K4" s="636">
        <v>0</v>
      </c>
      <c r="L4" s="636">
        <v>0</v>
      </c>
      <c r="M4" s="636">
        <v>0</v>
      </c>
      <c r="N4" s="636">
        <v>0</v>
      </c>
      <c r="O4" s="636">
        <v>0</v>
      </c>
      <c r="P4" s="636">
        <v>2000</v>
      </c>
      <c r="Q4" s="282"/>
    </row>
    <row r="5" spans="1:17">
      <c r="A5" s="227" t="s">
        <v>472</v>
      </c>
      <c r="B5" s="314" t="s">
        <v>18</v>
      </c>
      <c r="C5" s="636">
        <v>15000</v>
      </c>
      <c r="D5" s="636">
        <v>0</v>
      </c>
      <c r="E5" s="636">
        <v>0</v>
      </c>
      <c r="F5" s="636">
        <v>0</v>
      </c>
      <c r="G5" s="636">
        <v>0</v>
      </c>
      <c r="H5" s="636">
        <v>0</v>
      </c>
      <c r="I5" s="636">
        <v>0</v>
      </c>
      <c r="J5" s="636">
        <v>0</v>
      </c>
      <c r="K5" s="636">
        <v>0</v>
      </c>
      <c r="L5" s="636">
        <v>0</v>
      </c>
      <c r="M5" s="636">
        <v>0</v>
      </c>
      <c r="N5" s="636">
        <v>0</v>
      </c>
      <c r="O5" s="636">
        <v>0</v>
      </c>
      <c r="P5" s="636">
        <v>15000</v>
      </c>
      <c r="Q5" s="282"/>
    </row>
    <row r="6" spans="1:17">
      <c r="A6" s="227" t="s">
        <v>473</v>
      </c>
      <c r="B6" s="316" t="s">
        <v>318</v>
      </c>
      <c r="C6" s="636">
        <v>0</v>
      </c>
      <c r="D6" s="636">
        <v>0</v>
      </c>
      <c r="E6" s="636">
        <v>0</v>
      </c>
      <c r="F6" s="636">
        <v>0</v>
      </c>
      <c r="G6" s="636">
        <v>0</v>
      </c>
      <c r="H6" s="636">
        <v>0</v>
      </c>
      <c r="I6" s="636">
        <v>0</v>
      </c>
      <c r="J6" s="636">
        <v>0</v>
      </c>
      <c r="K6" s="636">
        <v>0</v>
      </c>
      <c r="L6" s="636">
        <v>0</v>
      </c>
      <c r="M6" s="636">
        <v>0</v>
      </c>
      <c r="N6" s="636">
        <v>0</v>
      </c>
      <c r="O6" s="636">
        <v>0</v>
      </c>
      <c r="P6" s="636">
        <v>0</v>
      </c>
      <c r="Q6" s="284"/>
    </row>
    <row r="7" spans="1:17">
      <c r="A7" s="227" t="s">
        <v>474</v>
      </c>
      <c r="B7" s="314" t="s">
        <v>319</v>
      </c>
      <c r="C7" s="636">
        <v>18001</v>
      </c>
      <c r="D7" s="636">
        <v>3564</v>
      </c>
      <c r="E7" s="636">
        <v>0</v>
      </c>
      <c r="F7" s="636">
        <v>0</v>
      </c>
      <c r="G7" s="636">
        <v>0</v>
      </c>
      <c r="H7" s="636">
        <v>0</v>
      </c>
      <c r="I7" s="636">
        <v>0</v>
      </c>
      <c r="J7" s="636">
        <v>0</v>
      </c>
      <c r="K7" s="636">
        <v>0</v>
      </c>
      <c r="L7" s="636">
        <v>0</v>
      </c>
      <c r="M7" s="636">
        <v>0</v>
      </c>
      <c r="N7" s="636">
        <v>0</v>
      </c>
      <c r="O7" s="636">
        <v>0</v>
      </c>
      <c r="P7" s="636">
        <v>21565</v>
      </c>
      <c r="Q7" s="282"/>
    </row>
    <row r="8" spans="1:17">
      <c r="A8" s="227" t="s">
        <v>475</v>
      </c>
      <c r="B8" s="314" t="s">
        <v>14</v>
      </c>
      <c r="C8" s="636">
        <v>0</v>
      </c>
      <c r="D8" s="636">
        <v>0</v>
      </c>
      <c r="E8" s="636">
        <v>0</v>
      </c>
      <c r="F8" s="636">
        <v>0</v>
      </c>
      <c r="G8" s="636">
        <v>0</v>
      </c>
      <c r="H8" s="636">
        <v>0</v>
      </c>
      <c r="I8" s="636">
        <v>0</v>
      </c>
      <c r="J8" s="636">
        <v>0</v>
      </c>
      <c r="K8" s="636">
        <v>0</v>
      </c>
      <c r="L8" s="636">
        <v>0</v>
      </c>
      <c r="M8" s="636">
        <v>0</v>
      </c>
      <c r="N8" s="636">
        <v>0</v>
      </c>
      <c r="O8" s="636">
        <v>0</v>
      </c>
      <c r="P8" s="636">
        <v>0</v>
      </c>
      <c r="Q8" s="282"/>
    </row>
    <row r="9" spans="1:17">
      <c r="A9" s="227" t="s">
        <v>476</v>
      </c>
      <c r="B9" s="314" t="s">
        <v>320</v>
      </c>
      <c r="C9" s="636">
        <v>0</v>
      </c>
      <c r="D9" s="636">
        <v>0</v>
      </c>
      <c r="E9" s="636">
        <v>0</v>
      </c>
      <c r="F9" s="636">
        <v>0</v>
      </c>
      <c r="G9" s="636">
        <v>0</v>
      </c>
      <c r="H9" s="636">
        <v>0</v>
      </c>
      <c r="I9" s="636">
        <v>0</v>
      </c>
      <c r="J9" s="636">
        <v>0</v>
      </c>
      <c r="K9" s="636">
        <v>0</v>
      </c>
      <c r="L9" s="636">
        <v>0</v>
      </c>
      <c r="M9" s="636">
        <v>0</v>
      </c>
      <c r="N9" s="636">
        <v>0</v>
      </c>
      <c r="O9" s="636">
        <v>0</v>
      </c>
      <c r="P9" s="636">
        <v>0</v>
      </c>
      <c r="Q9" s="282"/>
    </row>
    <row r="10" spans="1:17">
      <c r="A10" s="227" t="s">
        <v>477</v>
      </c>
      <c r="B10" s="314" t="s">
        <v>9</v>
      </c>
      <c r="C10" s="636">
        <v>23000</v>
      </c>
      <c r="D10" s="636">
        <v>0</v>
      </c>
      <c r="E10" s="636">
        <v>0</v>
      </c>
      <c r="F10" s="636">
        <v>0</v>
      </c>
      <c r="G10" s="636">
        <v>0</v>
      </c>
      <c r="H10" s="636">
        <v>0</v>
      </c>
      <c r="I10" s="636">
        <v>0</v>
      </c>
      <c r="J10" s="636">
        <v>0</v>
      </c>
      <c r="K10" s="636">
        <v>0</v>
      </c>
      <c r="L10" s="636">
        <v>0</v>
      </c>
      <c r="M10" s="636">
        <v>0</v>
      </c>
      <c r="N10" s="636">
        <v>0</v>
      </c>
      <c r="O10" s="636">
        <v>0</v>
      </c>
      <c r="P10" s="636">
        <v>23000</v>
      </c>
      <c r="Q10" s="282"/>
    </row>
    <row r="11" spans="1:17">
      <c r="A11" s="227" t="s">
        <v>478</v>
      </c>
      <c r="B11" s="314" t="s">
        <v>321</v>
      </c>
      <c r="C11" s="636">
        <v>0</v>
      </c>
      <c r="D11" s="636">
        <v>0</v>
      </c>
      <c r="E11" s="636">
        <v>0</v>
      </c>
      <c r="F11" s="636">
        <v>0</v>
      </c>
      <c r="G11" s="636">
        <v>0</v>
      </c>
      <c r="H11" s="636">
        <v>0</v>
      </c>
      <c r="I11" s="636">
        <v>0</v>
      </c>
      <c r="J11" s="636">
        <v>0</v>
      </c>
      <c r="K11" s="636">
        <v>0</v>
      </c>
      <c r="L11" s="636">
        <v>0</v>
      </c>
      <c r="M11" s="636">
        <v>0</v>
      </c>
      <c r="N11" s="636">
        <v>0</v>
      </c>
      <c r="O11" s="636">
        <v>0</v>
      </c>
      <c r="P11" s="636">
        <v>0</v>
      </c>
      <c r="Q11" s="282"/>
    </row>
    <row r="12" spans="1:17">
      <c r="A12" s="227" t="s">
        <v>479</v>
      </c>
      <c r="B12" s="314" t="s">
        <v>50</v>
      </c>
      <c r="C12" s="636">
        <v>0</v>
      </c>
      <c r="D12" s="636">
        <v>0</v>
      </c>
      <c r="E12" s="636">
        <v>0</v>
      </c>
      <c r="F12" s="636">
        <v>0</v>
      </c>
      <c r="G12" s="636">
        <v>0</v>
      </c>
      <c r="H12" s="636">
        <v>0</v>
      </c>
      <c r="I12" s="636">
        <v>0</v>
      </c>
      <c r="J12" s="636">
        <v>0</v>
      </c>
      <c r="K12" s="636">
        <v>0</v>
      </c>
      <c r="L12" s="636">
        <v>0</v>
      </c>
      <c r="M12" s="636">
        <v>0</v>
      </c>
      <c r="N12" s="636">
        <v>0</v>
      </c>
      <c r="O12" s="636">
        <v>0</v>
      </c>
      <c r="P12" s="636">
        <v>0</v>
      </c>
      <c r="Q12" s="282"/>
    </row>
    <row r="13" spans="1:17">
      <c r="A13" s="227" t="s">
        <v>480</v>
      </c>
      <c r="B13" s="314" t="s">
        <v>322</v>
      </c>
      <c r="C13" s="636">
        <v>0</v>
      </c>
      <c r="D13" s="636">
        <v>0</v>
      </c>
      <c r="E13" s="636">
        <v>0</v>
      </c>
      <c r="F13" s="636">
        <v>0</v>
      </c>
      <c r="G13" s="636">
        <v>0</v>
      </c>
      <c r="H13" s="636">
        <v>0</v>
      </c>
      <c r="I13" s="636">
        <v>0</v>
      </c>
      <c r="J13" s="636">
        <v>0</v>
      </c>
      <c r="K13" s="636">
        <v>0</v>
      </c>
      <c r="L13" s="636">
        <v>0</v>
      </c>
      <c r="M13" s="637"/>
      <c r="N13" s="637"/>
      <c r="O13" s="637"/>
      <c r="P13" s="636">
        <v>0</v>
      </c>
      <c r="Q13" s="282"/>
    </row>
    <row r="14" spans="1:17">
      <c r="A14" s="227" t="s">
        <v>481</v>
      </c>
      <c r="B14" s="314" t="s">
        <v>10</v>
      </c>
      <c r="C14" s="636">
        <v>0</v>
      </c>
      <c r="D14" s="636">
        <v>0</v>
      </c>
      <c r="E14" s="636">
        <v>0</v>
      </c>
      <c r="F14" s="636">
        <v>0</v>
      </c>
      <c r="G14" s="636">
        <v>0</v>
      </c>
      <c r="H14" s="636">
        <v>0</v>
      </c>
      <c r="I14" s="636">
        <v>0</v>
      </c>
      <c r="J14" s="636">
        <v>0</v>
      </c>
      <c r="K14" s="636">
        <v>0</v>
      </c>
      <c r="L14" s="636">
        <v>0</v>
      </c>
      <c r="M14" s="637"/>
      <c r="N14" s="637"/>
      <c r="O14" s="637"/>
      <c r="P14" s="636">
        <v>0</v>
      </c>
      <c r="Q14" s="282"/>
    </row>
    <row r="15" spans="1:17">
      <c r="A15" s="227" t="s">
        <v>482</v>
      </c>
      <c r="B15" s="314" t="s">
        <v>325</v>
      </c>
      <c r="C15" s="636">
        <v>0</v>
      </c>
      <c r="D15" s="636">
        <v>0</v>
      </c>
      <c r="E15" s="636">
        <v>0</v>
      </c>
      <c r="F15" s="636">
        <v>0</v>
      </c>
      <c r="G15" s="636">
        <v>0</v>
      </c>
      <c r="H15" s="636">
        <v>0</v>
      </c>
      <c r="I15" s="636">
        <v>0</v>
      </c>
      <c r="J15" s="636">
        <v>0</v>
      </c>
      <c r="K15" s="636">
        <v>0</v>
      </c>
      <c r="L15" s="636">
        <v>0</v>
      </c>
      <c r="M15" s="637"/>
      <c r="N15" s="637"/>
      <c r="O15" s="637"/>
      <c r="P15" s="636">
        <v>0</v>
      </c>
      <c r="Q15" s="282"/>
    </row>
    <row r="16" spans="1:17">
      <c r="A16" s="227" t="s">
        <v>483</v>
      </c>
      <c r="B16" s="314" t="s">
        <v>328</v>
      </c>
      <c r="C16" s="636">
        <v>0</v>
      </c>
      <c r="D16" s="636">
        <v>0</v>
      </c>
      <c r="E16" s="636">
        <v>0</v>
      </c>
      <c r="F16" s="636">
        <v>0</v>
      </c>
      <c r="G16" s="636">
        <v>0</v>
      </c>
      <c r="H16" s="636">
        <v>0</v>
      </c>
      <c r="I16" s="636">
        <v>0</v>
      </c>
      <c r="J16" s="636">
        <v>0</v>
      </c>
      <c r="K16" s="636">
        <v>0</v>
      </c>
      <c r="L16" s="636">
        <v>0</v>
      </c>
      <c r="M16" s="637"/>
      <c r="N16" s="637"/>
      <c r="O16" s="637"/>
      <c r="P16" s="636">
        <v>0</v>
      </c>
      <c r="Q16" s="282"/>
    </row>
    <row r="17" spans="1:34">
      <c r="A17" s="227" t="s">
        <v>484</v>
      </c>
      <c r="B17" s="315" t="s">
        <v>329</v>
      </c>
      <c r="C17" s="636">
        <v>0</v>
      </c>
      <c r="D17" s="636">
        <v>0</v>
      </c>
      <c r="E17" s="636">
        <v>0</v>
      </c>
      <c r="F17" s="636">
        <v>0</v>
      </c>
      <c r="G17" s="636">
        <v>0</v>
      </c>
      <c r="H17" s="636">
        <v>0</v>
      </c>
      <c r="I17" s="636">
        <v>0</v>
      </c>
      <c r="J17" s="636">
        <v>0</v>
      </c>
      <c r="K17" s="636">
        <v>0</v>
      </c>
      <c r="L17" s="636">
        <v>0</v>
      </c>
      <c r="M17" s="636">
        <v>0</v>
      </c>
      <c r="N17" s="636">
        <v>0</v>
      </c>
      <c r="O17" s="636">
        <v>0</v>
      </c>
      <c r="P17" s="636">
        <v>0</v>
      </c>
      <c r="Q17" s="283"/>
    </row>
    <row r="18" spans="1:34">
      <c r="A18" s="227" t="s">
        <v>485</v>
      </c>
      <c r="B18" s="314" t="s">
        <v>317</v>
      </c>
      <c r="C18" s="636">
        <v>0</v>
      </c>
      <c r="D18" s="636">
        <v>0</v>
      </c>
      <c r="E18" s="636">
        <v>0</v>
      </c>
      <c r="F18" s="636">
        <v>0</v>
      </c>
      <c r="G18" s="636">
        <v>0</v>
      </c>
      <c r="H18" s="636">
        <v>0</v>
      </c>
      <c r="I18" s="636">
        <v>0</v>
      </c>
      <c r="J18" s="636">
        <v>0</v>
      </c>
      <c r="K18" s="636">
        <v>0</v>
      </c>
      <c r="L18" s="636">
        <v>0</v>
      </c>
      <c r="M18" s="636">
        <v>0</v>
      </c>
      <c r="N18" s="636">
        <v>0</v>
      </c>
      <c r="O18" s="636">
        <v>0</v>
      </c>
      <c r="P18" s="636">
        <v>0</v>
      </c>
      <c r="Q18" s="282"/>
    </row>
    <row r="19" spans="1:34">
      <c r="A19" s="227" t="s">
        <v>486</v>
      </c>
      <c r="B19" s="314" t="s">
        <v>66</v>
      </c>
      <c r="C19" s="636">
        <v>0</v>
      </c>
      <c r="D19" s="636">
        <v>0</v>
      </c>
      <c r="E19" s="636">
        <v>0</v>
      </c>
      <c r="F19" s="636">
        <v>0</v>
      </c>
      <c r="G19" s="636">
        <v>0</v>
      </c>
      <c r="H19" s="636">
        <v>0</v>
      </c>
      <c r="I19" s="636">
        <v>0</v>
      </c>
      <c r="J19" s="636">
        <v>0</v>
      </c>
      <c r="K19" s="636">
        <v>0</v>
      </c>
      <c r="L19" s="636">
        <v>0</v>
      </c>
      <c r="M19" s="636">
        <v>0</v>
      </c>
      <c r="N19" s="636">
        <v>0</v>
      </c>
      <c r="O19" s="636">
        <v>0</v>
      </c>
      <c r="P19" s="636">
        <v>0</v>
      </c>
      <c r="Q19" s="282"/>
    </row>
    <row r="20" spans="1:34">
      <c r="A20" s="227" t="s">
        <v>487</v>
      </c>
      <c r="B20" s="315" t="s">
        <v>68</v>
      </c>
      <c r="C20" s="636">
        <v>0</v>
      </c>
      <c r="D20" s="636">
        <v>0</v>
      </c>
      <c r="E20" s="636">
        <v>0</v>
      </c>
      <c r="F20" s="636">
        <v>0</v>
      </c>
      <c r="G20" s="636">
        <v>0</v>
      </c>
      <c r="H20" s="636">
        <v>0</v>
      </c>
      <c r="I20" s="636">
        <v>0</v>
      </c>
      <c r="J20" s="636">
        <v>0</v>
      </c>
      <c r="K20" s="636">
        <v>0</v>
      </c>
      <c r="L20" s="636">
        <v>0</v>
      </c>
      <c r="M20" s="636">
        <v>0</v>
      </c>
      <c r="N20" s="636">
        <v>0</v>
      </c>
      <c r="O20" s="636">
        <v>0</v>
      </c>
      <c r="P20" s="636">
        <v>0</v>
      </c>
      <c r="Q20" s="283"/>
    </row>
    <row r="21" spans="1:34">
      <c r="A21" s="227" t="s">
        <v>488</v>
      </c>
      <c r="B21" s="314" t="s">
        <v>28</v>
      </c>
      <c r="C21" s="636">
        <v>0</v>
      </c>
      <c r="D21" s="636">
        <v>0</v>
      </c>
      <c r="E21" s="636">
        <v>0</v>
      </c>
      <c r="F21" s="636">
        <v>0</v>
      </c>
      <c r="G21" s="636">
        <v>0</v>
      </c>
      <c r="H21" s="636">
        <v>0</v>
      </c>
      <c r="I21" s="636">
        <v>0</v>
      </c>
      <c r="J21" s="636">
        <v>0</v>
      </c>
      <c r="K21" s="636">
        <v>0</v>
      </c>
      <c r="L21" s="636">
        <v>0</v>
      </c>
      <c r="M21" s="636">
        <v>0</v>
      </c>
      <c r="N21" s="636">
        <v>0</v>
      </c>
      <c r="O21" s="636">
        <v>0</v>
      </c>
      <c r="P21" s="636">
        <v>0</v>
      </c>
      <c r="Q21" s="282"/>
    </row>
    <row r="22" spans="1:34">
      <c r="A22" s="227" t="s">
        <v>489</v>
      </c>
      <c r="B22" s="314" t="s">
        <v>27</v>
      </c>
      <c r="C22" s="636">
        <v>0</v>
      </c>
      <c r="D22" s="636">
        <v>0</v>
      </c>
      <c r="E22" s="636">
        <v>0</v>
      </c>
      <c r="F22" s="636">
        <v>0</v>
      </c>
      <c r="G22" s="636">
        <v>0</v>
      </c>
      <c r="H22" s="636">
        <v>0</v>
      </c>
      <c r="I22" s="636">
        <v>0</v>
      </c>
      <c r="J22" s="636">
        <v>0</v>
      </c>
      <c r="K22" s="636">
        <v>0</v>
      </c>
      <c r="L22" s="636">
        <v>0</v>
      </c>
      <c r="M22" s="636">
        <v>0</v>
      </c>
      <c r="N22" s="636">
        <v>0</v>
      </c>
      <c r="O22" s="636">
        <v>0</v>
      </c>
      <c r="P22" s="636">
        <v>0</v>
      </c>
      <c r="Q22" s="282"/>
    </row>
    <row r="23" spans="1:34">
      <c r="A23" s="227" t="s">
        <v>490</v>
      </c>
      <c r="B23" s="314" t="s">
        <v>326</v>
      </c>
      <c r="C23" s="636">
        <v>0</v>
      </c>
      <c r="D23" s="636">
        <v>0</v>
      </c>
      <c r="E23" s="636">
        <v>0</v>
      </c>
      <c r="F23" s="636">
        <v>0</v>
      </c>
      <c r="G23" s="636">
        <v>0</v>
      </c>
      <c r="H23" s="636">
        <v>0</v>
      </c>
      <c r="I23" s="636">
        <v>0</v>
      </c>
      <c r="J23" s="636">
        <v>0</v>
      </c>
      <c r="K23" s="636">
        <v>0</v>
      </c>
      <c r="L23" s="636">
        <v>0</v>
      </c>
      <c r="M23" s="637"/>
      <c r="N23" s="637"/>
      <c r="O23" s="637"/>
      <c r="P23" s="636">
        <v>0</v>
      </c>
      <c r="Q23" s="282"/>
    </row>
    <row r="24" spans="1:34">
      <c r="A24" s="227" t="s">
        <v>491</v>
      </c>
      <c r="B24" s="314" t="s">
        <v>327</v>
      </c>
      <c r="C24" s="636">
        <v>0</v>
      </c>
      <c r="D24" s="636">
        <v>0</v>
      </c>
      <c r="E24" s="636">
        <v>0</v>
      </c>
      <c r="F24" s="636">
        <v>0</v>
      </c>
      <c r="G24" s="636">
        <v>0</v>
      </c>
      <c r="H24" s="636">
        <v>0</v>
      </c>
      <c r="I24" s="636">
        <v>0</v>
      </c>
      <c r="J24" s="636">
        <v>0</v>
      </c>
      <c r="K24" s="636">
        <v>0</v>
      </c>
      <c r="L24" s="636">
        <v>0</v>
      </c>
      <c r="M24" s="637"/>
      <c r="N24" s="637"/>
      <c r="O24" s="637"/>
      <c r="P24" s="636">
        <v>0</v>
      </c>
      <c r="Q24" s="282"/>
    </row>
    <row r="25" spans="1:34">
      <c r="A25" s="227" t="s">
        <v>492</v>
      </c>
      <c r="B25" s="314" t="s">
        <v>375</v>
      </c>
      <c r="C25" s="636">
        <v>344</v>
      </c>
      <c r="D25" s="636">
        <v>28</v>
      </c>
      <c r="E25" s="636">
        <v>0</v>
      </c>
      <c r="F25" s="636">
        <v>0</v>
      </c>
      <c r="G25" s="636">
        <v>0</v>
      </c>
      <c r="H25" s="636">
        <v>0</v>
      </c>
      <c r="I25" s="636">
        <v>0</v>
      </c>
      <c r="J25" s="636">
        <v>0</v>
      </c>
      <c r="K25" s="636">
        <v>0</v>
      </c>
      <c r="L25" s="636">
        <v>0</v>
      </c>
      <c r="M25" s="637"/>
      <c r="N25" s="637"/>
      <c r="O25" s="637"/>
      <c r="P25" s="636">
        <v>372</v>
      </c>
      <c r="Q25" s="282"/>
    </row>
    <row r="26" spans="1:34">
      <c r="A26" s="227"/>
      <c r="B26" s="323" t="s">
        <v>330</v>
      </c>
      <c r="C26" s="636">
        <v>58345</v>
      </c>
      <c r="D26" s="636">
        <v>3592</v>
      </c>
      <c r="E26" s="636">
        <v>0</v>
      </c>
      <c r="F26" s="636">
        <v>0</v>
      </c>
      <c r="G26" s="636">
        <v>0</v>
      </c>
      <c r="H26" s="636">
        <v>0</v>
      </c>
      <c r="I26" s="636">
        <v>0</v>
      </c>
      <c r="J26" s="636">
        <v>0</v>
      </c>
      <c r="K26" s="636">
        <v>0</v>
      </c>
      <c r="L26" s="636">
        <v>0</v>
      </c>
      <c r="M26" s="637"/>
      <c r="N26" s="637"/>
      <c r="O26" s="637"/>
      <c r="P26" s="636">
        <v>61937</v>
      </c>
      <c r="Q26" s="323"/>
    </row>
    <row r="27" spans="1:34">
      <c r="C27" s="636"/>
      <c r="D27" s="636"/>
      <c r="E27" s="636"/>
      <c r="F27" s="636"/>
      <c r="G27" s="636"/>
      <c r="H27" s="636"/>
      <c r="I27" s="636"/>
      <c r="J27" s="636"/>
      <c r="K27" s="636"/>
      <c r="L27" s="636"/>
      <c r="M27" s="637"/>
      <c r="N27" s="637"/>
      <c r="O27" s="637"/>
      <c r="P27" s="636"/>
      <c r="Q27" s="323"/>
    </row>
    <row r="28" spans="1:34" ht="18" customHeight="1">
      <c r="B28" s="230" t="s">
        <v>331</v>
      </c>
      <c r="C28" s="638"/>
      <c r="D28" s="638"/>
      <c r="E28" s="638"/>
      <c r="F28" s="638"/>
      <c r="G28" s="638"/>
      <c r="H28" s="638"/>
      <c r="I28" s="638"/>
      <c r="J28" s="638"/>
      <c r="K28" s="638"/>
      <c r="L28" s="638"/>
      <c r="M28" s="638"/>
      <c r="N28" s="638"/>
      <c r="O28" s="638"/>
      <c r="P28" s="638"/>
      <c r="Q28" s="281"/>
    </row>
    <row r="29" spans="1:34" ht="15.75">
      <c r="A29" s="252" t="s">
        <v>413</v>
      </c>
      <c r="B29" s="318" t="s">
        <v>316</v>
      </c>
      <c r="C29" s="636">
        <v>7856</v>
      </c>
      <c r="D29" s="636">
        <v>0</v>
      </c>
      <c r="E29" s="636">
        <v>0</v>
      </c>
      <c r="F29" s="636">
        <v>0</v>
      </c>
      <c r="G29" s="636">
        <v>0</v>
      </c>
      <c r="H29" s="636">
        <v>0</v>
      </c>
      <c r="I29" s="636">
        <v>0</v>
      </c>
      <c r="J29" s="636">
        <v>0</v>
      </c>
      <c r="K29" s="636">
        <v>0</v>
      </c>
      <c r="L29" s="636">
        <v>0</v>
      </c>
      <c r="M29" s="637"/>
      <c r="N29" s="637"/>
      <c r="O29" s="637"/>
      <c r="P29" s="636">
        <v>7856</v>
      </c>
      <c r="R29" s="1" t="s">
        <v>8</v>
      </c>
      <c r="S29" s="266"/>
      <c r="T29" s="266" t="s">
        <v>55</v>
      </c>
      <c r="U29" s="266" t="s">
        <v>56</v>
      </c>
      <c r="V29" s="266" t="s">
        <v>448</v>
      </c>
      <c r="X29" s="266" t="s">
        <v>55</v>
      </c>
      <c r="Y29" s="266" t="s">
        <v>56</v>
      </c>
      <c r="Z29" s="269" t="s">
        <v>57</v>
      </c>
      <c r="AA29" s="269" t="s">
        <v>58</v>
      </c>
      <c r="AC29" s="47" t="s">
        <v>59</v>
      </c>
      <c r="AD29" s="47"/>
      <c r="AE29" s="47"/>
      <c r="AF29" s="403"/>
      <c r="AG29" s="403"/>
      <c r="AH29" s="403"/>
    </row>
    <row r="30" spans="1:34" ht="15">
      <c r="A30" s="251" t="s">
        <v>414</v>
      </c>
      <c r="B30" s="318" t="s">
        <v>18</v>
      </c>
      <c r="C30" s="636">
        <v>5481</v>
      </c>
      <c r="D30" s="636">
        <v>0</v>
      </c>
      <c r="E30" s="636">
        <v>0</v>
      </c>
      <c r="F30" s="636">
        <v>0</v>
      </c>
      <c r="G30" s="636">
        <v>0</v>
      </c>
      <c r="H30" s="636">
        <v>0</v>
      </c>
      <c r="I30" s="636">
        <v>0</v>
      </c>
      <c r="J30" s="636">
        <v>0</v>
      </c>
      <c r="K30" s="636">
        <v>0</v>
      </c>
      <c r="L30" s="636">
        <v>0</v>
      </c>
      <c r="M30" s="637"/>
      <c r="N30" s="637"/>
      <c r="O30" s="637"/>
      <c r="P30" s="636">
        <v>5481</v>
      </c>
      <c r="R30" s="3" t="s">
        <v>9</v>
      </c>
      <c r="S30" s="41">
        <f>P36+P73</f>
        <v>7147</v>
      </c>
      <c r="T30" s="2">
        <f>S30+V30</f>
        <v>7257.2090863870008</v>
      </c>
      <c r="U30" s="2">
        <f>P56</f>
        <v>0</v>
      </c>
      <c r="V30" s="2">
        <f t="shared" ref="V30:V41" si="0">(S30/($S$65-$S$42))*$P$71</f>
        <v>110.2090863870005</v>
      </c>
      <c r="X30" s="2">
        <f>[5]SALDOS!$YT$3/1000-[5]SALDOS!$YT$7/1000</f>
        <v>8964.7289999999994</v>
      </c>
      <c r="Y30" s="2">
        <f>[5]SALDOS!$YT$7/1000</f>
        <v>0</v>
      </c>
      <c r="Z30" s="263">
        <f>T30-X30</f>
        <v>-1707.5199136129986</v>
      </c>
      <c r="AA30" s="263">
        <f t="shared" ref="Z30:AA65" si="1">U30-Y30</f>
        <v>0</v>
      </c>
      <c r="AC30" s="821"/>
      <c r="AD30" s="821"/>
      <c r="AE30" s="821"/>
      <c r="AF30" s="403"/>
      <c r="AG30" s="403"/>
      <c r="AH30" s="403"/>
    </row>
    <row r="31" spans="1:34" ht="15.75">
      <c r="A31" s="251" t="s">
        <v>415</v>
      </c>
      <c r="B31" s="320" t="s">
        <v>318</v>
      </c>
      <c r="C31" s="636">
        <v>0</v>
      </c>
      <c r="D31" s="636">
        <v>0</v>
      </c>
      <c r="E31" s="636">
        <v>0</v>
      </c>
      <c r="F31" s="636">
        <v>0</v>
      </c>
      <c r="G31" s="636">
        <v>0</v>
      </c>
      <c r="H31" s="636">
        <v>0</v>
      </c>
      <c r="I31" s="636">
        <v>0</v>
      </c>
      <c r="J31" s="636">
        <v>0</v>
      </c>
      <c r="K31" s="636">
        <v>0</v>
      </c>
      <c r="L31" s="636">
        <v>0</v>
      </c>
      <c r="M31" s="637"/>
      <c r="N31" s="637"/>
      <c r="O31" s="637"/>
      <c r="P31" s="636">
        <v>0</v>
      </c>
      <c r="R31" s="3" t="s">
        <v>10</v>
      </c>
      <c r="S31" s="41">
        <f>P42</f>
        <v>2062</v>
      </c>
      <c r="T31" s="2">
        <f t="shared" ref="T31:T64" si="2">S31+V31</f>
        <v>2093.7967169623612</v>
      </c>
      <c r="U31" s="2"/>
      <c r="V31" s="2">
        <f t="shared" si="0"/>
        <v>31.796716962361131</v>
      </c>
      <c r="X31" s="2">
        <f>[5]SALDOS!$YT$13/1000</f>
        <v>2467.6529999999998</v>
      </c>
      <c r="Y31" s="2"/>
      <c r="Z31" s="286">
        <f>T31-X31</f>
        <v>-373.8562830376386</v>
      </c>
      <c r="AA31" s="263">
        <f t="shared" si="1"/>
        <v>0</v>
      </c>
      <c r="AC31" s="48" t="s">
        <v>60</v>
      </c>
      <c r="AD31" s="49" t="s">
        <v>61</v>
      </c>
      <c r="AE31" s="7"/>
      <c r="AF31" s="403"/>
      <c r="AG31" s="403"/>
      <c r="AH31" s="403"/>
    </row>
    <row r="32" spans="1:34" ht="16.5" thickBot="1">
      <c r="A32" s="252" t="s">
        <v>416</v>
      </c>
      <c r="B32" s="318" t="s">
        <v>319</v>
      </c>
      <c r="C32" s="636">
        <v>270</v>
      </c>
      <c r="D32" s="636">
        <v>516</v>
      </c>
      <c r="E32" s="636">
        <v>0</v>
      </c>
      <c r="F32" s="636">
        <v>0</v>
      </c>
      <c r="G32" s="636">
        <v>0</v>
      </c>
      <c r="H32" s="636">
        <v>0</v>
      </c>
      <c r="I32" s="636">
        <v>0</v>
      </c>
      <c r="J32" s="636">
        <v>0</v>
      </c>
      <c r="K32" s="636">
        <v>0</v>
      </c>
      <c r="L32" s="636">
        <v>0</v>
      </c>
      <c r="M32" s="637"/>
      <c r="N32" s="637"/>
      <c r="O32" s="637"/>
      <c r="P32" s="636">
        <v>786</v>
      </c>
      <c r="R32" s="3" t="s">
        <v>12</v>
      </c>
      <c r="S32" s="41">
        <f>P39</f>
        <v>3</v>
      </c>
      <c r="T32" s="2">
        <f t="shared" si="2"/>
        <v>3.0462609849112918</v>
      </c>
      <c r="U32" s="2">
        <f>P50</f>
        <v>292</v>
      </c>
      <c r="V32" s="2">
        <f t="shared" si="0"/>
        <v>4.6260984911291658E-2</v>
      </c>
      <c r="X32" s="2">
        <f>[5]SALDOS!$YT$17/1000-[5]SALDOS!$YT$18/1000</f>
        <v>3.4989999999999668</v>
      </c>
      <c r="Y32" s="2">
        <f>[5]SALDOS!$YT$18/1000</f>
        <v>277.17700000000002</v>
      </c>
      <c r="Z32" s="263">
        <f t="shared" si="1"/>
        <v>-0.45273901508867498</v>
      </c>
      <c r="AA32" s="263">
        <f t="shared" si="1"/>
        <v>14.822999999999979</v>
      </c>
      <c r="AC32" s="271" t="s">
        <v>62</v>
      </c>
      <c r="AD32" s="272">
        <f>SUM(AD33:AD50)</f>
        <v>27254.396999999997</v>
      </c>
      <c r="AE32" s="272">
        <f>SUM(AE33:AE49)</f>
        <v>598</v>
      </c>
      <c r="AF32" s="271" t="s">
        <v>63</v>
      </c>
      <c r="AG32" s="273">
        <f>SUM(AG33:AG44)</f>
        <v>1182.1669999999999</v>
      </c>
      <c r="AH32" s="272">
        <f>SUM(AH33:AH44)</f>
        <v>6604</v>
      </c>
    </row>
    <row r="33" spans="1:37" ht="15">
      <c r="A33" s="251" t="s">
        <v>417</v>
      </c>
      <c r="B33" s="318" t="s">
        <v>41</v>
      </c>
      <c r="C33" s="636">
        <v>5</v>
      </c>
      <c r="D33" s="636">
        <v>0</v>
      </c>
      <c r="E33" s="636">
        <v>0</v>
      </c>
      <c r="F33" s="636">
        <v>0</v>
      </c>
      <c r="G33" s="636">
        <v>0</v>
      </c>
      <c r="H33" s="636">
        <v>0</v>
      </c>
      <c r="I33" s="636">
        <v>0</v>
      </c>
      <c r="J33" s="636">
        <v>0</v>
      </c>
      <c r="K33" s="636">
        <v>0</v>
      </c>
      <c r="L33" s="636">
        <v>0</v>
      </c>
      <c r="M33" s="637"/>
      <c r="N33" s="637"/>
      <c r="O33" s="637"/>
      <c r="P33" s="636">
        <v>5</v>
      </c>
      <c r="R33" s="3" t="s">
        <v>14</v>
      </c>
      <c r="S33" s="41">
        <f>P34</f>
        <v>0</v>
      </c>
      <c r="T33" s="2">
        <f t="shared" si="2"/>
        <v>0</v>
      </c>
      <c r="U33" s="2"/>
      <c r="V33" s="2">
        <f t="shared" si="0"/>
        <v>0</v>
      </c>
      <c r="X33" s="2"/>
      <c r="Y33" s="2"/>
      <c r="Z33" s="263">
        <f t="shared" si="1"/>
        <v>0</v>
      </c>
      <c r="AA33" s="263">
        <f t="shared" si="1"/>
        <v>0</v>
      </c>
      <c r="AC33" s="178" t="s">
        <v>17</v>
      </c>
      <c r="AD33" s="44">
        <f>[5]SALDOS!$YT$23/1000</f>
        <v>294.03699999999998</v>
      </c>
      <c r="AE33" s="45"/>
      <c r="AF33" s="179" t="s">
        <v>64</v>
      </c>
      <c r="AG33" s="43">
        <f>[5]SALDOS!$YT$7/1000</f>
        <v>0</v>
      </c>
      <c r="AH33" s="403"/>
    </row>
    <row r="34" spans="1:37" ht="15">
      <c r="A34" s="251" t="s">
        <v>418</v>
      </c>
      <c r="B34" s="318" t="s">
        <v>14</v>
      </c>
      <c r="C34" s="636">
        <v>0</v>
      </c>
      <c r="D34" s="636">
        <v>0</v>
      </c>
      <c r="E34" s="636">
        <v>0</v>
      </c>
      <c r="F34" s="636">
        <v>0</v>
      </c>
      <c r="G34" s="636">
        <v>0</v>
      </c>
      <c r="H34" s="636">
        <v>0</v>
      </c>
      <c r="I34" s="636">
        <v>0</v>
      </c>
      <c r="J34" s="636">
        <v>0</v>
      </c>
      <c r="K34" s="636">
        <v>0</v>
      </c>
      <c r="L34" s="636">
        <v>0</v>
      </c>
      <c r="M34" s="637"/>
      <c r="N34" s="637"/>
      <c r="O34" s="637"/>
      <c r="P34" s="636">
        <v>0</v>
      </c>
      <c r="R34" s="3" t="s">
        <v>11</v>
      </c>
      <c r="S34" s="41">
        <f>P44</f>
        <v>19</v>
      </c>
      <c r="T34" s="2">
        <f t="shared" si="2"/>
        <v>19.292986237771515</v>
      </c>
      <c r="U34" s="2"/>
      <c r="V34" s="2">
        <f t="shared" si="0"/>
        <v>0.29298623777151384</v>
      </c>
      <c r="X34" s="2"/>
      <c r="Y34" s="2"/>
      <c r="Z34" s="263">
        <f t="shared" si="1"/>
        <v>19.292986237771515</v>
      </c>
      <c r="AA34" s="263">
        <f t="shared" si="1"/>
        <v>0</v>
      </c>
      <c r="AC34" s="178" t="s">
        <v>18</v>
      </c>
      <c r="AD34" s="42">
        <f>[5]SALDOS!$YT$27/1000</f>
        <v>3424.9789999999998</v>
      </c>
      <c r="AE34" s="45"/>
      <c r="AF34" s="178" t="s">
        <v>65</v>
      </c>
      <c r="AG34" s="43">
        <f>[5]SALDOS!$YT$18/1000</f>
        <v>277.17700000000002</v>
      </c>
      <c r="AH34" s="403"/>
    </row>
    <row r="35" spans="1:37" ht="15">
      <c r="A35" s="252" t="s">
        <v>419</v>
      </c>
      <c r="B35" s="318" t="s">
        <v>320</v>
      </c>
      <c r="C35" s="636">
        <v>599</v>
      </c>
      <c r="D35" s="636">
        <v>0</v>
      </c>
      <c r="E35" s="636">
        <v>0</v>
      </c>
      <c r="F35" s="636">
        <v>0</v>
      </c>
      <c r="G35" s="636">
        <v>0</v>
      </c>
      <c r="H35" s="636">
        <v>0</v>
      </c>
      <c r="I35" s="636">
        <v>0</v>
      </c>
      <c r="J35" s="636">
        <v>0</v>
      </c>
      <c r="K35" s="636">
        <v>0</v>
      </c>
      <c r="L35" s="636">
        <v>0</v>
      </c>
      <c r="M35" s="637"/>
      <c r="N35" s="637"/>
      <c r="O35" s="637"/>
      <c r="P35" s="636">
        <v>599</v>
      </c>
      <c r="R35" s="3" t="s">
        <v>17</v>
      </c>
      <c r="S35" s="41">
        <f>P35</f>
        <v>599</v>
      </c>
      <c r="T35" s="2">
        <f t="shared" si="2"/>
        <v>608.23677665395462</v>
      </c>
      <c r="U35" s="2"/>
      <c r="V35" s="2">
        <f t="shared" si="0"/>
        <v>9.2367766539545677</v>
      </c>
      <c r="X35" s="2">
        <f>[5]SALDOS!$YT$23/1000</f>
        <v>294.03699999999998</v>
      </c>
      <c r="Y35" s="2"/>
      <c r="Z35" s="263">
        <f t="shared" si="1"/>
        <v>314.19977665395464</v>
      </c>
      <c r="AA35" s="263">
        <f t="shared" si="1"/>
        <v>0</v>
      </c>
      <c r="AC35" s="178" t="s">
        <v>65</v>
      </c>
      <c r="AD35" s="42">
        <f>([5]SALDOS!$YT$17-[5]SALDOS!$YT$18)/1000</f>
        <v>3.4990000000000001</v>
      </c>
      <c r="AF35" s="178" t="s">
        <v>66</v>
      </c>
      <c r="AG35" s="43">
        <f>[5]SALDOS!$YT$31/1000</f>
        <v>904.99</v>
      </c>
      <c r="AH35" s="45"/>
    </row>
    <row r="36" spans="1:37" ht="15.75">
      <c r="A36" s="251" t="s">
        <v>420</v>
      </c>
      <c r="B36" s="318" t="s">
        <v>9</v>
      </c>
      <c r="C36" s="636">
        <v>6807</v>
      </c>
      <c r="D36" s="636">
        <v>10</v>
      </c>
      <c r="E36" s="636">
        <v>0</v>
      </c>
      <c r="F36" s="636">
        <v>0</v>
      </c>
      <c r="G36" s="636">
        <v>0</v>
      </c>
      <c r="H36" s="636">
        <v>0</v>
      </c>
      <c r="I36" s="636">
        <v>144</v>
      </c>
      <c r="J36" s="636">
        <v>0</v>
      </c>
      <c r="K36" s="636">
        <v>137</v>
      </c>
      <c r="L36" s="636">
        <v>49</v>
      </c>
      <c r="M36" s="637"/>
      <c r="N36" s="637"/>
      <c r="O36" s="637"/>
      <c r="P36" s="636">
        <v>7147</v>
      </c>
      <c r="R36" s="3" t="s">
        <v>18</v>
      </c>
      <c r="S36" s="41">
        <f>P30</f>
        <v>5481</v>
      </c>
      <c r="T36" s="2">
        <f>S36+V36</f>
        <v>5565.5188194329303</v>
      </c>
      <c r="U36" s="2"/>
      <c r="V36" s="2">
        <f t="shared" si="0"/>
        <v>84.51881943292986</v>
      </c>
      <c r="X36" s="2">
        <f>[5]SALDOS!$YT$27/1000</f>
        <v>3424.9789999999998</v>
      </c>
      <c r="Y36" s="2"/>
      <c r="Z36" s="263">
        <f t="shared" si="1"/>
        <v>2140.5398194329305</v>
      </c>
      <c r="AA36" s="263">
        <f t="shared" si="1"/>
        <v>0</v>
      </c>
      <c r="AC36" s="236" t="s">
        <v>67</v>
      </c>
      <c r="AD36" s="42">
        <f>[5]SALDOS!$YT$25/1000</f>
        <v>8879.6550000000007</v>
      </c>
      <c r="AE36" s="45"/>
      <c r="AF36" s="178" t="s">
        <v>68</v>
      </c>
      <c r="AG36" s="43"/>
      <c r="AH36" s="287">
        <f>AA59</f>
        <v>5379</v>
      </c>
    </row>
    <row r="37" spans="1:37" ht="15.75">
      <c r="A37" s="252" t="s">
        <v>421</v>
      </c>
      <c r="B37" s="318" t="s">
        <v>321</v>
      </c>
      <c r="C37" s="636">
        <v>0</v>
      </c>
      <c r="D37" s="636">
        <v>0</v>
      </c>
      <c r="E37" s="636">
        <v>0</v>
      </c>
      <c r="F37" s="636">
        <v>0</v>
      </c>
      <c r="G37" s="636">
        <v>0</v>
      </c>
      <c r="H37" s="636">
        <v>0</v>
      </c>
      <c r="I37" s="636">
        <v>0</v>
      </c>
      <c r="J37" s="636">
        <v>0</v>
      </c>
      <c r="K37" s="636">
        <v>0</v>
      </c>
      <c r="L37" s="636">
        <v>0</v>
      </c>
      <c r="M37" s="637"/>
      <c r="N37" s="637"/>
      <c r="O37" s="637"/>
      <c r="P37" s="636">
        <v>0</v>
      </c>
      <c r="R37" s="3" t="s">
        <v>19</v>
      </c>
      <c r="S37" s="41">
        <f>P32</f>
        <v>786</v>
      </c>
      <c r="T37" s="2">
        <f t="shared" si="2"/>
        <v>798.12037804675845</v>
      </c>
      <c r="U37" s="2"/>
      <c r="V37" s="2">
        <f t="shared" si="0"/>
        <v>12.120378046758416</v>
      </c>
      <c r="X37" s="2">
        <f>[5]SALDOS!$YT$30/1000</f>
        <v>3179.8449999999998</v>
      </c>
      <c r="Y37" s="2"/>
      <c r="Z37" s="263">
        <f t="shared" si="1"/>
        <v>-2381.7246219532412</v>
      </c>
      <c r="AA37" s="263">
        <f t="shared" si="1"/>
        <v>0</v>
      </c>
      <c r="AC37" s="236" t="s">
        <v>9</v>
      </c>
      <c r="AD37" s="42">
        <f>([5]SALDOS!$YT$3-[5]SALDOS!$YT$7)/1000</f>
        <v>8964.7289999999994</v>
      </c>
      <c r="AE37" s="45"/>
      <c r="AF37" s="178" t="s">
        <v>69</v>
      </c>
      <c r="AG37" s="43"/>
      <c r="AH37" s="45">
        <f>AA57+Z57+AJ37</f>
        <v>1140</v>
      </c>
      <c r="AI37" s="264"/>
      <c r="AJ37" s="264"/>
      <c r="AK37" s="264"/>
    </row>
    <row r="38" spans="1:37" ht="15.75">
      <c r="A38" s="251" t="s">
        <v>422</v>
      </c>
      <c r="B38" s="318" t="s">
        <v>50</v>
      </c>
      <c r="C38" s="636">
        <v>0</v>
      </c>
      <c r="D38" s="636">
        <v>0</v>
      </c>
      <c r="E38" s="636">
        <v>0</v>
      </c>
      <c r="F38" s="636">
        <v>0</v>
      </c>
      <c r="G38" s="636">
        <v>0</v>
      </c>
      <c r="H38" s="636">
        <v>0</v>
      </c>
      <c r="I38" s="636">
        <v>0</v>
      </c>
      <c r="J38" s="636">
        <v>0</v>
      </c>
      <c r="K38" s="636">
        <v>0</v>
      </c>
      <c r="L38" s="636">
        <v>0</v>
      </c>
      <c r="M38" s="637"/>
      <c r="N38" s="637"/>
      <c r="O38" s="637"/>
      <c r="P38" s="636">
        <v>0</v>
      </c>
      <c r="R38" s="3" t="s">
        <v>54</v>
      </c>
      <c r="S38" s="41">
        <f>P33</f>
        <v>5</v>
      </c>
      <c r="T38" s="2">
        <f t="shared" si="2"/>
        <v>5.0771016415188193</v>
      </c>
      <c r="U38" s="2"/>
      <c r="V38" s="2">
        <f t="shared" si="0"/>
        <v>7.710164151881943E-2</v>
      </c>
      <c r="X38" s="2">
        <f>[5]SALDOS!$YT$26/1000</f>
        <v>40</v>
      </c>
      <c r="Y38" s="2"/>
      <c r="Z38" s="263">
        <f t="shared" si="1"/>
        <v>-34.922898358481177</v>
      </c>
      <c r="AA38" s="263">
        <f t="shared" si="1"/>
        <v>0</v>
      </c>
      <c r="AC38" s="236" t="s">
        <v>70</v>
      </c>
      <c r="AD38" s="42"/>
      <c r="AF38" s="178" t="s">
        <v>71</v>
      </c>
      <c r="AG38" s="177"/>
      <c r="AH38" s="287">
        <f>AA61</f>
        <v>10</v>
      </c>
    </row>
    <row r="39" spans="1:37" ht="15.75">
      <c r="A39" s="252" t="s">
        <v>423</v>
      </c>
      <c r="B39" s="318" t="s">
        <v>322</v>
      </c>
      <c r="C39" s="636">
        <v>3</v>
      </c>
      <c r="D39" s="636">
        <v>0</v>
      </c>
      <c r="E39" s="636">
        <v>0</v>
      </c>
      <c r="F39" s="636">
        <v>0</v>
      </c>
      <c r="G39" s="636">
        <v>0</v>
      </c>
      <c r="H39" s="636">
        <v>0</v>
      </c>
      <c r="I39" s="636">
        <v>0</v>
      </c>
      <c r="J39" s="636">
        <v>0</v>
      </c>
      <c r="K39" s="636">
        <v>0</v>
      </c>
      <c r="L39" s="636">
        <v>0</v>
      </c>
      <c r="M39" s="637"/>
      <c r="N39" s="637"/>
      <c r="O39" s="637"/>
      <c r="P39" s="636">
        <v>3</v>
      </c>
      <c r="R39" s="3" t="s">
        <v>20</v>
      </c>
      <c r="S39" s="41"/>
      <c r="T39" s="2">
        <f t="shared" si="2"/>
        <v>0</v>
      </c>
      <c r="U39" s="2"/>
      <c r="V39" s="2">
        <f t="shared" si="0"/>
        <v>0</v>
      </c>
      <c r="X39" s="2"/>
      <c r="Y39" s="2"/>
      <c r="Z39" s="263">
        <f t="shared" si="1"/>
        <v>0</v>
      </c>
      <c r="AA39" s="263">
        <f t="shared" si="1"/>
        <v>0</v>
      </c>
      <c r="AC39" s="236" t="s">
        <v>72</v>
      </c>
      <c r="AD39" s="42">
        <f>[5]SALDOS!$YT$13/1000</f>
        <v>2467.6529999999998</v>
      </c>
      <c r="AE39" s="45"/>
      <c r="AF39" s="178" t="s">
        <v>73</v>
      </c>
      <c r="AG39" s="177"/>
      <c r="AH39" s="176">
        <f>AA50</f>
        <v>0</v>
      </c>
    </row>
    <row r="40" spans="1:37" ht="15.75">
      <c r="A40" s="251" t="s">
        <v>424</v>
      </c>
      <c r="B40" s="318" t="s">
        <v>323</v>
      </c>
      <c r="C40" s="636">
        <v>0</v>
      </c>
      <c r="D40" s="636">
        <v>0</v>
      </c>
      <c r="E40" s="636">
        <v>0</v>
      </c>
      <c r="F40" s="636">
        <v>0</v>
      </c>
      <c r="G40" s="636">
        <v>0</v>
      </c>
      <c r="H40" s="636">
        <v>0</v>
      </c>
      <c r="I40" s="636">
        <v>0</v>
      </c>
      <c r="J40" s="636">
        <v>0</v>
      </c>
      <c r="K40" s="636">
        <v>0</v>
      </c>
      <c r="L40" s="636">
        <v>0</v>
      </c>
      <c r="M40" s="637"/>
      <c r="N40" s="637"/>
      <c r="O40" s="637"/>
      <c r="P40" s="636">
        <v>0</v>
      </c>
      <c r="R40" s="3" t="s">
        <v>21</v>
      </c>
      <c r="S40" s="41"/>
      <c r="T40" s="2">
        <f t="shared" si="2"/>
        <v>0</v>
      </c>
      <c r="U40" s="2">
        <f>P53</f>
        <v>12</v>
      </c>
      <c r="V40" s="2">
        <f t="shared" si="0"/>
        <v>0</v>
      </c>
      <c r="X40" s="2"/>
      <c r="Y40" s="2">
        <f>[5]SALDOS!$YT$31/1000</f>
        <v>904.99</v>
      </c>
      <c r="Z40" s="263">
        <f t="shared" si="1"/>
        <v>0</v>
      </c>
      <c r="AA40" s="263">
        <f t="shared" si="1"/>
        <v>-892.99</v>
      </c>
      <c r="AC40" s="236" t="s">
        <v>19</v>
      </c>
      <c r="AD40" s="42">
        <f>[5]SALDOS!$YT$30/1000</f>
        <v>3179.8449999999998</v>
      </c>
      <c r="AE40" s="45"/>
      <c r="AF40" s="178" t="s">
        <v>74</v>
      </c>
      <c r="AG40" s="177"/>
      <c r="AH40" s="298"/>
    </row>
    <row r="41" spans="1:37" ht="15.75">
      <c r="A41" s="252" t="s">
        <v>425</v>
      </c>
      <c r="B41" s="318" t="s">
        <v>324</v>
      </c>
      <c r="C41" s="636">
        <v>0</v>
      </c>
      <c r="D41" s="636">
        <v>0</v>
      </c>
      <c r="E41" s="636">
        <v>0</v>
      </c>
      <c r="F41" s="636">
        <v>0</v>
      </c>
      <c r="G41" s="636">
        <v>0</v>
      </c>
      <c r="H41" s="636">
        <v>0</v>
      </c>
      <c r="I41" s="636">
        <v>0</v>
      </c>
      <c r="J41" s="636">
        <v>0</v>
      </c>
      <c r="K41" s="636">
        <v>0</v>
      </c>
      <c r="L41" s="636">
        <v>0</v>
      </c>
      <c r="M41" s="637"/>
      <c r="N41" s="637"/>
      <c r="O41" s="637"/>
      <c r="P41" s="636">
        <v>0</v>
      </c>
      <c r="R41" s="3" t="s">
        <v>42</v>
      </c>
      <c r="S41" s="41"/>
      <c r="T41" s="2">
        <f t="shared" si="2"/>
        <v>0</v>
      </c>
      <c r="U41" s="2"/>
      <c r="V41" s="2">
        <f t="shared" si="0"/>
        <v>0</v>
      </c>
      <c r="X41" s="2"/>
      <c r="Y41" s="2"/>
      <c r="Z41" s="263">
        <f t="shared" si="1"/>
        <v>0</v>
      </c>
      <c r="AA41" s="263">
        <f t="shared" si="1"/>
        <v>0</v>
      </c>
      <c r="AC41" s="236" t="s">
        <v>75</v>
      </c>
      <c r="AD41" s="42"/>
      <c r="AE41" s="403"/>
      <c r="AF41" s="178" t="s">
        <v>76</v>
      </c>
      <c r="AG41" s="175"/>
    </row>
    <row r="42" spans="1:37" ht="15.75">
      <c r="A42" s="251" t="s">
        <v>426</v>
      </c>
      <c r="B42" s="318" t="s">
        <v>10</v>
      </c>
      <c r="C42" s="636">
        <v>773</v>
      </c>
      <c r="D42" s="636">
        <v>208</v>
      </c>
      <c r="E42" s="636">
        <v>0</v>
      </c>
      <c r="F42" s="636">
        <v>0</v>
      </c>
      <c r="G42" s="636">
        <v>0</v>
      </c>
      <c r="H42" s="636">
        <v>0</v>
      </c>
      <c r="I42" s="636">
        <v>0</v>
      </c>
      <c r="J42" s="636">
        <v>0</v>
      </c>
      <c r="K42" s="636">
        <v>0</v>
      </c>
      <c r="L42" s="636">
        <v>1081</v>
      </c>
      <c r="M42" s="637"/>
      <c r="N42" s="637"/>
      <c r="O42" s="637"/>
      <c r="P42" s="636">
        <v>2062</v>
      </c>
      <c r="R42" s="3" t="s">
        <v>22</v>
      </c>
      <c r="S42" s="41">
        <f>P72</f>
        <v>432</v>
      </c>
      <c r="T42" s="2">
        <f t="shared" si="2"/>
        <v>432</v>
      </c>
      <c r="U42" s="2"/>
      <c r="V42" s="2"/>
      <c r="X42" s="2"/>
      <c r="Y42" s="2"/>
      <c r="Z42" s="263">
        <f t="shared" si="1"/>
        <v>432</v>
      </c>
      <c r="AA42" s="263">
        <f t="shared" si="1"/>
        <v>0</v>
      </c>
      <c r="AC42" s="236" t="s">
        <v>77</v>
      </c>
      <c r="AD42" s="42">
        <f>[5]SALDOS!$YT$26/1000</f>
        <v>40</v>
      </c>
      <c r="AE42" s="7"/>
      <c r="AF42" s="178" t="s">
        <v>78</v>
      </c>
      <c r="AG42" s="175"/>
    </row>
    <row r="43" spans="1:37" ht="15.75">
      <c r="A43" s="251" t="s">
        <v>427</v>
      </c>
      <c r="B43" s="318" t="s">
        <v>325</v>
      </c>
      <c r="C43" s="636">
        <v>0</v>
      </c>
      <c r="D43" s="636">
        <v>0</v>
      </c>
      <c r="E43" s="636">
        <v>0</v>
      </c>
      <c r="F43" s="636">
        <v>0</v>
      </c>
      <c r="G43" s="636">
        <v>0</v>
      </c>
      <c r="H43" s="636">
        <v>0</v>
      </c>
      <c r="I43" s="636">
        <v>0</v>
      </c>
      <c r="J43" s="636">
        <v>0</v>
      </c>
      <c r="K43" s="636">
        <v>0</v>
      </c>
      <c r="L43" s="636">
        <v>0</v>
      </c>
      <c r="M43" s="637"/>
      <c r="N43" s="637"/>
      <c r="O43" s="637"/>
      <c r="P43" s="636">
        <v>0</v>
      </c>
      <c r="R43" s="3" t="s">
        <v>23</v>
      </c>
      <c r="S43" s="41"/>
      <c r="T43" s="2">
        <f t="shared" si="2"/>
        <v>0</v>
      </c>
      <c r="U43" s="2"/>
      <c r="V43" s="2">
        <f t="shared" ref="V43:V64" si="3">(S43/($S$65-$S$42))*$P$71</f>
        <v>0</v>
      </c>
      <c r="X43" s="2"/>
      <c r="Y43" s="2"/>
      <c r="Z43" s="263">
        <f t="shared" si="1"/>
        <v>0</v>
      </c>
      <c r="AA43" s="263">
        <f t="shared" si="1"/>
        <v>0</v>
      </c>
      <c r="AC43" s="236" t="s">
        <v>79</v>
      </c>
      <c r="AD43" s="42"/>
      <c r="AE43" s="403"/>
      <c r="AF43" s="178" t="s">
        <v>34</v>
      </c>
      <c r="AG43" s="175"/>
      <c r="AH43" s="45">
        <f>AA55</f>
        <v>75</v>
      </c>
    </row>
    <row r="44" spans="1:37" ht="15.75">
      <c r="A44" s="251" t="s">
        <v>428</v>
      </c>
      <c r="B44" s="318" t="s">
        <v>336</v>
      </c>
      <c r="C44" s="636">
        <v>19</v>
      </c>
      <c r="D44" s="636">
        <v>0</v>
      </c>
      <c r="E44" s="636">
        <v>0</v>
      </c>
      <c r="F44" s="636">
        <v>0</v>
      </c>
      <c r="G44" s="636">
        <v>0</v>
      </c>
      <c r="H44" s="636">
        <v>0</v>
      </c>
      <c r="I44" s="636">
        <v>0</v>
      </c>
      <c r="J44" s="636">
        <v>0</v>
      </c>
      <c r="K44" s="636">
        <v>0</v>
      </c>
      <c r="L44" s="636">
        <v>0</v>
      </c>
      <c r="M44" s="637"/>
      <c r="N44" s="637"/>
      <c r="O44" s="637"/>
      <c r="P44" s="636">
        <v>19</v>
      </c>
      <c r="R44" s="3" t="s">
        <v>24</v>
      </c>
      <c r="S44" s="41"/>
      <c r="T44" s="2">
        <f t="shared" si="2"/>
        <v>0</v>
      </c>
      <c r="U44" s="2"/>
      <c r="V44" s="2">
        <f t="shared" si="3"/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80</v>
      </c>
      <c r="AD44" s="42"/>
      <c r="AE44" s="403"/>
      <c r="AF44" s="277" t="s">
        <v>457</v>
      </c>
      <c r="AG44" s="235"/>
      <c r="AH44" s="288" t="s">
        <v>460</v>
      </c>
    </row>
    <row r="45" spans="1:37" ht="16.5" thickBot="1">
      <c r="A45" s="251" t="s">
        <v>429</v>
      </c>
      <c r="B45" s="318" t="s">
        <v>338</v>
      </c>
      <c r="C45" s="636">
        <v>0</v>
      </c>
      <c r="D45" s="636">
        <v>0</v>
      </c>
      <c r="E45" s="636">
        <v>0</v>
      </c>
      <c r="F45" s="636">
        <v>0</v>
      </c>
      <c r="G45" s="636">
        <v>0</v>
      </c>
      <c r="H45" s="636">
        <v>0</v>
      </c>
      <c r="I45" s="636">
        <v>0</v>
      </c>
      <c r="J45" s="636">
        <v>0</v>
      </c>
      <c r="K45" s="636">
        <v>0</v>
      </c>
      <c r="L45" s="636">
        <v>0</v>
      </c>
      <c r="M45" s="637"/>
      <c r="N45" s="637"/>
      <c r="O45" s="637"/>
      <c r="P45" s="636">
        <v>0</v>
      </c>
      <c r="R45" s="3" t="s">
        <v>25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30</v>
      </c>
      <c r="AD45" s="42"/>
      <c r="AE45" s="7"/>
      <c r="AF45" s="178"/>
      <c r="AG45" s="235"/>
      <c r="AH45" s="403"/>
    </row>
    <row r="46" spans="1:37" ht="16.5" thickBot="1">
      <c r="A46" s="252" t="s">
        <v>430</v>
      </c>
      <c r="B46" s="319" t="s">
        <v>82</v>
      </c>
      <c r="C46" s="636">
        <v>0</v>
      </c>
      <c r="D46" s="636">
        <v>0</v>
      </c>
      <c r="E46" s="636">
        <v>0</v>
      </c>
      <c r="F46" s="636">
        <v>0</v>
      </c>
      <c r="G46" s="636">
        <v>0</v>
      </c>
      <c r="H46" s="636">
        <v>0</v>
      </c>
      <c r="I46" s="636">
        <v>0</v>
      </c>
      <c r="J46" s="636">
        <v>0</v>
      </c>
      <c r="K46" s="636">
        <v>0</v>
      </c>
      <c r="L46" s="636">
        <v>0</v>
      </c>
      <c r="M46" s="636">
        <v>0</v>
      </c>
      <c r="N46" s="636">
        <v>0</v>
      </c>
      <c r="O46" s="636">
        <v>0</v>
      </c>
      <c r="P46" s="636">
        <v>0</v>
      </c>
      <c r="R46" s="3" t="s">
        <v>26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81</v>
      </c>
      <c r="AD46" s="42"/>
      <c r="AE46" s="403"/>
      <c r="AF46" s="274" t="s">
        <v>258</v>
      </c>
      <c r="AG46" s="275">
        <f>AG32+AD32</f>
        <v>28436.563999999998</v>
      </c>
      <c r="AH46" s="403"/>
    </row>
    <row r="47" spans="1:37" ht="15.75">
      <c r="A47" s="252" t="s">
        <v>431</v>
      </c>
      <c r="B47" s="318" t="s">
        <v>28</v>
      </c>
      <c r="C47" s="636">
        <v>0</v>
      </c>
      <c r="D47" s="636">
        <v>0</v>
      </c>
      <c r="E47" s="636">
        <v>0</v>
      </c>
      <c r="F47" s="636">
        <v>0</v>
      </c>
      <c r="G47" s="636">
        <v>0</v>
      </c>
      <c r="H47" s="636">
        <v>0</v>
      </c>
      <c r="I47" s="636">
        <v>0</v>
      </c>
      <c r="J47" s="636">
        <v>0</v>
      </c>
      <c r="K47" s="636">
        <v>0</v>
      </c>
      <c r="L47" s="636">
        <v>0</v>
      </c>
      <c r="M47" s="637"/>
      <c r="N47" s="637"/>
      <c r="O47" s="637"/>
      <c r="P47" s="636">
        <v>0</v>
      </c>
      <c r="R47" s="3" t="s">
        <v>27</v>
      </c>
      <c r="S47" s="41"/>
      <c r="T47" s="2">
        <f t="shared" si="2"/>
        <v>0</v>
      </c>
      <c r="U47" s="2">
        <f>P48</f>
        <v>0</v>
      </c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82</v>
      </c>
      <c r="AD47" s="42"/>
      <c r="AE47" s="403"/>
      <c r="AG47" s="258">
        <f>AG46-X68</f>
        <v>0</v>
      </c>
      <c r="AH47" s="403"/>
    </row>
    <row r="48" spans="1:37" ht="15.75">
      <c r="A48" s="251" t="s">
        <v>432</v>
      </c>
      <c r="B48" s="318" t="s">
        <v>27</v>
      </c>
      <c r="C48" s="636">
        <v>0</v>
      </c>
      <c r="D48" s="636">
        <v>0</v>
      </c>
      <c r="E48" s="636">
        <v>0</v>
      </c>
      <c r="F48" s="636">
        <v>0</v>
      </c>
      <c r="G48" s="636">
        <v>0</v>
      </c>
      <c r="H48" s="636">
        <v>0</v>
      </c>
      <c r="I48" s="636">
        <v>0</v>
      </c>
      <c r="J48" s="636">
        <v>0</v>
      </c>
      <c r="K48" s="636">
        <v>0</v>
      </c>
      <c r="L48" s="636">
        <v>0</v>
      </c>
      <c r="M48" s="637"/>
      <c r="N48" s="637"/>
      <c r="O48" s="637"/>
      <c r="P48" s="636">
        <v>0</v>
      </c>
      <c r="R48" s="3" t="s">
        <v>28</v>
      </c>
      <c r="S48" s="41"/>
      <c r="T48" s="2">
        <f t="shared" si="2"/>
        <v>0</v>
      </c>
      <c r="U48" s="2">
        <f>P52+P47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83</v>
      </c>
      <c r="AD48" s="42"/>
      <c r="AE48" s="7">
        <f>'Consolidado Feb 2019'!S49</f>
        <v>166</v>
      </c>
      <c r="AG48" s="403"/>
      <c r="AH48" s="403"/>
    </row>
    <row r="49" spans="1:34" ht="15.75">
      <c r="A49" s="252" t="s">
        <v>433</v>
      </c>
      <c r="B49" s="319" t="s">
        <v>68</v>
      </c>
      <c r="C49" s="636">
        <v>5379</v>
      </c>
      <c r="D49" s="636">
        <v>0</v>
      </c>
      <c r="E49" s="636">
        <v>0</v>
      </c>
      <c r="F49" s="636">
        <v>0</v>
      </c>
      <c r="G49" s="636">
        <v>0</v>
      </c>
      <c r="H49" s="636">
        <v>0</v>
      </c>
      <c r="I49" s="636">
        <v>0</v>
      </c>
      <c r="J49" s="636">
        <v>0</v>
      </c>
      <c r="K49" s="636">
        <v>0</v>
      </c>
      <c r="L49" s="636">
        <v>0</v>
      </c>
      <c r="M49" s="637"/>
      <c r="N49" s="637"/>
      <c r="O49" s="637"/>
      <c r="P49" s="636">
        <v>5379</v>
      </c>
      <c r="R49" s="3" t="s">
        <v>29</v>
      </c>
      <c r="S49" s="41"/>
      <c r="T49" s="2">
        <f t="shared" si="2"/>
        <v>0</v>
      </c>
      <c r="U49" s="2"/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22</v>
      </c>
      <c r="AD49" s="42"/>
      <c r="AE49" s="7">
        <f>'Consolidado Feb 2019'!S52</f>
        <v>432</v>
      </c>
      <c r="AG49" s="403"/>
      <c r="AH49" s="403"/>
    </row>
    <row r="50" spans="1:34" ht="15.75">
      <c r="A50" s="252" t="s">
        <v>434</v>
      </c>
      <c r="B50" s="318" t="s">
        <v>317</v>
      </c>
      <c r="C50" s="636">
        <v>292</v>
      </c>
      <c r="D50" s="636">
        <v>0</v>
      </c>
      <c r="E50" s="636">
        <v>0</v>
      </c>
      <c r="F50" s="636">
        <v>0</v>
      </c>
      <c r="G50" s="636">
        <v>0</v>
      </c>
      <c r="H50" s="636">
        <v>0</v>
      </c>
      <c r="I50" s="636">
        <v>0</v>
      </c>
      <c r="J50" s="636">
        <v>0</v>
      </c>
      <c r="K50" s="636">
        <v>0</v>
      </c>
      <c r="L50" s="636">
        <v>0</v>
      </c>
      <c r="M50" s="637"/>
      <c r="N50" s="637"/>
      <c r="O50" s="637"/>
      <c r="P50" s="636">
        <v>292</v>
      </c>
      <c r="R50" s="3" t="s">
        <v>53</v>
      </c>
      <c r="S50" s="41"/>
      <c r="T50" s="2">
        <f t="shared" si="2"/>
        <v>0</v>
      </c>
      <c r="U50" s="2">
        <f>P59</f>
        <v>0</v>
      </c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153</v>
      </c>
      <c r="AD50" s="42"/>
      <c r="AE50" s="403"/>
      <c r="AG50" s="403"/>
      <c r="AH50" s="403"/>
    </row>
    <row r="51" spans="1:34">
      <c r="A51" s="251" t="s">
        <v>435</v>
      </c>
      <c r="B51" s="318" t="s">
        <v>69</v>
      </c>
      <c r="C51" s="636">
        <v>555</v>
      </c>
      <c r="D51" s="636">
        <v>6</v>
      </c>
      <c r="E51" s="636">
        <v>0</v>
      </c>
      <c r="F51" s="636">
        <v>0</v>
      </c>
      <c r="G51" s="636">
        <v>0</v>
      </c>
      <c r="H51" s="636">
        <v>579</v>
      </c>
      <c r="I51" s="636">
        <v>0</v>
      </c>
      <c r="J51" s="636">
        <v>0</v>
      </c>
      <c r="K51" s="636">
        <v>0</v>
      </c>
      <c r="L51" s="636">
        <v>0</v>
      </c>
      <c r="M51" s="637"/>
      <c r="N51" s="637"/>
      <c r="O51" s="637"/>
      <c r="P51" s="636">
        <v>1140</v>
      </c>
      <c r="R51" s="3" t="s">
        <v>30</v>
      </c>
      <c r="S51" s="41"/>
      <c r="T51" s="2">
        <f t="shared" si="2"/>
        <v>0</v>
      </c>
      <c r="U51" s="2">
        <f>P57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</row>
    <row r="52" spans="1:34">
      <c r="A52" s="251" t="s">
        <v>436</v>
      </c>
      <c r="B52" s="318" t="s">
        <v>332</v>
      </c>
      <c r="C52" s="636">
        <v>0</v>
      </c>
      <c r="D52" s="636">
        <v>0</v>
      </c>
      <c r="E52" s="636">
        <v>0</v>
      </c>
      <c r="F52" s="636">
        <v>0</v>
      </c>
      <c r="G52" s="636">
        <v>0</v>
      </c>
      <c r="H52" s="636">
        <v>0</v>
      </c>
      <c r="I52" s="636">
        <v>0</v>
      </c>
      <c r="J52" s="636">
        <v>0</v>
      </c>
      <c r="K52" s="636">
        <v>0</v>
      </c>
      <c r="L52" s="636">
        <v>0</v>
      </c>
      <c r="M52" s="637"/>
      <c r="N52" s="637"/>
      <c r="O52" s="637"/>
      <c r="P52" s="636">
        <v>0</v>
      </c>
      <c r="R52" s="3" t="s">
        <v>31</v>
      </c>
      <c r="S52" s="41"/>
      <c r="T52" s="2">
        <f t="shared" si="2"/>
        <v>0</v>
      </c>
      <c r="U52" s="2"/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437</v>
      </c>
      <c r="B53" s="318" t="s">
        <v>333</v>
      </c>
      <c r="C53" s="636">
        <v>9</v>
      </c>
      <c r="D53" s="636">
        <v>3</v>
      </c>
      <c r="E53" s="636">
        <v>0</v>
      </c>
      <c r="F53" s="636">
        <v>0</v>
      </c>
      <c r="G53" s="636">
        <v>0</v>
      </c>
      <c r="H53" s="636">
        <v>0</v>
      </c>
      <c r="I53" s="636">
        <v>0</v>
      </c>
      <c r="J53" s="636">
        <v>0</v>
      </c>
      <c r="K53" s="636">
        <v>0</v>
      </c>
      <c r="L53" s="636">
        <v>0</v>
      </c>
      <c r="M53" s="637"/>
      <c r="N53" s="637"/>
      <c r="O53" s="637"/>
      <c r="P53" s="636">
        <v>12</v>
      </c>
      <c r="R53" s="3" t="s">
        <v>32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438</v>
      </c>
      <c r="B54" s="318" t="s">
        <v>334</v>
      </c>
      <c r="C54" s="636">
        <v>0</v>
      </c>
      <c r="D54" s="636">
        <v>75</v>
      </c>
      <c r="E54" s="636">
        <v>0</v>
      </c>
      <c r="F54" s="636">
        <v>0</v>
      </c>
      <c r="G54" s="636">
        <v>0</v>
      </c>
      <c r="H54" s="636">
        <v>0</v>
      </c>
      <c r="I54" s="636">
        <v>0</v>
      </c>
      <c r="J54" s="636">
        <v>0</v>
      </c>
      <c r="K54" s="636">
        <v>0</v>
      </c>
      <c r="L54" s="636">
        <v>0</v>
      </c>
      <c r="M54" s="637"/>
      <c r="N54" s="637"/>
      <c r="O54" s="637"/>
      <c r="P54" s="636">
        <v>75</v>
      </c>
      <c r="R54" s="3" t="s">
        <v>33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439</v>
      </c>
      <c r="B55" s="318" t="s">
        <v>335</v>
      </c>
      <c r="C55" s="636">
        <v>0</v>
      </c>
      <c r="D55" s="636">
        <v>44</v>
      </c>
      <c r="E55" s="636">
        <v>0</v>
      </c>
      <c r="F55" s="636">
        <v>0</v>
      </c>
      <c r="G55" s="636">
        <v>0</v>
      </c>
      <c r="H55" s="636">
        <v>0</v>
      </c>
      <c r="I55" s="636">
        <v>0</v>
      </c>
      <c r="J55" s="636">
        <v>0</v>
      </c>
      <c r="K55" s="636">
        <v>0</v>
      </c>
      <c r="L55" s="636">
        <v>0</v>
      </c>
      <c r="M55" s="637"/>
      <c r="N55" s="637"/>
      <c r="O55" s="637"/>
      <c r="P55" s="636">
        <v>44</v>
      </c>
      <c r="R55" s="3" t="s">
        <v>34</v>
      </c>
      <c r="S55" s="41"/>
      <c r="T55" s="2">
        <f t="shared" si="2"/>
        <v>0</v>
      </c>
      <c r="U55" s="2">
        <f>P54</f>
        <v>75</v>
      </c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75</v>
      </c>
    </row>
    <row r="56" spans="1:34">
      <c r="A56" s="251" t="s">
        <v>440</v>
      </c>
      <c r="B56" s="318" t="s">
        <v>337</v>
      </c>
      <c r="C56" s="636">
        <v>0</v>
      </c>
      <c r="D56" s="636">
        <v>0</v>
      </c>
      <c r="E56" s="636">
        <v>0</v>
      </c>
      <c r="F56" s="636">
        <v>0</v>
      </c>
      <c r="G56" s="636">
        <v>0</v>
      </c>
      <c r="H56" s="636">
        <v>0</v>
      </c>
      <c r="I56" s="636">
        <v>0</v>
      </c>
      <c r="J56" s="636">
        <v>0</v>
      </c>
      <c r="K56" s="636">
        <v>0</v>
      </c>
      <c r="L56" s="636">
        <v>0</v>
      </c>
      <c r="M56" s="637"/>
      <c r="N56" s="637"/>
      <c r="O56" s="637"/>
      <c r="P56" s="636">
        <v>0</v>
      </c>
      <c r="R56" s="3" t="s">
        <v>35</v>
      </c>
      <c r="S56" s="41">
        <f>P37</f>
        <v>0</v>
      </c>
      <c r="T56" s="2">
        <f>S56+V56</f>
        <v>0</v>
      </c>
      <c r="U56" s="2"/>
      <c r="V56" s="297">
        <f t="shared" si="3"/>
        <v>0</v>
      </c>
      <c r="X56" s="2"/>
      <c r="Y56" s="2"/>
      <c r="Z56" s="263">
        <f t="shared" si="1"/>
        <v>0</v>
      </c>
      <c r="AA56" s="263">
        <f t="shared" si="1"/>
        <v>0</v>
      </c>
    </row>
    <row r="57" spans="1:34">
      <c r="A57" s="251" t="s">
        <v>441</v>
      </c>
      <c r="B57" s="318" t="s">
        <v>339</v>
      </c>
      <c r="C57" s="636">
        <v>0</v>
      </c>
      <c r="D57" s="636">
        <v>0</v>
      </c>
      <c r="E57" s="636">
        <v>0</v>
      </c>
      <c r="F57" s="636">
        <v>0</v>
      </c>
      <c r="G57" s="636">
        <v>0</v>
      </c>
      <c r="H57" s="636">
        <v>0</v>
      </c>
      <c r="I57" s="636">
        <v>0</v>
      </c>
      <c r="J57" s="636">
        <v>0</v>
      </c>
      <c r="K57" s="636">
        <v>0</v>
      </c>
      <c r="L57" s="636">
        <v>0</v>
      </c>
      <c r="M57" s="637"/>
      <c r="N57" s="637"/>
      <c r="O57" s="637"/>
      <c r="P57" s="636">
        <v>0</v>
      </c>
      <c r="R57" s="3" t="s">
        <v>13</v>
      </c>
      <c r="S57" s="41"/>
      <c r="T57" s="2">
        <f t="shared" si="2"/>
        <v>0</v>
      </c>
      <c r="U57" s="2">
        <f>P51</f>
        <v>1140</v>
      </c>
      <c r="V57" s="2">
        <f t="shared" si="3"/>
        <v>0</v>
      </c>
      <c r="X57" s="2"/>
      <c r="Y57" s="2"/>
      <c r="Z57" s="263">
        <f t="shared" si="1"/>
        <v>0</v>
      </c>
      <c r="AA57" s="263">
        <f>U57-Y57</f>
        <v>1140</v>
      </c>
    </row>
    <row r="58" spans="1:34">
      <c r="A58" s="251" t="s">
        <v>442</v>
      </c>
      <c r="B58" s="321" t="s">
        <v>326</v>
      </c>
      <c r="C58" s="636">
        <v>0</v>
      </c>
      <c r="D58" s="636">
        <v>0</v>
      </c>
      <c r="E58" s="636">
        <v>0</v>
      </c>
      <c r="F58" s="636">
        <v>0</v>
      </c>
      <c r="G58" s="636">
        <v>0</v>
      </c>
      <c r="H58" s="636">
        <v>10</v>
      </c>
      <c r="I58" s="636">
        <v>0</v>
      </c>
      <c r="J58" s="636">
        <v>0</v>
      </c>
      <c r="K58" s="636">
        <v>0</v>
      </c>
      <c r="L58" s="636">
        <v>0</v>
      </c>
      <c r="M58" s="637"/>
      <c r="N58" s="637"/>
      <c r="O58" s="637"/>
      <c r="P58" s="636">
        <v>10</v>
      </c>
      <c r="R58" s="3" t="s">
        <v>36</v>
      </c>
      <c r="S58" s="41"/>
      <c r="T58" s="2">
        <f t="shared" si="2"/>
        <v>0</v>
      </c>
      <c r="U58" s="2"/>
      <c r="V58" s="2">
        <f t="shared" si="3"/>
        <v>0</v>
      </c>
      <c r="X58" s="2"/>
      <c r="Y58" s="2"/>
      <c r="Z58" s="263">
        <f t="shared" si="1"/>
        <v>0</v>
      </c>
      <c r="AA58" s="263">
        <f t="shared" si="1"/>
        <v>0</v>
      </c>
    </row>
    <row r="59" spans="1:34">
      <c r="A59" s="251" t="s">
        <v>443</v>
      </c>
      <c r="B59" s="321" t="s">
        <v>327</v>
      </c>
      <c r="C59" s="636">
        <v>0</v>
      </c>
      <c r="D59" s="636">
        <v>0</v>
      </c>
      <c r="E59" s="636">
        <v>0</v>
      </c>
      <c r="F59" s="636">
        <v>0</v>
      </c>
      <c r="G59" s="636">
        <v>0</v>
      </c>
      <c r="H59" s="636">
        <v>0</v>
      </c>
      <c r="I59" s="636">
        <v>0</v>
      </c>
      <c r="J59" s="636">
        <v>0</v>
      </c>
      <c r="K59" s="636">
        <v>0</v>
      </c>
      <c r="L59" s="636">
        <v>0</v>
      </c>
      <c r="M59" s="637"/>
      <c r="N59" s="637"/>
      <c r="O59" s="637"/>
      <c r="P59" s="636">
        <v>0</v>
      </c>
      <c r="R59" s="3" t="s">
        <v>15</v>
      </c>
      <c r="S59" s="41"/>
      <c r="T59" s="2">
        <f t="shared" si="2"/>
        <v>0</v>
      </c>
      <c r="U59" s="2">
        <f>P49</f>
        <v>5379</v>
      </c>
      <c r="V59" s="2">
        <f t="shared" si="3"/>
        <v>0</v>
      </c>
      <c r="X59" s="2"/>
      <c r="Y59" s="2"/>
      <c r="Z59" s="263">
        <f t="shared" si="1"/>
        <v>0</v>
      </c>
      <c r="AA59" s="263">
        <f>U59-Y59</f>
        <v>5379</v>
      </c>
    </row>
    <row r="60" spans="1:34">
      <c r="A60" s="251" t="s">
        <v>444</v>
      </c>
      <c r="B60" s="321" t="s">
        <v>340</v>
      </c>
      <c r="C60" s="636">
        <v>0</v>
      </c>
      <c r="D60" s="636">
        <v>0</v>
      </c>
      <c r="E60" s="636">
        <v>0</v>
      </c>
      <c r="F60" s="636">
        <v>0</v>
      </c>
      <c r="G60" s="636">
        <v>0</v>
      </c>
      <c r="H60" s="636">
        <v>0</v>
      </c>
      <c r="I60" s="636">
        <v>0</v>
      </c>
      <c r="J60" s="636">
        <v>0</v>
      </c>
      <c r="K60" s="636">
        <v>0</v>
      </c>
      <c r="L60" s="636">
        <v>0</v>
      </c>
      <c r="M60" s="637"/>
      <c r="N60" s="637"/>
      <c r="O60" s="637"/>
      <c r="P60" s="636">
        <v>0</v>
      </c>
      <c r="R60" s="3" t="s">
        <v>37</v>
      </c>
      <c r="S60" s="41">
        <f>P29</f>
        <v>7856</v>
      </c>
      <c r="T60" s="2">
        <f t="shared" si="2"/>
        <v>7977.1420991543691</v>
      </c>
      <c r="U60" s="2"/>
      <c r="V60" s="2">
        <f t="shared" si="3"/>
        <v>121.14209915436909</v>
      </c>
      <c r="X60" s="2">
        <f>[5]SALDOS!$YT$25/1000</f>
        <v>8879.6550000000007</v>
      </c>
      <c r="Y60" s="2"/>
      <c r="Z60" s="263">
        <f>T60-X60</f>
        <v>-902.51290084563152</v>
      </c>
      <c r="AA60" s="263">
        <f t="shared" si="1"/>
        <v>0</v>
      </c>
    </row>
    <row r="61" spans="1:34">
      <c r="A61" s="251" t="s">
        <v>445</v>
      </c>
      <c r="B61" s="321" t="s">
        <v>341</v>
      </c>
      <c r="C61" s="636">
        <v>0</v>
      </c>
      <c r="D61" s="636">
        <v>0</v>
      </c>
      <c r="E61" s="636">
        <v>0</v>
      </c>
      <c r="F61" s="636">
        <v>0</v>
      </c>
      <c r="G61" s="636">
        <v>0</v>
      </c>
      <c r="H61" s="636">
        <v>0</v>
      </c>
      <c r="I61" s="636">
        <v>0</v>
      </c>
      <c r="J61" s="636">
        <v>0</v>
      </c>
      <c r="K61" s="636">
        <v>0</v>
      </c>
      <c r="L61" s="636">
        <v>0</v>
      </c>
      <c r="M61" s="637"/>
      <c r="N61" s="637"/>
      <c r="O61" s="637"/>
      <c r="P61" s="636">
        <v>0</v>
      </c>
      <c r="R61" s="3" t="s">
        <v>16</v>
      </c>
      <c r="S61" s="41"/>
      <c r="T61" s="2">
        <f t="shared" si="2"/>
        <v>0</v>
      </c>
      <c r="U61" s="2">
        <f>P58</f>
        <v>10</v>
      </c>
      <c r="V61" s="2">
        <f t="shared" si="3"/>
        <v>0</v>
      </c>
      <c r="X61" s="2"/>
      <c r="Y61" s="2"/>
      <c r="Z61" s="263">
        <f t="shared" si="1"/>
        <v>0</v>
      </c>
      <c r="AA61" s="263">
        <f>U61-Y61</f>
        <v>10</v>
      </c>
    </row>
    <row r="62" spans="1:34">
      <c r="A62" s="254"/>
      <c r="B62" s="323" t="s">
        <v>330</v>
      </c>
      <c r="C62" s="636">
        <v>28048</v>
      </c>
      <c r="D62" s="636">
        <v>862</v>
      </c>
      <c r="E62" s="636">
        <v>0</v>
      </c>
      <c r="F62" s="636">
        <v>0</v>
      </c>
      <c r="G62" s="636">
        <v>0</v>
      </c>
      <c r="H62" s="636">
        <v>589</v>
      </c>
      <c r="I62" s="636">
        <v>144</v>
      </c>
      <c r="J62" s="636">
        <v>0</v>
      </c>
      <c r="K62" s="636">
        <v>137</v>
      </c>
      <c r="L62" s="636">
        <v>1130</v>
      </c>
      <c r="M62" s="637"/>
      <c r="N62" s="637"/>
      <c r="O62" s="637"/>
      <c r="P62" s="636">
        <v>30910</v>
      </c>
      <c r="Q62" s="250"/>
      <c r="R62" s="3" t="s">
        <v>348</v>
      </c>
      <c r="S62" s="41">
        <f>P45</f>
        <v>0</v>
      </c>
      <c r="T62" s="2">
        <f t="shared" si="2"/>
        <v>0</v>
      </c>
      <c r="U62" s="2"/>
      <c r="V62" s="2">
        <f t="shared" si="3"/>
        <v>0</v>
      </c>
      <c r="X62" s="2"/>
      <c r="Y62" s="2"/>
      <c r="Z62" s="263">
        <f t="shared" si="1"/>
        <v>0</v>
      </c>
      <c r="AA62" s="263">
        <f t="shared" si="1"/>
        <v>0</v>
      </c>
    </row>
    <row r="63" spans="1:34">
      <c r="A63" s="254"/>
      <c r="B63" s="323" t="s">
        <v>446</v>
      </c>
      <c r="C63" s="636">
        <v>28048</v>
      </c>
      <c r="D63" s="636">
        <v>862</v>
      </c>
      <c r="E63" s="636">
        <v>0</v>
      </c>
      <c r="F63" s="636">
        <v>0</v>
      </c>
      <c r="G63" s="636">
        <v>0</v>
      </c>
      <c r="H63" s="636">
        <v>589</v>
      </c>
      <c r="I63" s="636">
        <v>144</v>
      </c>
      <c r="J63" s="636">
        <v>0</v>
      </c>
      <c r="K63" s="636">
        <v>137</v>
      </c>
      <c r="L63" s="636">
        <v>1130</v>
      </c>
      <c r="M63" s="637"/>
      <c r="N63" s="637"/>
      <c r="O63" s="637"/>
      <c r="P63" s="636">
        <v>30910</v>
      </c>
      <c r="Q63" s="250"/>
      <c r="R63" s="3" t="s">
        <v>347</v>
      </c>
      <c r="S63" s="41"/>
      <c r="T63" s="2">
        <f t="shared" si="2"/>
        <v>0</v>
      </c>
      <c r="U63" s="2">
        <f>P60+P61+P55</f>
        <v>44</v>
      </c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44</v>
      </c>
    </row>
    <row r="64" spans="1:34" ht="15" thickBot="1">
      <c r="A64" s="254"/>
      <c r="B64" s="317" t="s">
        <v>447</v>
      </c>
      <c r="C64" s="639">
        <v>0</v>
      </c>
      <c r="D64" s="639">
        <v>0</v>
      </c>
      <c r="E64" s="639">
        <v>0</v>
      </c>
      <c r="F64" s="639">
        <v>0</v>
      </c>
      <c r="G64" s="639">
        <v>0</v>
      </c>
      <c r="H64" s="639">
        <v>0</v>
      </c>
      <c r="I64" s="639">
        <v>0</v>
      </c>
      <c r="J64" s="639">
        <v>0</v>
      </c>
      <c r="K64" s="639">
        <v>0</v>
      </c>
      <c r="L64" s="639">
        <v>0</v>
      </c>
      <c r="M64" s="639"/>
      <c r="N64" s="639"/>
      <c r="O64" s="639"/>
      <c r="P64" s="639">
        <v>0</v>
      </c>
      <c r="Q64" s="250"/>
      <c r="R64" s="3" t="s">
        <v>83</v>
      </c>
      <c r="S64" s="41">
        <f>P74</f>
        <v>166</v>
      </c>
      <c r="T64" s="2">
        <f t="shared" si="2"/>
        <v>168.55977449842482</v>
      </c>
      <c r="U64" s="2"/>
      <c r="V64" s="2">
        <f t="shared" si="3"/>
        <v>2.559774498424805</v>
      </c>
      <c r="X64" s="2"/>
      <c r="Y64" s="2"/>
      <c r="Z64" s="263">
        <f t="shared" si="1"/>
        <v>168.55977449842482</v>
      </c>
      <c r="AA64" s="263">
        <f t="shared" si="1"/>
        <v>0</v>
      </c>
    </row>
    <row r="65" spans="1:29" ht="15.75" thickBot="1">
      <c r="A65" s="254"/>
      <c r="B65" s="317"/>
      <c r="C65" s="638"/>
      <c r="D65" s="638"/>
      <c r="E65" s="638"/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250"/>
      <c r="R65" s="4" t="s">
        <v>38</v>
      </c>
      <c r="S65" s="5">
        <f>SUM(S30:S64)</f>
        <v>24556</v>
      </c>
      <c r="T65" s="5">
        <f>S65+V65</f>
        <v>24928</v>
      </c>
      <c r="U65" s="5">
        <f>SUM(U30:U64)</f>
        <v>6952</v>
      </c>
      <c r="V65" s="5">
        <f>SUM(V30:V64)</f>
        <v>372</v>
      </c>
      <c r="X65" s="5">
        <f>SUM(X30:X64)</f>
        <v>27254.396999999997</v>
      </c>
      <c r="Y65" s="5">
        <f>SUM(Y30:Y64)</f>
        <v>1182.1669999999999</v>
      </c>
      <c r="Z65" s="270">
        <f t="shared" si="1"/>
        <v>-2326.3969999999972</v>
      </c>
      <c r="AA65" s="270">
        <f t="shared" si="1"/>
        <v>5769.8330000000005</v>
      </c>
      <c r="AB65" s="267">
        <f>W68-X68</f>
        <v>3443.4360000000015</v>
      </c>
    </row>
    <row r="66" spans="1:29">
      <c r="A66" s="254"/>
      <c r="B66" s="322" t="s">
        <v>376</v>
      </c>
      <c r="C66" s="636">
        <v>21813</v>
      </c>
      <c r="D66" s="636">
        <v>734</v>
      </c>
      <c r="E66" s="636">
        <v>0</v>
      </c>
      <c r="F66" s="636">
        <v>0</v>
      </c>
      <c r="G66" s="636">
        <v>0</v>
      </c>
      <c r="H66" s="636">
        <v>0</v>
      </c>
      <c r="I66" s="636">
        <v>144</v>
      </c>
      <c r="J66" s="636">
        <v>0</v>
      </c>
      <c r="K66" s="636">
        <v>137</v>
      </c>
      <c r="L66" s="636">
        <v>1130</v>
      </c>
      <c r="M66" s="638"/>
      <c r="N66" s="638"/>
      <c r="O66" s="638"/>
      <c r="P66" s="638">
        <v>23958</v>
      </c>
      <c r="Q66" s="250"/>
      <c r="R66" s="40" t="s">
        <v>454</v>
      </c>
      <c r="S66" s="265">
        <f>S65-P66</f>
        <v>598</v>
      </c>
      <c r="U66" s="265"/>
      <c r="V66" s="265">
        <f>P71</f>
        <v>372</v>
      </c>
      <c r="Z66" s="51"/>
      <c r="AA66" s="51"/>
    </row>
    <row r="67" spans="1:29">
      <c r="A67" s="254"/>
      <c r="B67" s="322" t="s">
        <v>377</v>
      </c>
      <c r="C67" s="636">
        <v>6235</v>
      </c>
      <c r="D67" s="636">
        <v>128</v>
      </c>
      <c r="E67" s="636">
        <v>0</v>
      </c>
      <c r="F67" s="636">
        <v>0</v>
      </c>
      <c r="G67" s="636">
        <v>0</v>
      </c>
      <c r="H67" s="636">
        <v>589</v>
      </c>
      <c r="I67" s="636">
        <v>0</v>
      </c>
      <c r="J67" s="636">
        <v>0</v>
      </c>
      <c r="K67" s="636">
        <v>0</v>
      </c>
      <c r="L67" s="636">
        <v>0</v>
      </c>
      <c r="M67" s="638"/>
      <c r="N67" s="638"/>
      <c r="O67" s="638"/>
      <c r="P67" s="638">
        <v>6952</v>
      </c>
      <c r="Q67" s="250"/>
      <c r="R67" s="40" t="s">
        <v>454</v>
      </c>
      <c r="S67" s="265">
        <f>S42+S64</f>
        <v>598</v>
      </c>
      <c r="U67" s="265"/>
      <c r="V67" s="265"/>
      <c r="Y67" s="403"/>
    </row>
    <row r="68" spans="1:29" ht="15">
      <c r="R68" s="40" t="s">
        <v>38</v>
      </c>
      <c r="S68" s="265">
        <f>S65+U65</f>
        <v>31508</v>
      </c>
      <c r="U68" s="265"/>
      <c r="V68" s="265"/>
      <c r="W68" s="264">
        <f>T65+U65</f>
        <v>31880</v>
      </c>
      <c r="X68" s="174">
        <f>X65+Y65</f>
        <v>28436.563999999998</v>
      </c>
    </row>
    <row r="69" spans="1:29" ht="15">
      <c r="A69" s="247"/>
      <c r="B69" s="248" t="s">
        <v>450</v>
      </c>
      <c r="C69" s="246"/>
      <c r="D69" s="246"/>
      <c r="E69" s="247"/>
      <c r="F69" s="247"/>
      <c r="G69" s="247"/>
      <c r="H69" s="247"/>
      <c r="I69" s="247"/>
      <c r="J69" s="245"/>
      <c r="K69" s="247"/>
      <c r="L69" s="247"/>
      <c r="M69" s="247"/>
      <c r="N69" s="247"/>
      <c r="O69" s="247"/>
      <c r="P69" s="244">
        <f>P66+P67-'Consolidado Feb 2019'!S46-'Consolidado Feb 2019'!S47</f>
        <v>0</v>
      </c>
      <c r="Q69" s="249"/>
      <c r="R69" s="40" t="s">
        <v>455</v>
      </c>
      <c r="S69" s="265">
        <f>P66+P67+P72+P74+P73</f>
        <v>31508</v>
      </c>
      <c r="U69" s="265"/>
      <c r="V69" s="265"/>
    </row>
    <row r="70" spans="1:29" s="249" customFormat="1" ht="15">
      <c r="B70" s="259"/>
      <c r="C70" s="260"/>
      <c r="D70" s="260"/>
      <c r="J70" s="261"/>
      <c r="P70" s="262"/>
      <c r="R70" s="248" t="s">
        <v>456</v>
      </c>
      <c r="S70" s="304">
        <f>S68-S69</f>
        <v>0</v>
      </c>
      <c r="Z70" s="268">
        <f>AE32</f>
        <v>598</v>
      </c>
      <c r="AA70" s="268">
        <f>AH32</f>
        <v>6604</v>
      </c>
      <c r="AB70" s="268">
        <f>SUM(Z70:AA70)</f>
        <v>7202</v>
      </c>
      <c r="AC70" s="276">
        <f>AB65-AB70</f>
        <v>-3758.5639999999985</v>
      </c>
    </row>
    <row r="71" spans="1:29" s="249" customFormat="1" ht="15">
      <c r="B71" s="253" t="s">
        <v>448</v>
      </c>
      <c r="C71" s="260"/>
      <c r="D71" s="260"/>
      <c r="J71" s="261"/>
      <c r="P71" s="262">
        <f>'Consolidado Feb 2019'!S50</f>
        <v>372</v>
      </c>
    </row>
    <row r="72" spans="1:29" s="249" customFormat="1">
      <c r="A72" s="403"/>
      <c r="B72" s="253" t="s">
        <v>449</v>
      </c>
      <c r="C72" s="234"/>
      <c r="D72" s="234"/>
      <c r="E72" s="403"/>
      <c r="F72" s="403"/>
      <c r="G72" s="403"/>
      <c r="H72" s="403"/>
      <c r="I72" s="403"/>
      <c r="J72" s="215"/>
      <c r="K72" s="403"/>
      <c r="L72" s="403"/>
      <c r="M72" s="403"/>
      <c r="N72" s="403"/>
      <c r="O72" s="403"/>
      <c r="P72" s="403">
        <f>'Consolidado Feb 2019'!S52</f>
        <v>432</v>
      </c>
      <c r="Q72" s="6"/>
    </row>
    <row r="73" spans="1:29">
      <c r="B73" s="253" t="s">
        <v>452</v>
      </c>
      <c r="P73" s="403">
        <f>'Consolidado Feb 2019'!S51</f>
        <v>0</v>
      </c>
    </row>
    <row r="74" spans="1:29">
      <c r="B74" s="253" t="s">
        <v>453</v>
      </c>
      <c r="P74" s="403">
        <f>'Consolidado Feb 2019'!S49</f>
        <v>166</v>
      </c>
    </row>
    <row r="75" spans="1:29">
      <c r="B75" s="253"/>
    </row>
    <row r="76" spans="1:29" ht="15">
      <c r="B76" s="248" t="s">
        <v>451</v>
      </c>
      <c r="P76" s="304">
        <f>P66+P67+P71+P72+P73+P74-'Consolidado Feb 2019'!S53</f>
        <v>-61565</v>
      </c>
      <c r="Q76" s="304">
        <f>'Consolidado Feb 2019'!S48</f>
        <v>61565</v>
      </c>
    </row>
    <row r="77" spans="1:29">
      <c r="B77" s="253"/>
    </row>
    <row r="79" spans="1:29" ht="15">
      <c r="A79" s="241"/>
      <c r="B79" s="240" t="s">
        <v>349</v>
      </c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</row>
    <row r="80" spans="1:29" ht="15">
      <c r="A80" s="241"/>
      <c r="B80" s="323" t="s">
        <v>350</v>
      </c>
      <c r="C80" s="324"/>
      <c r="D80" s="324"/>
      <c r="E80" s="32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</row>
    <row r="81" spans="1:16" ht="15">
      <c r="A81" s="241"/>
      <c r="B81" s="323" t="s">
        <v>351</v>
      </c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</row>
    <row r="82" spans="1:16">
      <c r="A82" s="239" t="s">
        <v>380</v>
      </c>
      <c r="B82" s="326" t="s">
        <v>352</v>
      </c>
      <c r="C82" s="636">
        <v>11501</v>
      </c>
      <c r="D82" s="636">
        <v>0</v>
      </c>
      <c r="E82" s="636">
        <v>0</v>
      </c>
      <c r="F82" s="636">
        <v>0</v>
      </c>
      <c r="G82" s="636">
        <v>0</v>
      </c>
      <c r="H82" s="636">
        <v>0</v>
      </c>
      <c r="I82" s="636">
        <v>0</v>
      </c>
      <c r="J82" s="636">
        <v>0</v>
      </c>
      <c r="K82" s="636">
        <v>0</v>
      </c>
      <c r="L82" s="636">
        <v>0</v>
      </c>
      <c r="M82" s="637"/>
      <c r="N82" s="637"/>
      <c r="O82" s="637"/>
      <c r="P82" s="636">
        <v>11501</v>
      </c>
    </row>
    <row r="83" spans="1:16">
      <c r="A83" s="239" t="s">
        <v>381</v>
      </c>
      <c r="B83" s="326" t="s">
        <v>353</v>
      </c>
      <c r="C83" s="636">
        <v>4500</v>
      </c>
      <c r="D83" s="636">
        <v>0</v>
      </c>
      <c r="E83" s="636">
        <v>0</v>
      </c>
      <c r="F83" s="636">
        <v>0</v>
      </c>
      <c r="G83" s="636">
        <v>0</v>
      </c>
      <c r="H83" s="636">
        <v>0</v>
      </c>
      <c r="I83" s="636">
        <v>0</v>
      </c>
      <c r="J83" s="636">
        <v>0</v>
      </c>
      <c r="K83" s="636">
        <v>0</v>
      </c>
      <c r="L83" s="636">
        <v>0</v>
      </c>
      <c r="M83" s="637"/>
      <c r="N83" s="637"/>
      <c r="O83" s="637"/>
      <c r="P83" s="636">
        <v>4500</v>
      </c>
    </row>
    <row r="84" spans="1:16">
      <c r="A84" s="239" t="s">
        <v>382</v>
      </c>
      <c r="B84" s="326" t="s">
        <v>354</v>
      </c>
      <c r="C84" s="636">
        <v>0</v>
      </c>
      <c r="D84" s="636">
        <v>0</v>
      </c>
      <c r="E84" s="636">
        <v>0</v>
      </c>
      <c r="F84" s="636">
        <v>0</v>
      </c>
      <c r="G84" s="636">
        <v>0</v>
      </c>
      <c r="H84" s="636">
        <v>0</v>
      </c>
      <c r="I84" s="636">
        <v>0</v>
      </c>
      <c r="J84" s="636">
        <v>0</v>
      </c>
      <c r="K84" s="636">
        <v>0</v>
      </c>
      <c r="L84" s="636">
        <v>0</v>
      </c>
      <c r="M84" s="637"/>
      <c r="N84" s="637"/>
      <c r="O84" s="637"/>
      <c r="P84" s="636">
        <v>0</v>
      </c>
    </row>
    <row r="85" spans="1:16">
      <c r="A85" s="239" t="s">
        <v>383</v>
      </c>
      <c r="B85" s="326" t="s">
        <v>356</v>
      </c>
      <c r="C85" s="636">
        <v>4500</v>
      </c>
      <c r="D85" s="636">
        <v>0</v>
      </c>
      <c r="E85" s="636">
        <v>0</v>
      </c>
      <c r="F85" s="636">
        <v>0</v>
      </c>
      <c r="G85" s="636">
        <v>0</v>
      </c>
      <c r="H85" s="636">
        <v>0</v>
      </c>
      <c r="I85" s="636">
        <v>0</v>
      </c>
      <c r="J85" s="636">
        <v>0</v>
      </c>
      <c r="K85" s="636">
        <v>0</v>
      </c>
      <c r="L85" s="636">
        <v>0</v>
      </c>
      <c r="M85" s="637"/>
      <c r="N85" s="637"/>
      <c r="O85" s="637"/>
      <c r="P85" s="636">
        <v>4500</v>
      </c>
    </row>
    <row r="86" spans="1:16">
      <c r="A86" s="239" t="s">
        <v>384</v>
      </c>
      <c r="B86" s="326" t="s">
        <v>259</v>
      </c>
      <c r="C86" s="636">
        <v>0</v>
      </c>
      <c r="D86" s="636">
        <v>0</v>
      </c>
      <c r="E86" s="636">
        <v>0</v>
      </c>
      <c r="F86" s="636">
        <v>0</v>
      </c>
      <c r="G86" s="636">
        <v>0</v>
      </c>
      <c r="H86" s="636">
        <v>0</v>
      </c>
      <c r="I86" s="636">
        <v>0</v>
      </c>
      <c r="J86" s="636">
        <v>0</v>
      </c>
      <c r="K86" s="636">
        <v>0</v>
      </c>
      <c r="L86" s="636">
        <v>0</v>
      </c>
      <c r="M86" s="637"/>
      <c r="N86" s="637"/>
      <c r="O86" s="637"/>
      <c r="P86" s="636">
        <v>0</v>
      </c>
    </row>
    <row r="87" spans="1:16">
      <c r="A87" s="239" t="s">
        <v>385</v>
      </c>
      <c r="B87" s="326" t="s">
        <v>35</v>
      </c>
      <c r="C87" s="636">
        <v>0</v>
      </c>
      <c r="D87" s="636">
        <v>0</v>
      </c>
      <c r="E87" s="636">
        <v>0</v>
      </c>
      <c r="F87" s="636">
        <v>0</v>
      </c>
      <c r="G87" s="636">
        <v>0</v>
      </c>
      <c r="H87" s="636">
        <v>0</v>
      </c>
      <c r="I87" s="636">
        <v>0</v>
      </c>
      <c r="J87" s="636">
        <v>0</v>
      </c>
      <c r="K87" s="636">
        <v>0</v>
      </c>
      <c r="L87" s="636">
        <v>0</v>
      </c>
      <c r="M87" s="637"/>
      <c r="N87" s="637"/>
      <c r="O87" s="637"/>
      <c r="P87" s="636">
        <v>0</v>
      </c>
    </row>
    <row r="88" spans="1:16">
      <c r="A88" s="239" t="s">
        <v>386</v>
      </c>
      <c r="B88" s="326" t="s">
        <v>360</v>
      </c>
      <c r="C88" s="636">
        <v>0</v>
      </c>
      <c r="D88" s="636">
        <v>0</v>
      </c>
      <c r="E88" s="636">
        <v>0</v>
      </c>
      <c r="F88" s="636">
        <v>0</v>
      </c>
      <c r="G88" s="636">
        <v>0</v>
      </c>
      <c r="H88" s="636">
        <v>0</v>
      </c>
      <c r="I88" s="636">
        <v>0</v>
      </c>
      <c r="J88" s="636">
        <v>0</v>
      </c>
      <c r="K88" s="636">
        <v>0</v>
      </c>
      <c r="L88" s="636">
        <v>0</v>
      </c>
      <c r="M88" s="637"/>
      <c r="N88" s="637"/>
      <c r="O88" s="637"/>
      <c r="P88" s="636">
        <v>0</v>
      </c>
    </row>
    <row r="89" spans="1:16">
      <c r="A89" s="239" t="s">
        <v>387</v>
      </c>
      <c r="B89" s="326" t="s">
        <v>328</v>
      </c>
      <c r="C89" s="636">
        <v>4500</v>
      </c>
      <c r="D89" s="636">
        <v>0</v>
      </c>
      <c r="E89" s="636">
        <v>0</v>
      </c>
      <c r="F89" s="636">
        <v>0</v>
      </c>
      <c r="G89" s="636">
        <v>0</v>
      </c>
      <c r="H89" s="636">
        <v>0</v>
      </c>
      <c r="I89" s="636">
        <v>0</v>
      </c>
      <c r="J89" s="636">
        <v>0</v>
      </c>
      <c r="K89" s="636">
        <v>0</v>
      </c>
      <c r="L89" s="636">
        <v>0</v>
      </c>
      <c r="M89" s="637"/>
      <c r="N89" s="637"/>
      <c r="O89" s="637"/>
      <c r="P89" s="636">
        <v>4500</v>
      </c>
    </row>
    <row r="90" spans="1:16">
      <c r="A90" s="239" t="s">
        <v>388</v>
      </c>
      <c r="B90" s="326" t="s">
        <v>361</v>
      </c>
      <c r="C90" s="636">
        <v>5000</v>
      </c>
      <c r="D90" s="636">
        <v>0</v>
      </c>
      <c r="E90" s="636">
        <v>0</v>
      </c>
      <c r="F90" s="636">
        <v>0</v>
      </c>
      <c r="G90" s="636">
        <v>0</v>
      </c>
      <c r="H90" s="636">
        <v>0</v>
      </c>
      <c r="I90" s="636">
        <v>0</v>
      </c>
      <c r="J90" s="636">
        <v>0</v>
      </c>
      <c r="K90" s="636">
        <v>0</v>
      </c>
      <c r="L90" s="636">
        <v>0</v>
      </c>
      <c r="M90" s="637"/>
      <c r="N90" s="637"/>
      <c r="O90" s="637"/>
      <c r="P90" s="636">
        <v>5000</v>
      </c>
    </row>
    <row r="91" spans="1:16">
      <c r="A91" s="239" t="s">
        <v>389</v>
      </c>
      <c r="B91" s="326" t="s">
        <v>362</v>
      </c>
      <c r="C91" s="636">
        <v>10004</v>
      </c>
      <c r="D91" s="636">
        <v>0</v>
      </c>
      <c r="E91" s="636">
        <v>0</v>
      </c>
      <c r="F91" s="636">
        <v>0</v>
      </c>
      <c r="G91" s="636">
        <v>0</v>
      </c>
      <c r="H91" s="636">
        <v>0</v>
      </c>
      <c r="I91" s="636">
        <v>0</v>
      </c>
      <c r="J91" s="636">
        <v>0</v>
      </c>
      <c r="K91" s="636">
        <v>0</v>
      </c>
      <c r="L91" s="636">
        <v>0</v>
      </c>
      <c r="M91" s="637"/>
      <c r="N91" s="637"/>
      <c r="O91" s="637"/>
      <c r="P91" s="636">
        <v>10004</v>
      </c>
    </row>
    <row r="92" spans="1:16">
      <c r="A92" s="239" t="s">
        <v>390</v>
      </c>
      <c r="B92" s="326" t="s">
        <v>363</v>
      </c>
      <c r="C92" s="636">
        <v>0</v>
      </c>
      <c r="D92" s="636">
        <v>0</v>
      </c>
      <c r="E92" s="636">
        <v>0</v>
      </c>
      <c r="F92" s="636">
        <v>0</v>
      </c>
      <c r="G92" s="636">
        <v>0</v>
      </c>
      <c r="H92" s="636">
        <v>0</v>
      </c>
      <c r="I92" s="636">
        <v>0</v>
      </c>
      <c r="J92" s="636">
        <v>0</v>
      </c>
      <c r="K92" s="636">
        <v>0</v>
      </c>
      <c r="L92" s="636">
        <v>0</v>
      </c>
      <c r="M92" s="637"/>
      <c r="N92" s="637"/>
      <c r="O92" s="637"/>
      <c r="P92" s="645">
        <v>0</v>
      </c>
    </row>
    <row r="93" spans="1:16">
      <c r="A93" s="409" t="s">
        <v>391</v>
      </c>
      <c r="B93" s="328" t="s">
        <v>355</v>
      </c>
      <c r="C93" s="636">
        <v>0</v>
      </c>
      <c r="D93" s="636">
        <v>0</v>
      </c>
      <c r="E93" s="636">
        <v>0</v>
      </c>
      <c r="F93" s="636">
        <v>0</v>
      </c>
      <c r="G93" s="636">
        <v>0</v>
      </c>
      <c r="H93" s="636">
        <v>0</v>
      </c>
      <c r="I93" s="636">
        <v>0</v>
      </c>
      <c r="J93" s="636">
        <v>0</v>
      </c>
      <c r="K93" s="636">
        <v>0</v>
      </c>
      <c r="L93" s="636">
        <v>0</v>
      </c>
      <c r="M93" s="637"/>
      <c r="N93" s="637"/>
      <c r="O93" s="637"/>
      <c r="P93" s="645">
        <v>0</v>
      </c>
    </row>
    <row r="94" spans="1:16">
      <c r="A94" s="409" t="s">
        <v>392</v>
      </c>
      <c r="B94" s="328" t="s">
        <v>21</v>
      </c>
      <c r="C94" s="636">
        <v>1508</v>
      </c>
      <c r="D94" s="636">
        <v>0</v>
      </c>
      <c r="E94" s="636">
        <v>0</v>
      </c>
      <c r="F94" s="636">
        <v>0</v>
      </c>
      <c r="G94" s="636">
        <v>0</v>
      </c>
      <c r="H94" s="636">
        <v>0</v>
      </c>
      <c r="I94" s="636">
        <v>0</v>
      </c>
      <c r="J94" s="636">
        <v>0</v>
      </c>
      <c r="K94" s="636">
        <v>0</v>
      </c>
      <c r="L94" s="636">
        <v>0</v>
      </c>
      <c r="M94" s="637"/>
      <c r="N94" s="637"/>
      <c r="O94" s="637"/>
      <c r="P94" s="645">
        <v>1508</v>
      </c>
    </row>
    <row r="95" spans="1:16">
      <c r="A95" s="409" t="s">
        <v>393</v>
      </c>
      <c r="B95" s="328" t="s">
        <v>357</v>
      </c>
      <c r="C95" s="636">
        <v>7508</v>
      </c>
      <c r="D95" s="636">
        <v>1784</v>
      </c>
      <c r="E95" s="636">
        <v>0</v>
      </c>
      <c r="F95" s="636">
        <v>0</v>
      </c>
      <c r="G95" s="636">
        <v>0</v>
      </c>
      <c r="H95" s="636">
        <v>6662</v>
      </c>
      <c r="I95" s="636">
        <v>0</v>
      </c>
      <c r="J95" s="636">
        <v>0</v>
      </c>
      <c r="K95" s="636">
        <v>0</v>
      </c>
      <c r="L95" s="636">
        <v>0</v>
      </c>
      <c r="M95" s="637"/>
      <c r="N95" s="637"/>
      <c r="O95" s="637"/>
      <c r="P95" s="645">
        <v>15954</v>
      </c>
    </row>
    <row r="96" spans="1:16">
      <c r="A96" s="409" t="s">
        <v>394</v>
      </c>
      <c r="B96" s="328" t="s">
        <v>358</v>
      </c>
      <c r="C96" s="636">
        <v>0</v>
      </c>
      <c r="D96" s="636">
        <v>0</v>
      </c>
      <c r="E96" s="636">
        <v>0</v>
      </c>
      <c r="F96" s="636">
        <v>0</v>
      </c>
      <c r="G96" s="636">
        <v>0</v>
      </c>
      <c r="H96" s="636">
        <v>0</v>
      </c>
      <c r="I96" s="636">
        <v>0</v>
      </c>
      <c r="J96" s="636">
        <v>0</v>
      </c>
      <c r="K96" s="636">
        <v>0</v>
      </c>
      <c r="L96" s="636">
        <v>0</v>
      </c>
      <c r="M96" s="637"/>
      <c r="N96" s="637"/>
      <c r="O96" s="637"/>
      <c r="P96" s="645">
        <v>0</v>
      </c>
    </row>
    <row r="97" spans="1:16">
      <c r="A97" s="409" t="s">
        <v>395</v>
      </c>
      <c r="B97" s="328" t="s">
        <v>359</v>
      </c>
      <c r="C97" s="636">
        <v>0</v>
      </c>
      <c r="D97" s="636">
        <v>0</v>
      </c>
      <c r="E97" s="636">
        <v>0</v>
      </c>
      <c r="F97" s="636">
        <v>0</v>
      </c>
      <c r="G97" s="636">
        <v>0</v>
      </c>
      <c r="H97" s="636">
        <v>0</v>
      </c>
      <c r="I97" s="636">
        <v>0</v>
      </c>
      <c r="J97" s="636">
        <v>0</v>
      </c>
      <c r="K97" s="636">
        <v>0</v>
      </c>
      <c r="L97" s="636">
        <v>0</v>
      </c>
      <c r="M97" s="637"/>
      <c r="N97" s="637"/>
      <c r="O97" s="637"/>
      <c r="P97" s="645">
        <v>0</v>
      </c>
    </row>
    <row r="98" spans="1:16">
      <c r="A98" s="409" t="s">
        <v>396</v>
      </c>
      <c r="B98" s="328" t="s">
        <v>326</v>
      </c>
      <c r="C98" s="636">
        <v>0</v>
      </c>
      <c r="D98" s="636">
        <v>0</v>
      </c>
      <c r="E98" s="636">
        <v>0</v>
      </c>
      <c r="F98" s="636">
        <v>0</v>
      </c>
      <c r="G98" s="636">
        <v>0</v>
      </c>
      <c r="H98" s="636">
        <v>0</v>
      </c>
      <c r="I98" s="636">
        <v>0</v>
      </c>
      <c r="J98" s="636">
        <v>0</v>
      </c>
      <c r="K98" s="636">
        <v>0</v>
      </c>
      <c r="L98" s="636">
        <v>0</v>
      </c>
      <c r="M98" s="637"/>
      <c r="N98" s="637"/>
      <c r="O98" s="637"/>
      <c r="P98" s="645">
        <v>0</v>
      </c>
    </row>
    <row r="99" spans="1:16">
      <c r="A99" s="239"/>
      <c r="B99" s="328" t="s">
        <v>123</v>
      </c>
      <c r="C99" s="636">
        <v>0</v>
      </c>
      <c r="D99" s="636">
        <v>17</v>
      </c>
      <c r="E99" s="636">
        <v>0</v>
      </c>
      <c r="F99" s="636">
        <v>0</v>
      </c>
      <c r="G99" s="636">
        <v>0</v>
      </c>
      <c r="H99" s="636">
        <v>0</v>
      </c>
      <c r="I99" s="636">
        <v>0</v>
      </c>
      <c r="J99" s="636">
        <v>0</v>
      </c>
      <c r="K99" s="636">
        <v>0</v>
      </c>
      <c r="L99" s="636">
        <v>0</v>
      </c>
      <c r="M99" s="637"/>
      <c r="N99" s="637"/>
      <c r="O99" s="637"/>
      <c r="P99" s="645">
        <v>17</v>
      </c>
    </row>
    <row r="100" spans="1:16">
      <c r="A100" s="409" t="s">
        <v>397</v>
      </c>
      <c r="B100" s="328" t="s">
        <v>123</v>
      </c>
      <c r="C100" s="636">
        <v>1631</v>
      </c>
      <c r="D100" s="636">
        <v>0</v>
      </c>
      <c r="E100" s="636">
        <v>0</v>
      </c>
      <c r="F100" s="636">
        <v>0</v>
      </c>
      <c r="G100" s="636">
        <v>0</v>
      </c>
      <c r="H100" s="636">
        <v>7</v>
      </c>
      <c r="I100" s="636">
        <v>0</v>
      </c>
      <c r="J100" s="636">
        <v>0</v>
      </c>
      <c r="K100" s="636">
        <v>0</v>
      </c>
      <c r="L100" s="636">
        <v>0</v>
      </c>
      <c r="M100" s="637"/>
      <c r="N100" s="637"/>
      <c r="O100" s="637"/>
      <c r="P100" s="645">
        <v>1638</v>
      </c>
    </row>
    <row r="101" spans="1:16">
      <c r="A101" s="353"/>
      <c r="B101" s="323" t="s">
        <v>364</v>
      </c>
      <c r="C101" s="636">
        <v>50652</v>
      </c>
      <c r="D101" s="636">
        <v>1801</v>
      </c>
      <c r="E101" s="636">
        <v>0</v>
      </c>
      <c r="F101" s="636">
        <v>0</v>
      </c>
      <c r="G101" s="636">
        <v>0</v>
      </c>
      <c r="H101" s="636">
        <v>6669</v>
      </c>
      <c r="I101" s="636">
        <v>0</v>
      </c>
      <c r="J101" s="636">
        <v>0</v>
      </c>
      <c r="K101" s="636">
        <v>0</v>
      </c>
      <c r="L101" s="636">
        <v>0</v>
      </c>
      <c r="M101" s="637"/>
      <c r="N101" s="637"/>
      <c r="O101" s="637"/>
      <c r="P101" s="645">
        <v>59122</v>
      </c>
    </row>
    <row r="102" spans="1:16">
      <c r="A102" s="354"/>
      <c r="B102" s="323"/>
      <c r="C102" s="639">
        <v>0</v>
      </c>
      <c r="D102" s="639">
        <v>0</v>
      </c>
      <c r="E102" s="639">
        <v>0</v>
      </c>
      <c r="F102" s="639">
        <v>0</v>
      </c>
      <c r="G102" s="639">
        <v>0</v>
      </c>
      <c r="H102" s="639">
        <v>0</v>
      </c>
      <c r="I102" s="639">
        <v>0</v>
      </c>
      <c r="J102" s="639">
        <v>0</v>
      </c>
      <c r="K102" s="639">
        <v>0</v>
      </c>
      <c r="L102" s="639">
        <v>0</v>
      </c>
      <c r="M102" s="639"/>
      <c r="N102" s="639"/>
      <c r="O102" s="639"/>
      <c r="P102" s="639">
        <v>0</v>
      </c>
    </row>
    <row r="103" spans="1:16">
      <c r="A103" s="354"/>
      <c r="B103" s="323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46"/>
    </row>
    <row r="104" spans="1:16">
      <c r="A104" s="354"/>
      <c r="B104" s="355" t="s">
        <v>376</v>
      </c>
      <c r="C104" s="636">
        <v>40005</v>
      </c>
      <c r="D104" s="636">
        <v>17</v>
      </c>
      <c r="E104" s="636">
        <v>0</v>
      </c>
      <c r="F104" s="636">
        <v>0</v>
      </c>
      <c r="G104" s="636">
        <v>0</v>
      </c>
      <c r="H104" s="636">
        <v>0</v>
      </c>
      <c r="I104" s="636">
        <v>0</v>
      </c>
      <c r="J104" s="636">
        <v>0</v>
      </c>
      <c r="K104" s="636">
        <v>0</v>
      </c>
      <c r="L104" s="636">
        <v>0</v>
      </c>
      <c r="M104" s="637"/>
      <c r="N104" s="637"/>
      <c r="O104" s="637"/>
      <c r="P104" s="645">
        <v>40022</v>
      </c>
    </row>
    <row r="105" spans="1:16">
      <c r="A105" s="354"/>
      <c r="B105" s="355" t="s">
        <v>377</v>
      </c>
      <c r="C105" s="636">
        <v>10647</v>
      </c>
      <c r="D105" s="636">
        <v>1784</v>
      </c>
      <c r="E105" s="636">
        <v>0</v>
      </c>
      <c r="F105" s="636">
        <v>0</v>
      </c>
      <c r="G105" s="636">
        <v>0</v>
      </c>
      <c r="H105" s="636">
        <v>6669</v>
      </c>
      <c r="I105" s="636">
        <v>0</v>
      </c>
      <c r="J105" s="636">
        <v>0</v>
      </c>
      <c r="K105" s="636">
        <v>0</v>
      </c>
      <c r="L105" s="636">
        <v>0</v>
      </c>
      <c r="M105" s="637"/>
      <c r="N105" s="637"/>
      <c r="O105" s="637"/>
      <c r="P105" s="645">
        <v>19100</v>
      </c>
    </row>
    <row r="106" spans="1:16">
      <c r="A106" s="354"/>
      <c r="B106" s="323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37"/>
      <c r="P106" s="647"/>
    </row>
    <row r="107" spans="1:16">
      <c r="A107" s="354"/>
      <c r="B107" s="323" t="s">
        <v>370</v>
      </c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47"/>
    </row>
    <row r="108" spans="1:16">
      <c r="A108" s="410" t="s">
        <v>398</v>
      </c>
      <c r="B108" s="328" t="s">
        <v>357</v>
      </c>
      <c r="C108" s="636">
        <v>0</v>
      </c>
      <c r="D108" s="636">
        <v>0</v>
      </c>
      <c r="E108" s="636">
        <v>0</v>
      </c>
      <c r="F108" s="636">
        <v>0</v>
      </c>
      <c r="G108" s="636">
        <v>0</v>
      </c>
      <c r="H108" s="636">
        <v>0</v>
      </c>
      <c r="I108" s="636">
        <v>0</v>
      </c>
      <c r="J108" s="636">
        <v>0</v>
      </c>
      <c r="K108" s="636">
        <v>0</v>
      </c>
      <c r="L108" s="636">
        <v>0</v>
      </c>
      <c r="M108" s="637"/>
      <c r="N108" s="637"/>
      <c r="O108" s="637"/>
      <c r="P108" s="645">
        <v>0</v>
      </c>
    </row>
    <row r="109" spans="1:16">
      <c r="A109" s="410" t="s">
        <v>399</v>
      </c>
      <c r="B109" s="328" t="s">
        <v>366</v>
      </c>
      <c r="C109" s="636">
        <v>0</v>
      </c>
      <c r="D109" s="636">
        <v>0</v>
      </c>
      <c r="E109" s="636">
        <v>0</v>
      </c>
      <c r="F109" s="636">
        <v>0</v>
      </c>
      <c r="G109" s="636">
        <v>0</v>
      </c>
      <c r="H109" s="636">
        <v>0</v>
      </c>
      <c r="I109" s="636">
        <v>0</v>
      </c>
      <c r="J109" s="636">
        <v>0</v>
      </c>
      <c r="K109" s="636">
        <v>0</v>
      </c>
      <c r="L109" s="636">
        <v>0</v>
      </c>
      <c r="M109" s="637"/>
      <c r="N109" s="637"/>
      <c r="O109" s="637"/>
      <c r="P109" s="645">
        <v>0</v>
      </c>
    </row>
    <row r="110" spans="1:16">
      <c r="A110" s="354"/>
      <c r="B110" s="323" t="s">
        <v>364</v>
      </c>
      <c r="C110" s="636">
        <v>0</v>
      </c>
      <c r="D110" s="636">
        <v>0</v>
      </c>
      <c r="E110" s="636">
        <v>0</v>
      </c>
      <c r="F110" s="636">
        <v>0</v>
      </c>
      <c r="G110" s="636">
        <v>0</v>
      </c>
      <c r="H110" s="636">
        <v>0</v>
      </c>
      <c r="I110" s="636">
        <v>0</v>
      </c>
      <c r="J110" s="636">
        <v>0</v>
      </c>
      <c r="K110" s="636">
        <v>0</v>
      </c>
      <c r="L110" s="636">
        <v>0</v>
      </c>
      <c r="M110" s="637"/>
      <c r="N110" s="637"/>
      <c r="O110" s="637"/>
      <c r="P110" s="645">
        <v>0</v>
      </c>
    </row>
    <row r="111" spans="1:16">
      <c r="A111" s="354"/>
      <c r="B111" s="356"/>
      <c r="C111" s="636">
        <v>0</v>
      </c>
      <c r="D111" s="636">
        <v>0</v>
      </c>
      <c r="E111" s="636">
        <v>0</v>
      </c>
      <c r="F111" s="636">
        <v>0</v>
      </c>
      <c r="G111" s="636">
        <v>0</v>
      </c>
      <c r="H111" s="636">
        <v>0</v>
      </c>
      <c r="I111" s="636">
        <v>0</v>
      </c>
      <c r="J111" s="636">
        <v>0</v>
      </c>
      <c r="K111" s="636">
        <v>0</v>
      </c>
      <c r="L111" s="636">
        <v>0</v>
      </c>
      <c r="M111" s="637"/>
      <c r="N111" s="637"/>
      <c r="O111" s="637"/>
      <c r="P111" s="645">
        <v>0</v>
      </c>
    </row>
    <row r="112" spans="1:16">
      <c r="A112" s="354"/>
      <c r="B112" s="356"/>
      <c r="C112" s="637"/>
      <c r="D112" s="637"/>
      <c r="E112" s="637"/>
      <c r="F112" s="637"/>
      <c r="G112" s="637"/>
      <c r="H112" s="637"/>
      <c r="I112" s="637"/>
      <c r="J112" s="637"/>
      <c r="K112" s="637"/>
      <c r="L112" s="637"/>
      <c r="M112" s="637"/>
      <c r="N112" s="637"/>
      <c r="O112" s="637"/>
      <c r="P112" s="647"/>
    </row>
    <row r="113" spans="1:16">
      <c r="A113" s="354"/>
      <c r="B113" s="355" t="s">
        <v>400</v>
      </c>
      <c r="C113" s="636">
        <v>50652</v>
      </c>
      <c r="D113" s="636">
        <v>1801</v>
      </c>
      <c r="E113" s="636">
        <v>0</v>
      </c>
      <c r="F113" s="636">
        <v>0</v>
      </c>
      <c r="G113" s="636">
        <v>0</v>
      </c>
      <c r="H113" s="636">
        <v>6669</v>
      </c>
      <c r="I113" s="636">
        <v>0</v>
      </c>
      <c r="J113" s="636">
        <v>0</v>
      </c>
      <c r="K113" s="636">
        <v>0</v>
      </c>
      <c r="L113" s="636">
        <v>0</v>
      </c>
      <c r="M113" s="637"/>
      <c r="N113" s="637"/>
      <c r="O113" s="637"/>
      <c r="P113" s="645">
        <v>59122</v>
      </c>
    </row>
    <row r="114" spans="1:16">
      <c r="A114" s="6"/>
      <c r="B114" s="6"/>
      <c r="C114" s="639">
        <v>0</v>
      </c>
      <c r="D114" s="639">
        <v>0</v>
      </c>
      <c r="E114" s="639">
        <v>0</v>
      </c>
      <c r="F114" s="639">
        <v>0</v>
      </c>
      <c r="G114" s="639">
        <v>0</v>
      </c>
      <c r="H114" s="639">
        <v>0</v>
      </c>
      <c r="I114" s="639">
        <v>0</v>
      </c>
      <c r="J114" s="639">
        <v>0</v>
      </c>
      <c r="K114" s="639">
        <v>0</v>
      </c>
      <c r="L114" s="639">
        <v>0</v>
      </c>
      <c r="M114" s="639"/>
      <c r="N114" s="639"/>
      <c r="O114" s="639"/>
      <c r="P114" s="639">
        <v>0</v>
      </c>
    </row>
    <row r="115" spans="1:16">
      <c r="A115" s="357"/>
      <c r="B115" s="323" t="s">
        <v>365</v>
      </c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46"/>
    </row>
    <row r="116" spans="1:16" ht="21" customHeight="1">
      <c r="A116" s="357"/>
      <c r="B116" s="323" t="s">
        <v>351</v>
      </c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46"/>
    </row>
    <row r="117" spans="1:16">
      <c r="A117" s="411" t="s">
        <v>401</v>
      </c>
      <c r="B117" s="328" t="s">
        <v>366</v>
      </c>
      <c r="C117" s="636">
        <v>0</v>
      </c>
      <c r="D117" s="636">
        <v>0</v>
      </c>
      <c r="E117" s="636">
        <v>0</v>
      </c>
      <c r="F117" s="636">
        <v>0</v>
      </c>
      <c r="G117" s="636">
        <v>0</v>
      </c>
      <c r="H117" s="636">
        <v>0</v>
      </c>
      <c r="I117" s="636">
        <v>0</v>
      </c>
      <c r="J117" s="636">
        <v>0</v>
      </c>
      <c r="K117" s="636">
        <v>0</v>
      </c>
      <c r="L117" s="636">
        <v>0</v>
      </c>
      <c r="M117" s="637"/>
      <c r="N117" s="637"/>
      <c r="O117" s="637"/>
      <c r="P117" s="645">
        <v>0</v>
      </c>
    </row>
    <row r="118" spans="1:16">
      <c r="A118" s="411" t="s">
        <v>402</v>
      </c>
      <c r="B118" s="328" t="s">
        <v>357</v>
      </c>
      <c r="C118" s="636">
        <v>0</v>
      </c>
      <c r="D118" s="636">
        <v>0</v>
      </c>
      <c r="E118" s="636">
        <v>0</v>
      </c>
      <c r="F118" s="636">
        <v>0</v>
      </c>
      <c r="G118" s="636">
        <v>0</v>
      </c>
      <c r="H118" s="636">
        <v>0</v>
      </c>
      <c r="I118" s="636">
        <v>0</v>
      </c>
      <c r="J118" s="636">
        <v>0</v>
      </c>
      <c r="K118" s="636">
        <v>0</v>
      </c>
      <c r="L118" s="636">
        <v>0</v>
      </c>
      <c r="M118" s="637"/>
      <c r="N118" s="637"/>
      <c r="O118" s="637"/>
      <c r="P118" s="645">
        <v>0</v>
      </c>
    </row>
    <row r="119" spans="1:16">
      <c r="A119" s="411" t="s">
        <v>403</v>
      </c>
      <c r="B119" s="328" t="s">
        <v>367</v>
      </c>
      <c r="C119" s="636">
        <v>0</v>
      </c>
      <c r="D119" s="636">
        <v>0</v>
      </c>
      <c r="E119" s="636">
        <v>0</v>
      </c>
      <c r="F119" s="636">
        <v>0</v>
      </c>
      <c r="G119" s="636">
        <v>0</v>
      </c>
      <c r="H119" s="636">
        <v>0</v>
      </c>
      <c r="I119" s="636">
        <v>0</v>
      </c>
      <c r="J119" s="636">
        <v>0</v>
      </c>
      <c r="K119" s="636">
        <v>0</v>
      </c>
      <c r="L119" s="636">
        <v>0</v>
      </c>
      <c r="M119" s="637"/>
      <c r="N119" s="637"/>
      <c r="O119" s="637"/>
      <c r="P119" s="645">
        <v>0</v>
      </c>
    </row>
    <row r="120" spans="1:16">
      <c r="A120" s="411" t="s">
        <v>404</v>
      </c>
      <c r="B120" s="328" t="s">
        <v>368</v>
      </c>
      <c r="C120" s="636">
        <v>0</v>
      </c>
      <c r="D120" s="636">
        <v>0</v>
      </c>
      <c r="E120" s="636">
        <v>0</v>
      </c>
      <c r="F120" s="636">
        <v>0</v>
      </c>
      <c r="G120" s="636">
        <v>0</v>
      </c>
      <c r="H120" s="636">
        <v>0</v>
      </c>
      <c r="I120" s="636">
        <v>0</v>
      </c>
      <c r="J120" s="636">
        <v>0</v>
      </c>
      <c r="K120" s="636">
        <v>0</v>
      </c>
      <c r="L120" s="636">
        <v>0</v>
      </c>
      <c r="M120" s="637"/>
      <c r="N120" s="637"/>
      <c r="O120" s="637"/>
      <c r="P120" s="645">
        <v>0</v>
      </c>
    </row>
    <row r="121" spans="1:16">
      <c r="A121" s="411" t="s">
        <v>405</v>
      </c>
      <c r="B121" s="328" t="s">
        <v>326</v>
      </c>
      <c r="C121" s="636">
        <v>0</v>
      </c>
      <c r="D121" s="636">
        <v>0</v>
      </c>
      <c r="E121" s="636">
        <v>0</v>
      </c>
      <c r="F121" s="636">
        <v>0</v>
      </c>
      <c r="G121" s="636">
        <v>0</v>
      </c>
      <c r="H121" s="636">
        <v>0</v>
      </c>
      <c r="I121" s="636">
        <v>0</v>
      </c>
      <c r="J121" s="636">
        <v>0</v>
      </c>
      <c r="K121" s="636">
        <v>0</v>
      </c>
      <c r="L121" s="636">
        <v>0</v>
      </c>
      <c r="M121" s="637"/>
      <c r="N121" s="637"/>
      <c r="O121" s="637"/>
      <c r="P121" s="645">
        <v>0</v>
      </c>
    </row>
    <row r="122" spans="1:16">
      <c r="A122" s="411" t="s">
        <v>406</v>
      </c>
      <c r="B122" s="328" t="s">
        <v>327</v>
      </c>
      <c r="C122" s="636">
        <v>0</v>
      </c>
      <c r="D122" s="636">
        <v>0</v>
      </c>
      <c r="E122" s="636">
        <v>0</v>
      </c>
      <c r="F122" s="636">
        <v>0</v>
      </c>
      <c r="G122" s="636">
        <v>0</v>
      </c>
      <c r="H122" s="636">
        <v>0</v>
      </c>
      <c r="I122" s="636">
        <v>0</v>
      </c>
      <c r="J122" s="636">
        <v>0</v>
      </c>
      <c r="K122" s="636">
        <v>0</v>
      </c>
      <c r="L122" s="636">
        <v>0</v>
      </c>
      <c r="M122" s="637"/>
      <c r="N122" s="637"/>
      <c r="O122" s="637"/>
      <c r="P122" s="645">
        <v>0</v>
      </c>
    </row>
    <row r="123" spans="1:16">
      <c r="A123" s="411" t="s">
        <v>407</v>
      </c>
      <c r="B123" s="328" t="s">
        <v>369</v>
      </c>
      <c r="C123" s="636">
        <v>0</v>
      </c>
      <c r="D123" s="636">
        <v>0</v>
      </c>
      <c r="E123" s="636">
        <v>0</v>
      </c>
      <c r="F123" s="636">
        <v>0</v>
      </c>
      <c r="G123" s="636">
        <v>0</v>
      </c>
      <c r="H123" s="636">
        <v>0</v>
      </c>
      <c r="I123" s="636">
        <v>0</v>
      </c>
      <c r="J123" s="636">
        <v>0</v>
      </c>
      <c r="K123" s="636">
        <v>0</v>
      </c>
      <c r="L123" s="636">
        <v>0</v>
      </c>
      <c r="M123" s="637"/>
      <c r="N123" s="637"/>
      <c r="O123" s="637"/>
      <c r="P123" s="645">
        <v>0</v>
      </c>
    </row>
    <row r="124" spans="1:16">
      <c r="A124" s="357"/>
      <c r="B124" s="323" t="s">
        <v>364</v>
      </c>
      <c r="C124" s="636">
        <v>0</v>
      </c>
      <c r="D124" s="636">
        <v>0</v>
      </c>
      <c r="E124" s="636">
        <v>0</v>
      </c>
      <c r="F124" s="636">
        <v>0</v>
      </c>
      <c r="G124" s="636">
        <v>0</v>
      </c>
      <c r="H124" s="636">
        <v>0</v>
      </c>
      <c r="I124" s="636">
        <v>0</v>
      </c>
      <c r="J124" s="636">
        <v>0</v>
      </c>
      <c r="K124" s="636">
        <v>0</v>
      </c>
      <c r="L124" s="636">
        <v>0</v>
      </c>
      <c r="M124" s="636">
        <v>0</v>
      </c>
      <c r="N124" s="636">
        <v>0</v>
      </c>
      <c r="O124" s="636">
        <v>0</v>
      </c>
      <c r="P124" s="645">
        <v>0</v>
      </c>
    </row>
    <row r="125" spans="1:16">
      <c r="A125" s="357"/>
      <c r="B125" s="356"/>
      <c r="C125" s="639">
        <v>0</v>
      </c>
      <c r="D125" s="639">
        <v>0</v>
      </c>
      <c r="E125" s="639">
        <v>0</v>
      </c>
      <c r="F125" s="639">
        <v>0</v>
      </c>
      <c r="G125" s="639">
        <v>0</v>
      </c>
      <c r="H125" s="639">
        <v>0</v>
      </c>
      <c r="I125" s="639">
        <v>0</v>
      </c>
      <c r="J125" s="639">
        <v>0</v>
      </c>
      <c r="K125" s="639">
        <v>0</v>
      </c>
      <c r="L125" s="639">
        <v>0</v>
      </c>
      <c r="M125" s="639"/>
      <c r="N125" s="639"/>
      <c r="O125" s="639"/>
      <c r="P125" s="639">
        <v>0</v>
      </c>
    </row>
    <row r="126" spans="1:16">
      <c r="A126" s="357"/>
      <c r="B126" s="323" t="s">
        <v>370</v>
      </c>
      <c r="C126" s="638"/>
      <c r="D126" s="638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8"/>
      <c r="P126" s="646"/>
    </row>
    <row r="127" spans="1:16">
      <c r="A127" s="411" t="s">
        <v>408</v>
      </c>
      <c r="B127" s="328" t="s">
        <v>366</v>
      </c>
      <c r="C127" s="636">
        <v>0</v>
      </c>
      <c r="D127" s="636">
        <v>0</v>
      </c>
      <c r="E127" s="636">
        <v>0</v>
      </c>
      <c r="F127" s="636">
        <v>0</v>
      </c>
      <c r="G127" s="636">
        <v>0</v>
      </c>
      <c r="H127" s="636">
        <v>0</v>
      </c>
      <c r="I127" s="636">
        <v>0</v>
      </c>
      <c r="J127" s="636">
        <v>0</v>
      </c>
      <c r="K127" s="636">
        <v>0</v>
      </c>
      <c r="L127" s="636">
        <v>0</v>
      </c>
      <c r="M127" s="637"/>
      <c r="N127" s="637"/>
      <c r="O127" s="637"/>
      <c r="P127" s="645">
        <v>0</v>
      </c>
    </row>
    <row r="128" spans="1:16">
      <c r="A128" s="411" t="s">
        <v>409</v>
      </c>
      <c r="B128" s="328" t="s">
        <v>357</v>
      </c>
      <c r="C128" s="636">
        <v>902</v>
      </c>
      <c r="D128" s="636">
        <v>0</v>
      </c>
      <c r="E128" s="636">
        <v>0</v>
      </c>
      <c r="F128" s="636">
        <v>0</v>
      </c>
      <c r="G128" s="636">
        <v>0</v>
      </c>
      <c r="H128" s="636">
        <v>0</v>
      </c>
      <c r="I128" s="636">
        <v>0</v>
      </c>
      <c r="J128" s="636">
        <v>0</v>
      </c>
      <c r="K128" s="636">
        <v>0</v>
      </c>
      <c r="L128" s="636">
        <v>0</v>
      </c>
      <c r="M128" s="637"/>
      <c r="N128" s="637"/>
      <c r="O128" s="637"/>
      <c r="P128" s="645">
        <v>902</v>
      </c>
    </row>
    <row r="129" spans="1:16">
      <c r="A129" s="411" t="s">
        <v>410</v>
      </c>
      <c r="B129" s="328" t="s">
        <v>367</v>
      </c>
      <c r="C129" s="636">
        <v>0</v>
      </c>
      <c r="D129" s="636">
        <v>0</v>
      </c>
      <c r="E129" s="636">
        <v>0</v>
      </c>
      <c r="F129" s="636">
        <v>0</v>
      </c>
      <c r="G129" s="636">
        <v>0</v>
      </c>
      <c r="H129" s="636">
        <v>0</v>
      </c>
      <c r="I129" s="636">
        <v>0</v>
      </c>
      <c r="J129" s="636">
        <v>0</v>
      </c>
      <c r="K129" s="636">
        <v>0</v>
      </c>
      <c r="L129" s="636">
        <v>0</v>
      </c>
      <c r="M129" s="637"/>
      <c r="N129" s="637"/>
      <c r="O129" s="637"/>
      <c r="P129" s="645">
        <v>0</v>
      </c>
    </row>
    <row r="130" spans="1:16">
      <c r="A130" s="411" t="s">
        <v>411</v>
      </c>
      <c r="B130" s="328" t="s">
        <v>327</v>
      </c>
      <c r="C130" s="636">
        <v>0</v>
      </c>
      <c r="D130" s="636">
        <v>0</v>
      </c>
      <c r="E130" s="636">
        <v>0</v>
      </c>
      <c r="F130" s="636">
        <v>0</v>
      </c>
      <c r="G130" s="636">
        <v>0</v>
      </c>
      <c r="H130" s="636">
        <v>0</v>
      </c>
      <c r="I130" s="636">
        <v>0</v>
      </c>
      <c r="J130" s="636">
        <v>0</v>
      </c>
      <c r="K130" s="636">
        <v>0</v>
      </c>
      <c r="L130" s="636">
        <v>0</v>
      </c>
      <c r="M130" s="637"/>
      <c r="N130" s="637"/>
      <c r="O130" s="637"/>
      <c r="P130" s="645">
        <v>0</v>
      </c>
    </row>
    <row r="131" spans="1:16">
      <c r="A131" s="411" t="s">
        <v>412</v>
      </c>
      <c r="B131" s="328" t="s">
        <v>368</v>
      </c>
      <c r="C131" s="636">
        <v>125</v>
      </c>
      <c r="D131" s="636">
        <v>0</v>
      </c>
      <c r="E131" s="636">
        <v>0</v>
      </c>
      <c r="F131" s="636">
        <v>0</v>
      </c>
      <c r="G131" s="636">
        <v>0</v>
      </c>
      <c r="H131" s="636">
        <v>0</v>
      </c>
      <c r="I131" s="636">
        <v>0</v>
      </c>
      <c r="J131" s="636">
        <v>0</v>
      </c>
      <c r="K131" s="636">
        <v>0</v>
      </c>
      <c r="L131" s="636">
        <v>0</v>
      </c>
      <c r="M131" s="637"/>
      <c r="N131" s="637"/>
      <c r="O131" s="637"/>
      <c r="P131" s="645">
        <v>125</v>
      </c>
    </row>
    <row r="132" spans="1:16">
      <c r="A132" s="357"/>
      <c r="B132" s="323" t="s">
        <v>364</v>
      </c>
      <c r="C132" s="636">
        <v>1027</v>
      </c>
      <c r="D132" s="636">
        <v>0</v>
      </c>
      <c r="E132" s="636">
        <v>0</v>
      </c>
      <c r="F132" s="636">
        <v>0</v>
      </c>
      <c r="G132" s="636">
        <v>0</v>
      </c>
      <c r="H132" s="636">
        <v>0</v>
      </c>
      <c r="I132" s="636">
        <v>0</v>
      </c>
      <c r="J132" s="636">
        <v>0</v>
      </c>
      <c r="K132" s="636">
        <v>0</v>
      </c>
      <c r="L132" s="636">
        <v>0</v>
      </c>
      <c r="M132" s="637"/>
      <c r="N132" s="637"/>
      <c r="O132" s="637"/>
      <c r="P132" s="645">
        <v>1027</v>
      </c>
    </row>
    <row r="133" spans="1:16">
      <c r="A133" s="357"/>
      <c r="B133" s="356"/>
      <c r="C133" s="639">
        <v>0</v>
      </c>
      <c r="D133" s="639">
        <v>0</v>
      </c>
      <c r="E133" s="639">
        <v>0</v>
      </c>
      <c r="F133" s="639">
        <v>0</v>
      </c>
      <c r="G133" s="639">
        <v>0</v>
      </c>
      <c r="H133" s="639">
        <v>0</v>
      </c>
      <c r="I133" s="639">
        <v>0</v>
      </c>
      <c r="J133" s="639">
        <v>0</v>
      </c>
      <c r="K133" s="639">
        <v>0</v>
      </c>
      <c r="L133" s="639">
        <v>0</v>
      </c>
      <c r="M133" s="639"/>
      <c r="N133" s="639"/>
      <c r="O133" s="639"/>
      <c r="P133" s="639">
        <v>0</v>
      </c>
    </row>
    <row r="134" spans="1:16">
      <c r="A134" s="242"/>
      <c r="B134" s="327"/>
      <c r="C134" s="638"/>
      <c r="D134" s="638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8"/>
      <c r="P134" s="646"/>
    </row>
    <row r="135" spans="1:16">
      <c r="A135" s="242"/>
      <c r="B135" s="325" t="s">
        <v>371</v>
      </c>
      <c r="C135" s="636">
        <v>1027</v>
      </c>
      <c r="D135" s="636">
        <v>0</v>
      </c>
      <c r="E135" s="636">
        <v>0</v>
      </c>
      <c r="F135" s="636">
        <v>0</v>
      </c>
      <c r="G135" s="636">
        <v>0</v>
      </c>
      <c r="H135" s="636">
        <v>0</v>
      </c>
      <c r="I135" s="636">
        <v>0</v>
      </c>
      <c r="J135" s="636">
        <v>0</v>
      </c>
      <c r="K135" s="636">
        <v>0</v>
      </c>
      <c r="L135" s="636">
        <v>0</v>
      </c>
      <c r="M135" s="637"/>
      <c r="N135" s="637"/>
      <c r="O135" s="637"/>
      <c r="P135" s="645">
        <v>1027</v>
      </c>
    </row>
    <row r="136" spans="1:16">
      <c r="P136" s="6"/>
    </row>
    <row r="137" spans="1:16">
      <c r="B137" s="403" t="s">
        <v>55</v>
      </c>
      <c r="P137" s="250">
        <f>P104</f>
        <v>40022</v>
      </c>
    </row>
    <row r="138" spans="1:16">
      <c r="B138" s="46" t="s">
        <v>372</v>
      </c>
      <c r="P138" s="250">
        <f>P105+P108+P109+P117+P118+P119+P120+P121+P122+P123+P127+P128+P129+P130+P131</f>
        <v>20127</v>
      </c>
    </row>
    <row r="140" spans="1:16" ht="15">
      <c r="B140" s="248" t="s">
        <v>378</v>
      </c>
      <c r="P140" s="243">
        <f>P138+P137-'Consolidado Feb 2019'!$S$59-'Consolidado Feb 2019'!$S$74</f>
        <v>0</v>
      </c>
    </row>
    <row r="141" spans="1:16">
      <c r="P141" s="258">
        <f>P138-P100</f>
        <v>18489</v>
      </c>
    </row>
  </sheetData>
  <mergeCells count="1">
    <mergeCell ref="AC30:AE30"/>
  </mergeCells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IV277"/>
  <sheetViews>
    <sheetView zoomScale="70" zoomScaleNormal="70" workbookViewId="0">
      <pane xSplit="2" ySplit="6" topLeftCell="C169" activePane="bottomRight" state="frozen"/>
      <selection activeCell="B114" sqref="B1:B1048576"/>
      <selection pane="topRight" activeCell="B114" sqref="B1:B1048576"/>
      <selection pane="bottomLeft" activeCell="B114" sqref="B1:B1048576"/>
      <selection pane="bottomRight" activeCell="B114" sqref="B1:B1048576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22300</v>
      </c>
      <c r="D9" s="462">
        <v>600</v>
      </c>
      <c r="E9" s="462">
        <v>0</v>
      </c>
      <c r="F9" s="462">
        <v>0</v>
      </c>
      <c r="G9" s="462">
        <v>0</v>
      </c>
      <c r="H9" s="462">
        <v>0</v>
      </c>
      <c r="I9" s="462">
        <v>17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22917</v>
      </c>
      <c r="R9" s="462">
        <v>0</v>
      </c>
      <c r="S9" s="462">
        <v>22917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1539</v>
      </c>
      <c r="D10" s="462">
        <v>3731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5270</v>
      </c>
      <c r="R10" s="462">
        <v>0</v>
      </c>
      <c r="S10" s="462">
        <v>5270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46993</v>
      </c>
      <c r="D11" s="462">
        <v>14</v>
      </c>
      <c r="E11" s="462">
        <v>0</v>
      </c>
      <c r="F11" s="462">
        <v>0</v>
      </c>
      <c r="G11" s="462">
        <v>0</v>
      </c>
      <c r="H11" s="462">
        <v>0</v>
      </c>
      <c r="I11" s="462">
        <v>19</v>
      </c>
      <c r="J11" s="462">
        <v>0</v>
      </c>
      <c r="K11" s="462">
        <v>0</v>
      </c>
      <c r="L11" s="462">
        <v>38</v>
      </c>
      <c r="M11" s="462"/>
      <c r="N11" s="462"/>
      <c r="O11" s="462"/>
      <c r="P11" s="462"/>
      <c r="Q11" s="462">
        <v>47064</v>
      </c>
      <c r="R11" s="462">
        <v>0</v>
      </c>
      <c r="S11" s="462">
        <v>47064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3225</v>
      </c>
      <c r="D12" s="462">
        <v>386</v>
      </c>
      <c r="E12" s="462">
        <v>0</v>
      </c>
      <c r="F12" s="462">
        <v>0</v>
      </c>
      <c r="G12" s="462">
        <v>0</v>
      </c>
      <c r="H12" s="462">
        <v>0</v>
      </c>
      <c r="I12" s="462">
        <v>0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3611</v>
      </c>
      <c r="R12" s="462">
        <v>0</v>
      </c>
      <c r="S12" s="462">
        <v>3611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11512</v>
      </c>
      <c r="D13" s="461">
        <v>1755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49</v>
      </c>
      <c r="M13" s="460"/>
      <c r="N13" s="460"/>
      <c r="O13" s="460"/>
      <c r="P13" s="460"/>
      <c r="Q13" s="462">
        <v>13316</v>
      </c>
      <c r="R13" s="462">
        <v>0</v>
      </c>
      <c r="S13" s="461">
        <v>13316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8811</v>
      </c>
      <c r="D14" s="462">
        <v>507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85</v>
      </c>
      <c r="M14" s="462"/>
      <c r="N14" s="462"/>
      <c r="O14" s="462"/>
      <c r="P14" s="462"/>
      <c r="Q14" s="462">
        <v>9403</v>
      </c>
      <c r="R14" s="462">
        <v>0</v>
      </c>
      <c r="S14" s="462">
        <v>9403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1380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0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1380</v>
      </c>
      <c r="R15" s="462">
        <v>0</v>
      </c>
      <c r="S15" s="461">
        <v>1380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95503</v>
      </c>
      <c r="D17" s="463">
        <v>6993</v>
      </c>
      <c r="E17" s="463">
        <v>0</v>
      </c>
      <c r="F17" s="463">
        <v>0</v>
      </c>
      <c r="G17" s="463">
        <v>0</v>
      </c>
      <c r="H17" s="463">
        <v>0</v>
      </c>
      <c r="I17" s="463">
        <v>36</v>
      </c>
      <c r="J17" s="463">
        <v>0</v>
      </c>
      <c r="K17" s="463">
        <v>0</v>
      </c>
      <c r="L17" s="463">
        <v>172</v>
      </c>
      <c r="M17" s="463"/>
      <c r="N17" s="463"/>
      <c r="O17" s="463"/>
      <c r="P17" s="463"/>
      <c r="Q17" s="463">
        <v>102704</v>
      </c>
      <c r="R17" s="463">
        <v>0</v>
      </c>
      <c r="S17" s="463">
        <v>102704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583" t="s">
        <v>162</v>
      </c>
      <c r="C23" s="584">
        <v>702</v>
      </c>
      <c r="D23" s="193"/>
      <c r="E23" s="426"/>
      <c r="F23" s="425"/>
    </row>
    <row r="24" spans="1:256">
      <c r="A24" s="362" t="s">
        <v>163</v>
      </c>
      <c r="B24" s="583" t="s">
        <v>164</v>
      </c>
      <c r="C24" s="584">
        <v>190</v>
      </c>
      <c r="D24" s="193"/>
      <c r="E24" s="428"/>
      <c r="F24" s="427"/>
    </row>
    <row r="25" spans="1:256">
      <c r="A25" s="362" t="s">
        <v>165</v>
      </c>
      <c r="B25" s="583" t="s">
        <v>166</v>
      </c>
      <c r="C25" s="584">
        <v>1397</v>
      </c>
      <c r="D25" s="193"/>
      <c r="E25" s="424"/>
      <c r="F25" s="427"/>
    </row>
    <row r="26" spans="1:256">
      <c r="A26" s="362" t="s">
        <v>167</v>
      </c>
      <c r="B26" s="583" t="s">
        <v>168</v>
      </c>
      <c r="C26" s="584">
        <v>5</v>
      </c>
      <c r="D26" s="193"/>
      <c r="E26" s="424"/>
      <c r="F26" s="427"/>
    </row>
    <row r="27" spans="1:256">
      <c r="A27" s="362" t="s">
        <v>169</v>
      </c>
      <c r="B27" s="583" t="s">
        <v>170</v>
      </c>
      <c r="C27" s="584">
        <v>462</v>
      </c>
      <c r="D27" s="193"/>
      <c r="E27" s="424"/>
      <c r="F27" s="427"/>
    </row>
    <row r="28" spans="1:256">
      <c r="A28" s="362" t="s">
        <v>171</v>
      </c>
      <c r="B28" s="583" t="s">
        <v>172</v>
      </c>
      <c r="C28" s="584">
        <v>1</v>
      </c>
      <c r="D28" s="193"/>
      <c r="E28" s="424"/>
      <c r="F28" s="427"/>
    </row>
    <row r="29" spans="1:256">
      <c r="A29" s="362" t="s">
        <v>173</v>
      </c>
      <c r="B29" s="583" t="s">
        <v>174</v>
      </c>
      <c r="C29" s="584">
        <v>0</v>
      </c>
      <c r="D29" s="193"/>
      <c r="E29" s="426"/>
      <c r="F29" s="427"/>
    </row>
    <row r="30" spans="1:256">
      <c r="A30" s="362" t="s">
        <v>175</v>
      </c>
      <c r="B30" s="583" t="s">
        <v>176</v>
      </c>
      <c r="C30" s="584">
        <v>109</v>
      </c>
      <c r="D30" s="193"/>
      <c r="E30" s="424"/>
      <c r="F30" s="427"/>
    </row>
    <row r="31" spans="1:256">
      <c r="A31" s="362" t="s">
        <v>177</v>
      </c>
      <c r="B31" s="583" t="s">
        <v>178</v>
      </c>
      <c r="C31" s="584">
        <v>0</v>
      </c>
      <c r="D31" s="193"/>
      <c r="E31" s="424"/>
      <c r="F31" s="427"/>
    </row>
    <row r="32" spans="1:256">
      <c r="A32" s="362" t="s">
        <v>179</v>
      </c>
      <c r="B32" s="583" t="s">
        <v>180</v>
      </c>
      <c r="C32" s="584">
        <v>0</v>
      </c>
      <c r="D32" s="193"/>
      <c r="E32" s="424"/>
      <c r="F32" s="427"/>
    </row>
    <row r="33" spans="1:256">
      <c r="A33" s="362" t="s">
        <v>181</v>
      </c>
      <c r="B33" s="583" t="s">
        <v>182</v>
      </c>
      <c r="C33" s="584">
        <v>34</v>
      </c>
      <c r="D33" s="193"/>
      <c r="E33" s="426"/>
      <c r="F33" s="427"/>
    </row>
    <row r="34" spans="1:256">
      <c r="A34" s="362" t="s">
        <v>183</v>
      </c>
      <c r="B34" s="583" t="s">
        <v>184</v>
      </c>
      <c r="C34" s="584">
        <v>0</v>
      </c>
      <c r="D34" s="193"/>
      <c r="E34" s="426"/>
      <c r="F34" s="425"/>
    </row>
    <row r="35" spans="1:256">
      <c r="A35" s="362" t="s">
        <v>185</v>
      </c>
      <c r="B35" s="583" t="s">
        <v>186</v>
      </c>
      <c r="C35" s="584">
        <v>0</v>
      </c>
      <c r="D35" s="193"/>
      <c r="E35" s="424"/>
      <c r="F35" s="425"/>
    </row>
    <row r="36" spans="1:256">
      <c r="A36" s="362" t="s">
        <v>187</v>
      </c>
      <c r="B36" s="583" t="s">
        <v>188</v>
      </c>
      <c r="C36" s="584">
        <v>0</v>
      </c>
      <c r="D36" s="193"/>
      <c r="E36" s="424"/>
      <c r="F36" s="423"/>
    </row>
    <row r="37" spans="1:256">
      <c r="A37" s="362" t="s">
        <v>189</v>
      </c>
      <c r="B37" s="583" t="s">
        <v>190</v>
      </c>
      <c r="C37" s="584">
        <v>0</v>
      </c>
      <c r="D37" s="193"/>
    </row>
    <row r="38" spans="1:256">
      <c r="A38" s="362" t="s">
        <v>191</v>
      </c>
      <c r="B38" s="583" t="s">
        <v>192</v>
      </c>
      <c r="C38" s="584">
        <v>0</v>
      </c>
      <c r="D38" s="193"/>
    </row>
    <row r="39" spans="1:256">
      <c r="A39" s="362" t="s">
        <v>193</v>
      </c>
      <c r="B39" s="585" t="s">
        <v>194</v>
      </c>
      <c r="C39" s="584">
        <v>325</v>
      </c>
      <c r="D39" s="193"/>
    </row>
    <row r="40" spans="1:256">
      <c r="A40" s="362" t="s">
        <v>195</v>
      </c>
      <c r="B40" s="585" t="s">
        <v>196</v>
      </c>
      <c r="C40" s="584">
        <v>0</v>
      </c>
      <c r="D40" s="193"/>
    </row>
    <row r="41" spans="1:256">
      <c r="A41" s="76"/>
      <c r="B41" s="583"/>
      <c r="C41" s="586">
        <v>3225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15274</v>
      </c>
      <c r="D46" s="418">
        <v>862</v>
      </c>
      <c r="E46" s="418">
        <v>0</v>
      </c>
      <c r="F46" s="418">
        <v>0</v>
      </c>
      <c r="G46" s="418">
        <v>0</v>
      </c>
      <c r="H46" s="418">
        <v>589</v>
      </c>
      <c r="I46" s="418">
        <v>34</v>
      </c>
      <c r="J46" s="418">
        <v>0</v>
      </c>
      <c r="K46" s="418">
        <v>137</v>
      </c>
      <c r="L46" s="418">
        <v>1130</v>
      </c>
      <c r="M46" s="418"/>
      <c r="N46" s="418"/>
      <c r="O46" s="418"/>
      <c r="P46" s="418"/>
      <c r="Q46" s="418">
        <v>18026</v>
      </c>
      <c r="R46" s="418">
        <v>0</v>
      </c>
      <c r="S46" s="418">
        <v>18026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12774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110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12884</v>
      </c>
      <c r="R47" s="418">
        <v>0</v>
      </c>
      <c r="S47" s="418">
        <v>12884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58001</v>
      </c>
      <c r="D48" s="418">
        <v>3564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0</v>
      </c>
      <c r="M48" s="418"/>
      <c r="N48" s="418"/>
      <c r="O48" s="418"/>
      <c r="P48" s="418"/>
      <c r="Q48" s="418">
        <v>61565</v>
      </c>
      <c r="R48" s="418">
        <v>0</v>
      </c>
      <c r="S48" s="418">
        <v>61565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127</v>
      </c>
      <c r="D49" s="418">
        <v>39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166</v>
      </c>
      <c r="R49" s="418">
        <v>0</v>
      </c>
      <c r="S49" s="418">
        <v>166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344</v>
      </c>
      <c r="D50" s="418">
        <v>28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0</v>
      </c>
      <c r="M50" s="418"/>
      <c r="N50" s="418"/>
      <c r="O50" s="418"/>
      <c r="P50" s="418"/>
      <c r="Q50" s="418">
        <v>372</v>
      </c>
      <c r="R50" s="418">
        <v>0</v>
      </c>
      <c r="S50" s="418">
        <v>372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430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432</v>
      </c>
      <c r="R52" s="418">
        <v>0</v>
      </c>
      <c r="S52" s="418">
        <v>432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86950</v>
      </c>
      <c r="D53" s="419">
        <v>4494</v>
      </c>
      <c r="E53" s="419">
        <v>0</v>
      </c>
      <c r="F53" s="419">
        <v>0</v>
      </c>
      <c r="G53" s="419">
        <v>0</v>
      </c>
      <c r="H53" s="419">
        <v>589</v>
      </c>
      <c r="I53" s="419">
        <v>144</v>
      </c>
      <c r="J53" s="419">
        <v>0</v>
      </c>
      <c r="K53" s="419">
        <v>137</v>
      </c>
      <c r="L53" s="419">
        <v>1131</v>
      </c>
      <c r="M53" s="419"/>
      <c r="N53" s="419"/>
      <c r="O53" s="419"/>
      <c r="P53" s="419"/>
      <c r="Q53" s="419">
        <v>93445</v>
      </c>
      <c r="R53" s="419">
        <v>0</v>
      </c>
      <c r="S53" s="419">
        <v>93445</v>
      </c>
      <c r="T53" s="82"/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/>
      <c r="D54" s="258"/>
      <c r="E54" s="258"/>
      <c r="F54" s="258"/>
      <c r="G54" s="258"/>
      <c r="H54" s="258"/>
      <c r="I54" s="258"/>
      <c r="J54" s="258"/>
      <c r="K54" s="258"/>
      <c r="L54" s="258"/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49020</v>
      </c>
      <c r="D56" s="473">
        <v>1784</v>
      </c>
      <c r="E56" s="473">
        <v>0</v>
      </c>
      <c r="F56" s="473">
        <v>0</v>
      </c>
      <c r="G56" s="473">
        <v>0</v>
      </c>
      <c r="H56" s="473">
        <v>6662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57466</v>
      </c>
      <c r="R56" s="473">
        <v>0</v>
      </c>
      <c r="S56" s="473">
        <v>57466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1632</v>
      </c>
      <c r="D58" s="473">
        <v>17</v>
      </c>
      <c r="E58" s="473">
        <v>0</v>
      </c>
      <c r="F58" s="473">
        <v>0</v>
      </c>
      <c r="G58" s="473">
        <v>0</v>
      </c>
      <c r="H58" s="473">
        <v>7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1656</v>
      </c>
      <c r="R58" s="473">
        <v>0</v>
      </c>
      <c r="S58" s="473">
        <v>1656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50652</v>
      </c>
      <c r="D59" s="474">
        <v>1801</v>
      </c>
      <c r="E59" s="474">
        <v>0</v>
      </c>
      <c r="F59" s="474">
        <v>0</v>
      </c>
      <c r="G59" s="474">
        <v>0</v>
      </c>
      <c r="H59" s="474">
        <v>6669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59122</v>
      </c>
      <c r="R59" s="474">
        <v>0</v>
      </c>
      <c r="S59" s="474">
        <v>59122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587" t="s">
        <v>513</v>
      </c>
      <c r="C64" s="56">
        <v>1186</v>
      </c>
      <c r="D64" s="56">
        <v>0</v>
      </c>
      <c r="E64" s="56">
        <v>0</v>
      </c>
      <c r="F64" s="56">
        <v>0</v>
      </c>
      <c r="G64" s="56">
        <v>0</v>
      </c>
      <c r="H64" s="56">
        <v>0</v>
      </c>
      <c r="I64" s="56">
        <v>0</v>
      </c>
      <c r="J64" s="56">
        <v>0</v>
      </c>
      <c r="K64" s="56">
        <v>0</v>
      </c>
      <c r="L64" s="56">
        <v>0</v>
      </c>
      <c r="M64" s="52"/>
      <c r="N64" s="52"/>
      <c r="O64" s="52"/>
      <c r="P64" s="52"/>
      <c r="Q64" s="55">
        <v>1186</v>
      </c>
      <c r="R64" s="56">
        <v>0</v>
      </c>
      <c r="S64" s="55">
        <v>1186</v>
      </c>
      <c r="T64" s="90"/>
      <c r="U64" s="216">
        <f>S74+S56</f>
        <v>58493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588" t="s">
        <v>129</v>
      </c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590" t="s">
        <v>130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5">
        <v>0</v>
      </c>
      <c r="I72" s="65">
        <v>0</v>
      </c>
      <c r="J72" s="65">
        <v>0</v>
      </c>
      <c r="K72" s="65">
        <v>0</v>
      </c>
      <c r="L72" s="65">
        <v>0</v>
      </c>
      <c r="M72" s="591"/>
      <c r="N72" s="591"/>
      <c r="O72" s="591"/>
      <c r="P72" s="591"/>
      <c r="Q72" s="65">
        <v>0</v>
      </c>
      <c r="R72" s="65">
        <v>0</v>
      </c>
      <c r="S72" s="65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590" t="s">
        <v>131</v>
      </c>
      <c r="C73" s="592">
        <v>1027</v>
      </c>
      <c r="D73" s="592">
        <v>0</v>
      </c>
      <c r="E73" s="592">
        <v>0</v>
      </c>
      <c r="F73" s="592">
        <v>0</v>
      </c>
      <c r="G73" s="592">
        <v>0</v>
      </c>
      <c r="H73" s="592">
        <v>0</v>
      </c>
      <c r="I73" s="592">
        <v>0</v>
      </c>
      <c r="J73" s="592">
        <v>0</v>
      </c>
      <c r="K73" s="592">
        <v>0</v>
      </c>
      <c r="L73" s="592">
        <v>0</v>
      </c>
      <c r="M73" s="593"/>
      <c r="N73" s="593"/>
      <c r="O73" s="593"/>
      <c r="P73" s="593"/>
      <c r="Q73" s="592">
        <v>1027</v>
      </c>
      <c r="R73" s="592">
        <v>0</v>
      </c>
      <c r="S73" s="592">
        <v>1027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593">
        <v>1027</v>
      </c>
      <c r="D74" s="593">
        <v>0</v>
      </c>
      <c r="E74" s="593">
        <v>0</v>
      </c>
      <c r="F74" s="593">
        <v>0</v>
      </c>
      <c r="G74" s="593">
        <v>0</v>
      </c>
      <c r="H74" s="593">
        <v>0</v>
      </c>
      <c r="I74" s="593">
        <v>0</v>
      </c>
      <c r="J74" s="593">
        <v>0</v>
      </c>
      <c r="K74" s="593">
        <v>0</v>
      </c>
      <c r="L74" s="593">
        <v>0</v>
      </c>
      <c r="M74" s="593">
        <v>0</v>
      </c>
      <c r="N74" s="593">
        <v>0</v>
      </c>
      <c r="O74" s="593">
        <v>0</v>
      </c>
      <c r="P74" s="593">
        <v>0</v>
      </c>
      <c r="Q74" s="593">
        <v>1027</v>
      </c>
      <c r="R74" s="593">
        <v>0</v>
      </c>
      <c r="S74" s="593">
        <v>1027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594" t="s">
        <v>132</v>
      </c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5"/>
      <c r="N77" s="595"/>
      <c r="O77" s="595"/>
      <c r="P77" s="595"/>
      <c r="Q77" s="595"/>
      <c r="R77" s="595"/>
      <c r="S77" s="595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596">
        <v>0</v>
      </c>
      <c r="D78" s="596">
        <v>0</v>
      </c>
      <c r="E78" s="596">
        <v>0</v>
      </c>
      <c r="F78" s="596">
        <v>0</v>
      </c>
      <c r="G78" s="596">
        <v>0</v>
      </c>
      <c r="H78" s="596">
        <v>0</v>
      </c>
      <c r="I78" s="596">
        <v>0</v>
      </c>
      <c r="J78" s="596">
        <v>0</v>
      </c>
      <c r="K78" s="596">
        <v>0</v>
      </c>
      <c r="L78" s="596">
        <v>0</v>
      </c>
      <c r="M78" s="596"/>
      <c r="N78" s="596"/>
      <c r="O78" s="596"/>
      <c r="P78" s="596"/>
      <c r="Q78" s="596">
        <v>0</v>
      </c>
      <c r="R78" s="596">
        <v>0</v>
      </c>
      <c r="S78" s="596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597" t="s">
        <v>134</v>
      </c>
      <c r="C79" s="596">
        <v>0</v>
      </c>
      <c r="D79" s="596">
        <v>0</v>
      </c>
      <c r="E79" s="596">
        <v>0</v>
      </c>
      <c r="F79" s="596">
        <v>0</v>
      </c>
      <c r="G79" s="596">
        <v>0</v>
      </c>
      <c r="H79" s="596">
        <v>0</v>
      </c>
      <c r="I79" s="596">
        <v>0</v>
      </c>
      <c r="J79" s="596">
        <v>0</v>
      </c>
      <c r="K79" s="596">
        <v>0</v>
      </c>
      <c r="L79" s="596">
        <v>0</v>
      </c>
      <c r="M79" s="596"/>
      <c r="N79" s="596"/>
      <c r="O79" s="596"/>
      <c r="P79" s="596"/>
      <c r="Q79" s="596">
        <v>0</v>
      </c>
      <c r="R79" s="596">
        <v>0</v>
      </c>
      <c r="S79" s="596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598" t="s">
        <v>135</v>
      </c>
      <c r="C80" s="596">
        <v>16354</v>
      </c>
      <c r="D80" s="596">
        <v>0</v>
      </c>
      <c r="E80" s="596">
        <v>0</v>
      </c>
      <c r="F80" s="596">
        <v>0</v>
      </c>
      <c r="G80" s="596">
        <v>0</v>
      </c>
      <c r="H80" s="596">
        <v>0</v>
      </c>
      <c r="I80" s="596">
        <v>0</v>
      </c>
      <c r="J80" s="596">
        <v>0</v>
      </c>
      <c r="K80" s="596">
        <v>0</v>
      </c>
      <c r="L80" s="596">
        <v>0</v>
      </c>
      <c r="M80" s="596"/>
      <c r="N80" s="596"/>
      <c r="O80" s="596"/>
      <c r="P80" s="596"/>
      <c r="Q80" s="596">
        <v>16354</v>
      </c>
      <c r="R80" s="596">
        <v>0</v>
      </c>
      <c r="S80" s="596">
        <v>16354</v>
      </c>
      <c r="U80" s="217">
        <f>S80+S82</f>
        <v>21900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597" t="s">
        <v>136</v>
      </c>
      <c r="C81" s="596">
        <v>1200</v>
      </c>
      <c r="D81" s="596">
        <v>0</v>
      </c>
      <c r="E81" s="596">
        <v>0</v>
      </c>
      <c r="F81" s="596">
        <v>0</v>
      </c>
      <c r="G81" s="596">
        <v>0</v>
      </c>
      <c r="H81" s="596">
        <v>0</v>
      </c>
      <c r="I81" s="596">
        <v>0</v>
      </c>
      <c r="J81" s="596">
        <v>0</v>
      </c>
      <c r="K81" s="596">
        <v>0</v>
      </c>
      <c r="L81" s="596">
        <v>0</v>
      </c>
      <c r="M81" s="596"/>
      <c r="N81" s="596"/>
      <c r="O81" s="596"/>
      <c r="P81" s="596"/>
      <c r="Q81" s="596">
        <v>1200</v>
      </c>
      <c r="R81" s="596">
        <v>0</v>
      </c>
      <c r="S81" s="596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598" t="s">
        <v>137</v>
      </c>
      <c r="C82" s="596">
        <v>5546</v>
      </c>
      <c r="D82" s="596">
        <v>0</v>
      </c>
      <c r="E82" s="596">
        <v>0</v>
      </c>
      <c r="F82" s="596">
        <v>0</v>
      </c>
      <c r="G82" s="596">
        <v>0</v>
      </c>
      <c r="H82" s="596">
        <v>0</v>
      </c>
      <c r="I82" s="596">
        <v>0</v>
      </c>
      <c r="J82" s="596">
        <v>0</v>
      </c>
      <c r="K82" s="596">
        <v>0</v>
      </c>
      <c r="L82" s="596">
        <v>0</v>
      </c>
      <c r="M82" s="596"/>
      <c r="N82" s="596"/>
      <c r="O82" s="596"/>
      <c r="P82" s="596"/>
      <c r="Q82" s="596">
        <v>5546</v>
      </c>
      <c r="R82" s="596">
        <v>0</v>
      </c>
      <c r="S82" s="596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598" t="s">
        <v>138</v>
      </c>
      <c r="C83" s="596">
        <v>40000</v>
      </c>
      <c r="D83" s="596">
        <v>0</v>
      </c>
      <c r="E83" s="596">
        <v>0</v>
      </c>
      <c r="F83" s="596">
        <v>0</v>
      </c>
      <c r="G83" s="596">
        <v>0</v>
      </c>
      <c r="H83" s="596">
        <v>0</v>
      </c>
      <c r="I83" s="596">
        <v>0</v>
      </c>
      <c r="J83" s="596">
        <v>0</v>
      </c>
      <c r="K83" s="596">
        <v>0</v>
      </c>
      <c r="L83" s="596">
        <v>0</v>
      </c>
      <c r="M83" s="596"/>
      <c r="N83" s="596"/>
      <c r="O83" s="596"/>
      <c r="P83" s="596"/>
      <c r="Q83" s="596">
        <v>40000</v>
      </c>
      <c r="R83" s="596">
        <v>0</v>
      </c>
      <c r="S83" s="596">
        <v>40000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598" t="s">
        <v>139</v>
      </c>
      <c r="C84" s="596">
        <v>0</v>
      </c>
      <c r="D84" s="596">
        <v>0</v>
      </c>
      <c r="E84" s="596">
        <v>0</v>
      </c>
      <c r="F84" s="596">
        <v>0</v>
      </c>
      <c r="G84" s="596">
        <v>0</v>
      </c>
      <c r="H84" s="596">
        <v>0</v>
      </c>
      <c r="I84" s="596">
        <v>0</v>
      </c>
      <c r="J84" s="596">
        <v>0</v>
      </c>
      <c r="K84" s="596">
        <v>0</v>
      </c>
      <c r="L84" s="596">
        <v>0</v>
      </c>
      <c r="M84" s="596"/>
      <c r="N84" s="596"/>
      <c r="O84" s="596"/>
      <c r="P84" s="596"/>
      <c r="Q84" s="596">
        <v>0</v>
      </c>
      <c r="R84" s="596">
        <v>0</v>
      </c>
      <c r="S84" s="596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598" t="s">
        <v>140</v>
      </c>
      <c r="C85" s="596">
        <v>0</v>
      </c>
      <c r="D85" s="596">
        <v>0</v>
      </c>
      <c r="E85" s="596">
        <v>0</v>
      </c>
      <c r="F85" s="596">
        <v>0</v>
      </c>
      <c r="G85" s="596">
        <v>0</v>
      </c>
      <c r="H85" s="596">
        <v>0</v>
      </c>
      <c r="I85" s="596">
        <v>0</v>
      </c>
      <c r="J85" s="596">
        <v>0</v>
      </c>
      <c r="K85" s="596">
        <v>0</v>
      </c>
      <c r="L85" s="596">
        <v>0</v>
      </c>
      <c r="M85" s="596"/>
      <c r="N85" s="596"/>
      <c r="O85" s="596"/>
      <c r="P85" s="596"/>
      <c r="Q85" s="596">
        <v>0</v>
      </c>
      <c r="R85" s="596">
        <v>0</v>
      </c>
      <c r="S85" s="596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598" t="s">
        <v>469</v>
      </c>
      <c r="C86" s="596">
        <v>-373</v>
      </c>
      <c r="D86" s="596">
        <v>0</v>
      </c>
      <c r="E86" s="596">
        <v>0</v>
      </c>
      <c r="F86" s="596">
        <v>0</v>
      </c>
      <c r="G86" s="596">
        <v>0</v>
      </c>
      <c r="H86" s="596">
        <v>0</v>
      </c>
      <c r="I86" s="596">
        <v>0</v>
      </c>
      <c r="J86" s="596">
        <v>0</v>
      </c>
      <c r="K86" s="596">
        <v>0</v>
      </c>
      <c r="L86" s="596">
        <v>0</v>
      </c>
      <c r="M86" s="596"/>
      <c r="N86" s="596"/>
      <c r="O86" s="596"/>
      <c r="P86" s="596"/>
      <c r="Q86" s="596">
        <v>-373</v>
      </c>
      <c r="R86" s="596">
        <v>0</v>
      </c>
      <c r="S86" s="596">
        <v>-373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599" t="s">
        <v>141</v>
      </c>
      <c r="C87" s="596">
        <v>2180</v>
      </c>
      <c r="D87" s="596">
        <v>0</v>
      </c>
      <c r="E87" s="596">
        <v>0</v>
      </c>
      <c r="F87" s="596">
        <v>0</v>
      </c>
      <c r="G87" s="596">
        <v>0</v>
      </c>
      <c r="H87" s="596">
        <v>0</v>
      </c>
      <c r="I87" s="596">
        <v>0</v>
      </c>
      <c r="J87" s="596">
        <v>0</v>
      </c>
      <c r="K87" s="596">
        <v>0</v>
      </c>
      <c r="L87" s="596">
        <v>0</v>
      </c>
      <c r="M87" s="596"/>
      <c r="N87" s="596"/>
      <c r="O87" s="596"/>
      <c r="P87" s="596"/>
      <c r="Q87" s="596">
        <v>2180</v>
      </c>
      <c r="R87" s="596">
        <v>0</v>
      </c>
      <c r="S87" s="596">
        <v>2180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600">
        <v>64907</v>
      </c>
      <c r="D88" s="600">
        <v>0</v>
      </c>
      <c r="E88" s="600">
        <v>0</v>
      </c>
      <c r="F88" s="600">
        <v>0</v>
      </c>
      <c r="G88" s="600">
        <v>0</v>
      </c>
      <c r="H88" s="600">
        <v>0</v>
      </c>
      <c r="I88" s="600">
        <v>0</v>
      </c>
      <c r="J88" s="600">
        <v>0</v>
      </c>
      <c r="K88" s="600">
        <v>0</v>
      </c>
      <c r="L88" s="600">
        <v>0</v>
      </c>
      <c r="M88" s="600"/>
      <c r="N88" s="600"/>
      <c r="O88" s="600"/>
      <c r="P88" s="600"/>
      <c r="Q88" s="600">
        <v>64907</v>
      </c>
      <c r="R88" s="600">
        <v>0</v>
      </c>
      <c r="S88" s="600">
        <v>64907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601" t="s">
        <v>145</v>
      </c>
      <c r="C135" s="602">
        <v>78455</v>
      </c>
      <c r="D135" s="602">
        <v>0</v>
      </c>
      <c r="E135" s="602">
        <v>0</v>
      </c>
      <c r="F135" s="602">
        <v>0</v>
      </c>
      <c r="G135" s="602">
        <v>0</v>
      </c>
      <c r="H135" s="602">
        <v>0</v>
      </c>
      <c r="I135" s="602">
        <v>0</v>
      </c>
      <c r="J135" s="602">
        <v>0</v>
      </c>
      <c r="K135" s="602">
        <v>0</v>
      </c>
      <c r="L135" s="602">
        <v>0</v>
      </c>
      <c r="M135" s="602"/>
      <c r="N135" s="602"/>
      <c r="O135" s="602"/>
      <c r="P135" s="602"/>
      <c r="Q135" s="602">
        <v>78455</v>
      </c>
      <c r="R135" s="603">
        <v>0</v>
      </c>
      <c r="S135" s="602">
        <v>78455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604" t="s">
        <v>235</v>
      </c>
      <c r="C144" s="605"/>
      <c r="D144" s="605"/>
      <c r="E144" s="605"/>
      <c r="F144" s="605"/>
      <c r="G144" s="605"/>
      <c r="H144" s="605"/>
      <c r="I144" s="605"/>
      <c r="J144" s="605"/>
      <c r="K144" s="605"/>
      <c r="L144" s="605"/>
      <c r="M144" s="605"/>
      <c r="N144" s="605"/>
      <c r="O144" s="605"/>
      <c r="P144" s="605"/>
      <c r="Q144" s="605"/>
      <c r="R144" s="605"/>
      <c r="S144" s="605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606">
        <v>1510</v>
      </c>
      <c r="D145" s="606">
        <v>717</v>
      </c>
      <c r="E145" s="606">
        <v>0</v>
      </c>
      <c r="F145" s="606">
        <v>0</v>
      </c>
      <c r="G145" s="606">
        <v>0</v>
      </c>
      <c r="H145" s="606">
        <v>0</v>
      </c>
      <c r="I145" s="606">
        <v>16</v>
      </c>
      <c r="J145" s="606">
        <v>0</v>
      </c>
      <c r="K145" s="606">
        <v>0</v>
      </c>
      <c r="L145" s="606">
        <v>127</v>
      </c>
      <c r="M145" s="606"/>
      <c r="N145" s="606"/>
      <c r="O145" s="606"/>
      <c r="P145" s="606"/>
      <c r="Q145" s="606">
        <v>2370</v>
      </c>
      <c r="R145" s="606">
        <v>-2370</v>
      </c>
      <c r="S145" s="607">
        <v>0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606">
        <v>38</v>
      </c>
      <c r="D146" s="606">
        <v>0</v>
      </c>
      <c r="E146" s="606">
        <v>0</v>
      </c>
      <c r="F146" s="606">
        <v>0</v>
      </c>
      <c r="G146" s="606">
        <v>0</v>
      </c>
      <c r="H146" s="606">
        <v>0</v>
      </c>
      <c r="I146" s="606">
        <v>0</v>
      </c>
      <c r="J146" s="606">
        <v>0</v>
      </c>
      <c r="K146" s="606">
        <v>0</v>
      </c>
      <c r="L146" s="606">
        <v>0</v>
      </c>
      <c r="M146" s="606"/>
      <c r="N146" s="606"/>
      <c r="O146" s="606"/>
      <c r="P146" s="606"/>
      <c r="Q146" s="606">
        <v>38</v>
      </c>
      <c r="R146" s="606">
        <v>0</v>
      </c>
      <c r="S146" s="606">
        <v>38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606">
        <v>7726</v>
      </c>
      <c r="D147" s="606">
        <v>172</v>
      </c>
      <c r="E147" s="606">
        <v>0</v>
      </c>
      <c r="F147" s="606">
        <v>0</v>
      </c>
      <c r="G147" s="606">
        <v>0</v>
      </c>
      <c r="H147" s="606">
        <v>0</v>
      </c>
      <c r="I147" s="606">
        <v>0</v>
      </c>
      <c r="J147" s="606">
        <v>0</v>
      </c>
      <c r="K147" s="606">
        <v>0</v>
      </c>
      <c r="L147" s="606">
        <v>0</v>
      </c>
      <c r="M147" s="606"/>
      <c r="N147" s="606"/>
      <c r="O147" s="606"/>
      <c r="P147" s="606"/>
      <c r="Q147" s="606">
        <v>7898</v>
      </c>
      <c r="R147" s="606">
        <v>0</v>
      </c>
      <c r="S147" s="606">
        <v>7898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606">
        <v>70343</v>
      </c>
      <c r="D148" s="606">
        <v>0</v>
      </c>
      <c r="E148" s="606">
        <v>0</v>
      </c>
      <c r="F148" s="606">
        <v>0</v>
      </c>
      <c r="G148" s="606">
        <v>0</v>
      </c>
      <c r="H148" s="606">
        <v>0</v>
      </c>
      <c r="I148" s="606">
        <v>5</v>
      </c>
      <c r="J148" s="606">
        <v>0</v>
      </c>
      <c r="K148" s="606">
        <v>0</v>
      </c>
      <c r="L148" s="606">
        <v>1161</v>
      </c>
      <c r="M148" s="606"/>
      <c r="N148" s="606"/>
      <c r="O148" s="606"/>
      <c r="P148" s="606"/>
      <c r="Q148" s="606">
        <v>71509</v>
      </c>
      <c r="R148" s="606">
        <v>0</v>
      </c>
      <c r="S148" s="606">
        <v>71509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606">
        <v>55</v>
      </c>
      <c r="D149" s="606">
        <v>4815</v>
      </c>
      <c r="E149" s="606">
        <v>0</v>
      </c>
      <c r="F149" s="606">
        <v>0</v>
      </c>
      <c r="G149" s="606">
        <v>0</v>
      </c>
      <c r="H149" s="606">
        <v>0</v>
      </c>
      <c r="I149" s="606">
        <v>0</v>
      </c>
      <c r="J149" s="606">
        <v>0</v>
      </c>
      <c r="K149" s="606">
        <v>0</v>
      </c>
      <c r="L149" s="606">
        <v>0</v>
      </c>
      <c r="M149" s="606"/>
      <c r="N149" s="606"/>
      <c r="O149" s="606"/>
      <c r="P149" s="606"/>
      <c r="Q149" s="606">
        <v>4870</v>
      </c>
      <c r="R149" s="606">
        <v>0</v>
      </c>
      <c r="S149" s="606">
        <v>4870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606">
        <v>0</v>
      </c>
      <c r="D150" s="606">
        <v>0</v>
      </c>
      <c r="E150" s="606">
        <v>0</v>
      </c>
      <c r="F150" s="606">
        <v>0</v>
      </c>
      <c r="G150" s="606">
        <v>0</v>
      </c>
      <c r="H150" s="606">
        <v>0</v>
      </c>
      <c r="I150" s="606">
        <v>0</v>
      </c>
      <c r="J150" s="606">
        <v>0</v>
      </c>
      <c r="K150" s="606">
        <v>0</v>
      </c>
      <c r="L150" s="606">
        <v>0</v>
      </c>
      <c r="M150" s="606"/>
      <c r="N150" s="606"/>
      <c r="O150" s="606"/>
      <c r="P150" s="606"/>
      <c r="Q150" s="606">
        <v>0</v>
      </c>
      <c r="R150" s="606">
        <v>0</v>
      </c>
      <c r="S150" s="606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606">
        <v>-2777</v>
      </c>
      <c r="D151" s="606">
        <v>-127</v>
      </c>
      <c r="E151" s="606">
        <v>0</v>
      </c>
      <c r="F151" s="606">
        <v>0</v>
      </c>
      <c r="G151" s="606">
        <v>0</v>
      </c>
      <c r="H151" s="606">
        <v>0</v>
      </c>
      <c r="I151" s="606">
        <v>0</v>
      </c>
      <c r="J151" s="606">
        <v>0</v>
      </c>
      <c r="K151" s="606">
        <v>0</v>
      </c>
      <c r="L151" s="606">
        <v>-21</v>
      </c>
      <c r="M151" s="606"/>
      <c r="N151" s="606"/>
      <c r="O151" s="606"/>
      <c r="P151" s="606"/>
      <c r="Q151" s="608">
        <v>-2925</v>
      </c>
      <c r="R151" s="606">
        <v>0</v>
      </c>
      <c r="S151" s="608">
        <v>-2925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609" t="s">
        <v>38</v>
      </c>
      <c r="C152" s="610">
        <v>76895</v>
      </c>
      <c r="D152" s="610">
        <v>5577</v>
      </c>
      <c r="E152" s="610">
        <v>0</v>
      </c>
      <c r="F152" s="610">
        <v>0</v>
      </c>
      <c r="G152" s="610">
        <v>0</v>
      </c>
      <c r="H152" s="610">
        <v>0</v>
      </c>
      <c r="I152" s="610">
        <v>21</v>
      </c>
      <c r="J152" s="610">
        <v>0</v>
      </c>
      <c r="K152" s="610">
        <v>0</v>
      </c>
      <c r="L152" s="610">
        <v>1267</v>
      </c>
      <c r="M152" s="610"/>
      <c r="N152" s="610"/>
      <c r="O152" s="610"/>
      <c r="P152" s="610"/>
      <c r="Q152" s="610">
        <v>83760</v>
      </c>
      <c r="R152" s="610">
        <v>-2370</v>
      </c>
      <c r="S152" s="610">
        <v>81390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611" t="s">
        <v>244</v>
      </c>
      <c r="C158" s="612">
        <v>147297</v>
      </c>
      <c r="D158" s="612">
        <v>5604</v>
      </c>
      <c r="E158" s="612">
        <v>0</v>
      </c>
      <c r="F158" s="612">
        <v>0</v>
      </c>
      <c r="G158" s="612">
        <v>0</v>
      </c>
      <c r="H158" s="612">
        <v>0</v>
      </c>
      <c r="I158" s="612">
        <v>0</v>
      </c>
      <c r="J158" s="612">
        <v>0</v>
      </c>
      <c r="K158" s="612">
        <v>0</v>
      </c>
      <c r="L158" s="612">
        <v>1997</v>
      </c>
      <c r="M158" s="612"/>
      <c r="N158" s="612"/>
      <c r="O158" s="612"/>
      <c r="P158" s="612"/>
      <c r="Q158" s="612">
        <v>154898</v>
      </c>
      <c r="R158" s="612">
        <v>-2071</v>
      </c>
      <c r="S158" s="612">
        <v>152827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611" t="s">
        <v>245</v>
      </c>
      <c r="C159" s="613">
        <v>119445</v>
      </c>
      <c r="D159" s="613">
        <v>4730</v>
      </c>
      <c r="E159" s="613">
        <v>0</v>
      </c>
      <c r="F159" s="613">
        <v>0</v>
      </c>
      <c r="G159" s="613">
        <v>0</v>
      </c>
      <c r="H159" s="613">
        <v>0</v>
      </c>
      <c r="I159" s="613">
        <v>5</v>
      </c>
      <c r="J159" s="613">
        <v>0</v>
      </c>
      <c r="K159" s="613">
        <v>0</v>
      </c>
      <c r="L159" s="613">
        <v>1752</v>
      </c>
      <c r="M159" s="613"/>
      <c r="N159" s="613"/>
      <c r="O159" s="613"/>
      <c r="P159" s="613"/>
      <c r="Q159" s="613">
        <v>125932</v>
      </c>
      <c r="R159" s="613">
        <v>-2071</v>
      </c>
      <c r="S159" s="613">
        <v>123861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611" t="s">
        <v>246</v>
      </c>
      <c r="C160" s="86">
        <v>27852</v>
      </c>
      <c r="D160" s="86">
        <v>874</v>
      </c>
      <c r="E160" s="86">
        <v>0</v>
      </c>
      <c r="F160" s="86">
        <v>0</v>
      </c>
      <c r="G160" s="86">
        <v>0</v>
      </c>
      <c r="H160" s="86">
        <v>0</v>
      </c>
      <c r="I160" s="86">
        <v>-5</v>
      </c>
      <c r="J160" s="86">
        <v>0</v>
      </c>
      <c r="K160" s="86">
        <v>0</v>
      </c>
      <c r="L160" s="86">
        <v>245</v>
      </c>
      <c r="M160" s="86"/>
      <c r="N160" s="86"/>
      <c r="O160" s="86"/>
      <c r="P160" s="86"/>
      <c r="Q160" s="86">
        <v>28966</v>
      </c>
      <c r="R160" s="86">
        <v>0</v>
      </c>
      <c r="S160" s="86">
        <v>28966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614" t="s">
        <v>516</v>
      </c>
      <c r="E169" s="614" t="s">
        <v>512</v>
      </c>
    </row>
    <row r="170" spans="1:6" ht="15.75">
      <c r="A170" s="170"/>
      <c r="B170" s="439"/>
      <c r="C170" s="436"/>
      <c r="D170" s="615" t="s">
        <v>249</v>
      </c>
      <c r="E170" s="615"/>
    </row>
    <row r="171" spans="1:6" ht="15.75">
      <c r="A171" s="170"/>
      <c r="B171" s="434" t="s">
        <v>506</v>
      </c>
      <c r="C171" s="436"/>
      <c r="D171" s="615"/>
      <c r="E171" s="615"/>
      <c r="F171" s="6"/>
    </row>
    <row r="172" spans="1:6" ht="15.75">
      <c r="A172" s="170"/>
      <c r="B172" s="440" t="s">
        <v>250</v>
      </c>
      <c r="C172" s="436"/>
      <c r="D172" s="616">
        <v>86421</v>
      </c>
      <c r="E172" s="616">
        <v>87164</v>
      </c>
      <c r="F172" s="6"/>
    </row>
    <row r="173" spans="1:6" ht="15.75">
      <c r="A173" s="170"/>
      <c r="B173" s="436" t="s">
        <v>251</v>
      </c>
      <c r="C173" s="435"/>
      <c r="D173" s="616">
        <v>15134</v>
      </c>
      <c r="E173" s="616">
        <v>15479</v>
      </c>
      <c r="F173" s="6"/>
    </row>
    <row r="174" spans="1:6" ht="15.75">
      <c r="A174" s="170"/>
      <c r="B174" s="440" t="s">
        <v>252</v>
      </c>
      <c r="C174" s="443"/>
      <c r="D174" s="616">
        <v>40000</v>
      </c>
      <c r="E174" s="616">
        <v>40000</v>
      </c>
      <c r="F174" s="6"/>
    </row>
    <row r="175" spans="1:6" ht="15.75">
      <c r="A175" s="170"/>
      <c r="B175" s="440" t="s">
        <v>253</v>
      </c>
      <c r="C175" s="443"/>
      <c r="D175" s="616">
        <v>0</v>
      </c>
      <c r="E175" s="616">
        <v>0</v>
      </c>
      <c r="F175" s="6"/>
    </row>
    <row r="176" spans="1:6" ht="15.75">
      <c r="A176" s="170"/>
      <c r="B176" s="440" t="s">
        <v>254</v>
      </c>
      <c r="C176" s="443"/>
      <c r="D176" s="616">
        <v>0</v>
      </c>
      <c r="E176" s="616">
        <v>0</v>
      </c>
      <c r="F176" s="6"/>
    </row>
    <row r="177" spans="1:6" ht="15.75">
      <c r="A177" s="170"/>
      <c r="B177" s="440" t="s">
        <v>470</v>
      </c>
      <c r="C177" s="443"/>
      <c r="D177" s="616">
        <v>-373</v>
      </c>
      <c r="E177" s="616">
        <v>-561</v>
      </c>
      <c r="F177" s="6"/>
    </row>
    <row r="178" spans="1:6" ht="15.75">
      <c r="A178" s="170"/>
      <c r="B178" s="440" t="s">
        <v>255</v>
      </c>
      <c r="C178" s="444"/>
      <c r="D178" s="617">
        <v>2180</v>
      </c>
      <c r="E178" s="617">
        <v>1600</v>
      </c>
      <c r="F178" s="6"/>
    </row>
    <row r="179" spans="1:6" ht="15.75">
      <c r="A179" s="170"/>
      <c r="B179" s="440" t="s">
        <v>38</v>
      </c>
      <c r="C179" s="437"/>
      <c r="D179" s="618">
        <v>143362</v>
      </c>
      <c r="E179" s="618">
        <v>143682</v>
      </c>
      <c r="F179" s="6"/>
    </row>
    <row r="180" spans="1:6" ht="15.75">
      <c r="A180" s="170"/>
      <c r="B180" s="441"/>
      <c r="C180" s="438"/>
      <c r="D180" s="618"/>
      <c r="E180" s="618"/>
      <c r="F180" s="6"/>
    </row>
    <row r="181" spans="1:6" ht="15.75">
      <c r="A181" s="170"/>
      <c r="B181" s="442" t="s">
        <v>507</v>
      </c>
      <c r="C181" s="438"/>
      <c r="D181" s="618"/>
      <c r="E181" s="618"/>
      <c r="F181" s="6"/>
    </row>
    <row r="182" spans="1:6" ht="15.75">
      <c r="A182" s="170"/>
      <c r="B182" s="440" t="s">
        <v>256</v>
      </c>
      <c r="C182" s="438"/>
      <c r="D182" s="616">
        <v>64907</v>
      </c>
      <c r="E182" s="616">
        <v>63056</v>
      </c>
      <c r="F182" s="6"/>
    </row>
    <row r="183" spans="1:6" ht="15.75">
      <c r="A183" s="170"/>
      <c r="B183" s="440" t="s">
        <v>257</v>
      </c>
      <c r="C183" s="438"/>
      <c r="D183" s="617">
        <v>78455</v>
      </c>
      <c r="E183" s="617">
        <v>80626</v>
      </c>
      <c r="F183" s="6"/>
    </row>
    <row r="184" spans="1:6" ht="18">
      <c r="A184" s="170"/>
      <c r="B184" s="440"/>
      <c r="C184" s="438"/>
      <c r="D184" s="619"/>
      <c r="E184" s="619"/>
      <c r="F184" s="6"/>
    </row>
    <row r="185" spans="1:6" ht="15.75">
      <c r="B185" s="440" t="s">
        <v>38</v>
      </c>
      <c r="C185" s="437"/>
      <c r="D185" s="618">
        <v>143362</v>
      </c>
      <c r="E185" s="618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>
      <c r="B189" s="210" t="s">
        <v>262</v>
      </c>
      <c r="C189" s="209">
        <v>2</v>
      </c>
      <c r="D189" s="209"/>
    </row>
    <row r="192" spans="1:6" ht="15.75">
      <c r="A192" s="185">
        <v>8</v>
      </c>
      <c r="B192" s="181" t="s">
        <v>263</v>
      </c>
      <c r="C192" s="181"/>
      <c r="D192" s="183"/>
    </row>
    <row r="193" spans="1:5" ht="15.75">
      <c r="A193" s="182"/>
      <c r="B193" s="181"/>
      <c r="C193" s="181"/>
      <c r="D193" s="183"/>
    </row>
    <row r="194" spans="1:5" ht="15.75">
      <c r="A194" s="180"/>
      <c r="B194" s="180" t="s">
        <v>264</v>
      </c>
      <c r="C194" s="180"/>
      <c r="D194" s="184"/>
    </row>
    <row r="195" spans="1:5" ht="15.75">
      <c r="A195" s="180"/>
      <c r="B195" s="180"/>
      <c r="C195" s="180"/>
      <c r="D195" s="184"/>
    </row>
    <row r="196" spans="1:5" ht="15.75">
      <c r="A196" s="180"/>
      <c r="B196" s="445"/>
      <c r="C196" s="445"/>
      <c r="D196" s="620" t="s">
        <v>516</v>
      </c>
      <c r="E196" s="620" t="s">
        <v>512</v>
      </c>
    </row>
    <row r="197" spans="1:5" ht="15.75">
      <c r="A197" s="180"/>
      <c r="B197" s="445"/>
      <c r="C197" s="445"/>
      <c r="D197" s="621" t="s">
        <v>249</v>
      </c>
      <c r="E197" s="621"/>
    </row>
    <row r="198" spans="1:5" ht="15.75">
      <c r="A198" s="180"/>
      <c r="B198" s="445"/>
      <c r="C198" s="445"/>
      <c r="D198" s="622"/>
      <c r="E198" s="102"/>
    </row>
    <row r="199" spans="1:5" ht="15.75">
      <c r="A199" s="180"/>
      <c r="B199" s="445" t="s">
        <v>265</v>
      </c>
      <c r="C199" s="445"/>
      <c r="D199" s="623">
        <v>71509</v>
      </c>
      <c r="E199" s="623">
        <v>84079</v>
      </c>
    </row>
    <row r="200" spans="1:5" ht="15.75">
      <c r="A200" s="180"/>
      <c r="B200" s="445" t="s">
        <v>266</v>
      </c>
      <c r="C200" s="445"/>
      <c r="D200" s="623">
        <v>4870</v>
      </c>
      <c r="E200" s="623">
        <v>4628</v>
      </c>
    </row>
    <row r="201" spans="1:5" ht="15.75">
      <c r="A201" s="180"/>
      <c r="B201" s="445" t="s">
        <v>238</v>
      </c>
      <c r="C201" s="445"/>
      <c r="D201" s="623">
        <v>7922</v>
      </c>
      <c r="E201" s="623">
        <v>8164</v>
      </c>
    </row>
    <row r="202" spans="1:5" ht="15.75">
      <c r="A202" s="180"/>
      <c r="B202" s="445" t="s">
        <v>267</v>
      </c>
      <c r="C202" s="445"/>
      <c r="D202" s="623">
        <v>38</v>
      </c>
      <c r="E202" s="623">
        <v>11</v>
      </c>
    </row>
    <row r="203" spans="1:5" ht="15.75">
      <c r="A203" s="180"/>
      <c r="B203" s="445" t="s">
        <v>268</v>
      </c>
      <c r="C203" s="445"/>
      <c r="D203" s="623">
        <v>0</v>
      </c>
      <c r="E203" s="623">
        <v>0</v>
      </c>
    </row>
    <row r="204" spans="1:5" ht="15.75">
      <c r="A204" s="180"/>
      <c r="B204" s="445" t="s">
        <v>269</v>
      </c>
      <c r="C204" s="445"/>
      <c r="D204" s="623">
        <v>0</v>
      </c>
      <c r="E204" s="623">
        <v>0</v>
      </c>
    </row>
    <row r="205" spans="1:5" ht="15.75">
      <c r="A205" s="180"/>
      <c r="B205" s="446" t="s">
        <v>508</v>
      </c>
      <c r="C205" s="445"/>
      <c r="D205" s="624">
        <v>-2925</v>
      </c>
      <c r="E205" s="624">
        <v>-2925</v>
      </c>
    </row>
    <row r="206" spans="1:5" ht="15.75">
      <c r="A206" s="180"/>
      <c r="B206" s="445"/>
      <c r="C206" s="445"/>
      <c r="D206" s="625"/>
      <c r="E206" s="625"/>
    </row>
    <row r="207" spans="1:5" ht="15.75">
      <c r="A207" s="180"/>
      <c r="B207" s="445" t="s">
        <v>38</v>
      </c>
      <c r="C207" s="445"/>
      <c r="D207" s="626">
        <v>81414</v>
      </c>
      <c r="E207" s="626">
        <v>93957</v>
      </c>
    </row>
    <row r="208" spans="1:5" ht="15.75">
      <c r="B208" s="445"/>
      <c r="C208" s="445"/>
      <c r="D208" s="626"/>
      <c r="E208" s="626"/>
    </row>
    <row r="209" spans="1:8" ht="15.75">
      <c r="B209" s="445" t="s">
        <v>313</v>
      </c>
      <c r="C209" s="445"/>
      <c r="D209" s="624">
        <v>32</v>
      </c>
      <c r="E209" s="627">
        <v>34</v>
      </c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628" t="s">
        <v>516</v>
      </c>
      <c r="E215" s="628" t="s">
        <v>512</v>
      </c>
    </row>
    <row r="216" spans="1:8" ht="15.75">
      <c r="A216" s="186"/>
      <c r="B216" s="447"/>
      <c r="C216" s="447"/>
      <c r="D216" s="629" t="s">
        <v>249</v>
      </c>
      <c r="E216" s="629"/>
    </row>
    <row r="217" spans="1:8" ht="15.75">
      <c r="A217" s="186"/>
      <c r="B217" s="447"/>
      <c r="C217" s="447"/>
      <c r="D217" s="630"/>
      <c r="E217" s="630"/>
    </row>
    <row r="218" spans="1:8" ht="15.75">
      <c r="A218" s="186"/>
      <c r="B218" s="447" t="s">
        <v>202</v>
      </c>
      <c r="C218" s="447"/>
      <c r="D218" s="631">
        <v>25390</v>
      </c>
      <c r="E218" s="631">
        <v>31971</v>
      </c>
      <c r="G218" s="305"/>
      <c r="H218" s="306"/>
    </row>
    <row r="219" spans="1:8" ht="15.75">
      <c r="A219" s="186"/>
      <c r="B219" s="447" t="s">
        <v>203</v>
      </c>
      <c r="C219" s="447"/>
      <c r="D219" s="631">
        <v>19048</v>
      </c>
      <c r="E219" s="631">
        <v>14351</v>
      </c>
      <c r="G219" s="305"/>
      <c r="H219" s="306"/>
    </row>
    <row r="220" spans="1:8" ht="15.75">
      <c r="A220" s="186"/>
      <c r="B220" s="447" t="s">
        <v>201</v>
      </c>
      <c r="C220" s="447"/>
      <c r="D220" s="631">
        <v>1061</v>
      </c>
      <c r="E220" s="631">
        <v>1358</v>
      </c>
    </row>
    <row r="221" spans="1:8" ht="15.75">
      <c r="A221" s="186"/>
      <c r="B221" s="447" t="s">
        <v>267</v>
      </c>
      <c r="C221" s="447"/>
      <c r="D221" s="632">
        <v>112</v>
      </c>
      <c r="E221" s="632">
        <v>237</v>
      </c>
    </row>
    <row r="222" spans="1:8" ht="15.75">
      <c r="A222" s="186"/>
      <c r="B222" s="447"/>
      <c r="C222" s="447"/>
      <c r="D222" s="633"/>
      <c r="E222" s="633"/>
    </row>
    <row r="223" spans="1:8" ht="15.75">
      <c r="A223" s="186"/>
      <c r="B223" s="447" t="s">
        <v>38</v>
      </c>
      <c r="C223" s="447"/>
      <c r="D223" s="634">
        <v>45611</v>
      </c>
      <c r="E223" s="634">
        <v>47917</v>
      </c>
    </row>
    <row r="224" spans="1:8" ht="15.75">
      <c r="B224" s="447"/>
      <c r="C224" s="447"/>
      <c r="D224" s="630"/>
      <c r="E224" s="630"/>
    </row>
    <row r="225" spans="2:6" ht="15.75">
      <c r="B225" s="447" t="s">
        <v>373</v>
      </c>
      <c r="C225" s="447"/>
      <c r="D225" s="635">
        <v>22</v>
      </c>
      <c r="E225" s="635">
        <v>22</v>
      </c>
    </row>
    <row r="229" spans="2:6" ht="20.25">
      <c r="B229" s="214"/>
      <c r="C229" s="213" t="s">
        <v>275</v>
      </c>
      <c r="D229" s="448">
        <v>2019</v>
      </c>
      <c r="E229" s="449">
        <v>2018</v>
      </c>
    </row>
    <row r="230" spans="2:6" ht="20.25">
      <c r="B230" s="219" t="s">
        <v>276</v>
      </c>
      <c r="C230" s="221"/>
      <c r="D230" s="449"/>
      <c r="E230" s="449"/>
    </row>
    <row r="231" spans="2:6" ht="15.75">
      <c r="B231" s="219" t="s">
        <v>277</v>
      </c>
      <c r="C231" s="296"/>
      <c r="D231" s="513">
        <v>165332</v>
      </c>
      <c r="E231" s="513">
        <v>988747</v>
      </c>
    </row>
    <row r="232" spans="2:6" ht="15.75">
      <c r="B232" s="219" t="s">
        <v>278</v>
      </c>
      <c r="C232" s="296"/>
      <c r="D232" s="514">
        <v>-119123</v>
      </c>
      <c r="E232" s="508">
        <v>-900586</v>
      </c>
    </row>
    <row r="233" spans="2:6" ht="15.75">
      <c r="B233" s="219" t="s">
        <v>279</v>
      </c>
      <c r="C233" s="296"/>
      <c r="D233" s="508">
        <v>-833</v>
      </c>
      <c r="E233" s="508">
        <v>-7388</v>
      </c>
    </row>
    <row r="234" spans="2:6" ht="15.75">
      <c r="B234" s="219" t="s">
        <v>280</v>
      </c>
      <c r="C234" s="296"/>
      <c r="D234" s="513">
        <v>863</v>
      </c>
      <c r="E234" s="513">
        <v>3482</v>
      </c>
    </row>
    <row r="235" spans="2:6" ht="15.75">
      <c r="B235" s="219" t="s">
        <v>281</v>
      </c>
      <c r="C235" s="296"/>
      <c r="D235" s="508">
        <v>-1</v>
      </c>
      <c r="E235" s="508">
        <v>-10413</v>
      </c>
    </row>
    <row r="236" spans="2:6" ht="15.75">
      <c r="B236" s="219" t="s">
        <v>282</v>
      </c>
      <c r="C236" s="296"/>
      <c r="D236" s="508">
        <v>-1613</v>
      </c>
      <c r="E236" s="508">
        <v>-17332</v>
      </c>
    </row>
    <row r="237" spans="2:6" ht="15.75">
      <c r="B237" s="219" t="s">
        <v>283</v>
      </c>
      <c r="C237" s="296"/>
      <c r="D237" s="508">
        <v>0</v>
      </c>
      <c r="E237" s="508">
        <v>0</v>
      </c>
    </row>
    <row r="238" spans="2:6" ht="15.75">
      <c r="B238" s="219" t="s">
        <v>284</v>
      </c>
      <c r="C238" s="296"/>
      <c r="D238" s="509">
        <v>-176</v>
      </c>
      <c r="E238" s="509">
        <v>-1668</v>
      </c>
    </row>
    <row r="239" spans="2:6" ht="15.75">
      <c r="B239" s="219"/>
      <c r="C239" s="221"/>
      <c r="D239" s="513"/>
      <c r="E239" s="509"/>
    </row>
    <row r="240" spans="2:6" ht="18">
      <c r="B240" s="219" t="s">
        <v>285</v>
      </c>
      <c r="C240" s="221"/>
      <c r="D240" s="515">
        <v>44449</v>
      </c>
      <c r="E240" s="515">
        <v>54842</v>
      </c>
      <c r="F240" s="257"/>
    </row>
    <row r="241" spans="2:10" ht="15.75">
      <c r="B241" s="219"/>
      <c r="C241" s="221"/>
      <c r="D241" s="512"/>
      <c r="E241" s="512"/>
    </row>
    <row r="242" spans="2:10" ht="15.75">
      <c r="B242" s="219" t="s">
        <v>286</v>
      </c>
      <c r="C242" s="221"/>
      <c r="D242" s="512" t="s">
        <v>517</v>
      </c>
      <c r="E242" s="512"/>
    </row>
    <row r="243" spans="2:10" ht="15.75">
      <c r="B243" s="219" t="s">
        <v>287</v>
      </c>
      <c r="C243" s="222">
        <v>15</v>
      </c>
      <c r="D243" s="508">
        <v>-5384</v>
      </c>
      <c r="E243" s="508">
        <v>-41042</v>
      </c>
      <c r="F243" s="6"/>
      <c r="G243" s="6"/>
      <c r="H243" s="307"/>
      <c r="I243" s="6"/>
      <c r="J243" s="6"/>
    </row>
    <row r="244" spans="2:10" ht="15.75">
      <c r="B244" s="223" t="s">
        <v>288</v>
      </c>
      <c r="C244" s="224"/>
      <c r="D244" s="508">
        <v>5</v>
      </c>
      <c r="E244" s="508">
        <v>1641</v>
      </c>
      <c r="F244" s="6"/>
      <c r="G244" s="308"/>
      <c r="H244" s="309"/>
      <c r="I244" s="6"/>
      <c r="J244" s="6"/>
    </row>
    <row r="245" spans="2:10" ht="15.75">
      <c r="B245" s="223" t="s">
        <v>289</v>
      </c>
      <c r="C245" s="224"/>
      <c r="D245" s="508">
        <v>0</v>
      </c>
      <c r="E245" s="508">
        <v>0</v>
      </c>
      <c r="F245" s="6"/>
      <c r="G245" s="310"/>
      <c r="H245" s="311"/>
      <c r="I245" s="6"/>
      <c r="J245" s="6"/>
    </row>
    <row r="246" spans="2:10" ht="15.75">
      <c r="B246" s="223" t="s">
        <v>290</v>
      </c>
      <c r="C246" s="224"/>
      <c r="D246" s="508">
        <v>0</v>
      </c>
      <c r="E246" s="508">
        <v>0</v>
      </c>
      <c r="F246" s="6"/>
      <c r="G246" s="310"/>
      <c r="H246" s="311"/>
      <c r="I246" s="6"/>
      <c r="J246" s="6"/>
    </row>
    <row r="247" spans="2:10" ht="15.75">
      <c r="B247" s="219" t="s">
        <v>291</v>
      </c>
      <c r="C247" s="221"/>
      <c r="D247" s="508">
        <v>798</v>
      </c>
      <c r="E247" s="508">
        <v>-2983</v>
      </c>
      <c r="F247" s="6"/>
      <c r="G247" s="6"/>
      <c r="H247" s="6"/>
      <c r="I247" s="6"/>
      <c r="J247" s="6"/>
    </row>
    <row r="248" spans="2:10" ht="15.75">
      <c r="B248" s="219" t="s">
        <v>292</v>
      </c>
      <c r="C248" s="221"/>
      <c r="D248" s="508">
        <v>1485</v>
      </c>
      <c r="E248" s="508">
        <v>-36250</v>
      </c>
      <c r="F248" s="6"/>
      <c r="G248" s="6"/>
      <c r="H248" s="6"/>
      <c r="I248" s="6"/>
      <c r="J248" s="6"/>
    </row>
    <row r="249" spans="2:10" ht="15.75">
      <c r="B249" s="219" t="s">
        <v>293</v>
      </c>
      <c r="C249" s="222">
        <v>17</v>
      </c>
      <c r="D249" s="508">
        <v>-69</v>
      </c>
      <c r="E249" s="508">
        <v>-1235</v>
      </c>
      <c r="F249" s="6"/>
      <c r="G249" s="6"/>
      <c r="H249" s="307"/>
      <c r="I249" s="6"/>
      <c r="J249" s="6"/>
    </row>
    <row r="250" spans="2:10" ht="15.75">
      <c r="B250" s="219" t="s">
        <v>294</v>
      </c>
      <c r="C250" s="221"/>
      <c r="D250" s="508">
        <v>0</v>
      </c>
      <c r="E250" s="508">
        <v>0</v>
      </c>
      <c r="F250" s="6"/>
      <c r="G250" s="310"/>
      <c r="H250" s="312"/>
      <c r="I250" s="313"/>
      <c r="J250" s="6"/>
    </row>
    <row r="251" spans="2:10" ht="15.75">
      <c r="B251" s="219" t="s">
        <v>295</v>
      </c>
      <c r="C251" s="221"/>
      <c r="D251" s="508">
        <v>-5</v>
      </c>
      <c r="E251" s="508">
        <v>-4327</v>
      </c>
      <c r="F251" s="6"/>
      <c r="G251" s="310"/>
      <c r="H251" s="312"/>
      <c r="I251" s="313"/>
      <c r="J251" s="6"/>
    </row>
    <row r="252" spans="2:10" ht="15.75">
      <c r="B252" s="219" t="s">
        <v>296</v>
      </c>
      <c r="C252" s="221"/>
      <c r="D252" s="513">
        <v>0</v>
      </c>
      <c r="E252" s="508">
        <v>0</v>
      </c>
      <c r="F252" s="6"/>
      <c r="G252" s="6"/>
      <c r="H252" s="6"/>
      <c r="I252" s="313"/>
      <c r="J252" s="6"/>
    </row>
    <row r="253" spans="2:10" ht="15.75">
      <c r="B253" s="219" t="s">
        <v>297</v>
      </c>
      <c r="C253" s="221"/>
      <c r="D253" s="508">
        <v>-1</v>
      </c>
      <c r="E253" s="511">
        <v>-221</v>
      </c>
      <c r="F253" s="6"/>
      <c r="G253" s="6"/>
      <c r="H253" s="6"/>
      <c r="I253" s="6"/>
      <c r="J253" s="6"/>
    </row>
    <row r="254" spans="2:10" ht="18">
      <c r="B254" s="223" t="s">
        <v>298</v>
      </c>
      <c r="C254" s="224"/>
      <c r="D254" s="515">
        <v>0</v>
      </c>
      <c r="E254" s="515">
        <v>-184</v>
      </c>
      <c r="F254" s="6"/>
      <c r="G254" s="6"/>
      <c r="H254" s="312"/>
      <c r="I254" s="6"/>
      <c r="J254" s="6"/>
    </row>
    <row r="255" spans="2:10" ht="18">
      <c r="B255" s="219" t="s">
        <v>299</v>
      </c>
      <c r="C255" s="221"/>
      <c r="D255" s="515">
        <v>-3171</v>
      </c>
      <c r="E255" s="509">
        <v>-84601</v>
      </c>
      <c r="F255" s="312"/>
      <c r="G255" s="6"/>
      <c r="H255" s="6"/>
      <c r="I255" s="6"/>
      <c r="J255" s="6"/>
    </row>
    <row r="256" spans="2:10" ht="15.75">
      <c r="B256" s="219"/>
      <c r="C256" s="221"/>
      <c r="D256" s="512"/>
      <c r="E256" s="511"/>
      <c r="F256" s="6"/>
      <c r="G256" s="6"/>
      <c r="H256" s="6"/>
      <c r="I256" s="6"/>
      <c r="J256" s="6"/>
    </row>
    <row r="257" spans="2:10" ht="15.75">
      <c r="B257" s="219" t="s">
        <v>300</v>
      </c>
      <c r="C257" s="221"/>
      <c r="D257" s="512" t="s">
        <v>517</v>
      </c>
      <c r="E257" s="511"/>
      <c r="F257" s="6"/>
      <c r="G257" s="6"/>
      <c r="H257" s="6"/>
      <c r="I257" s="6"/>
      <c r="J257" s="6"/>
    </row>
    <row r="258" spans="2:10" ht="15.75">
      <c r="B258" s="220"/>
      <c r="C258" s="226"/>
      <c r="D258" s="512"/>
      <c r="E258" s="511"/>
    </row>
    <row r="259" spans="2:10" ht="15.75">
      <c r="B259" s="278" t="s">
        <v>260</v>
      </c>
      <c r="C259" s="221"/>
      <c r="D259" s="508">
        <v>188</v>
      </c>
      <c r="E259" s="508">
        <v>29477</v>
      </c>
    </row>
    <row r="260" spans="2:10" ht="15.75">
      <c r="B260" s="278" t="s">
        <v>261</v>
      </c>
      <c r="C260" s="221"/>
      <c r="D260" s="508">
        <v>-1088</v>
      </c>
      <c r="E260" s="508">
        <v>-19125</v>
      </c>
    </row>
    <row r="261" spans="2:10" ht="15.75">
      <c r="B261" s="278" t="s">
        <v>301</v>
      </c>
      <c r="C261" s="221"/>
      <c r="D261" s="516">
        <v>0</v>
      </c>
      <c r="E261" s="508">
        <v>40000</v>
      </c>
    </row>
    <row r="262" spans="2:10" ht="15.75">
      <c r="B262" s="278" t="s">
        <v>262</v>
      </c>
      <c r="C262" s="221"/>
      <c r="D262" s="508">
        <v>-8</v>
      </c>
      <c r="E262" s="508">
        <v>-48</v>
      </c>
    </row>
    <row r="263" spans="2:10" ht="15.75">
      <c r="B263" s="278" t="s">
        <v>302</v>
      </c>
      <c r="C263" s="221"/>
      <c r="D263" s="508">
        <v>0</v>
      </c>
      <c r="E263" s="508">
        <v>-40000</v>
      </c>
    </row>
    <row r="264" spans="2:10" ht="15.75">
      <c r="B264" s="278" t="s">
        <v>303</v>
      </c>
      <c r="C264" s="221"/>
      <c r="D264" s="508">
        <v>0</v>
      </c>
      <c r="E264" s="508">
        <v>0</v>
      </c>
    </row>
    <row r="265" spans="2:10" ht="15.75">
      <c r="B265" s="278" t="s">
        <v>304</v>
      </c>
      <c r="C265" s="221"/>
      <c r="D265" s="508">
        <v>0</v>
      </c>
      <c r="E265" s="508">
        <v>0</v>
      </c>
      <c r="H265" s="256"/>
    </row>
    <row r="266" spans="2:10" ht="15.75">
      <c r="B266" s="279" t="s">
        <v>305</v>
      </c>
      <c r="C266" s="218"/>
      <c r="D266" s="507"/>
      <c r="E266" s="507"/>
      <c r="H266" s="193"/>
    </row>
    <row r="267" spans="2:10" ht="15.75">
      <c r="B267" s="280" t="s">
        <v>458</v>
      </c>
      <c r="C267" s="225"/>
      <c r="D267" s="510">
        <v>0</v>
      </c>
      <c r="E267" s="508">
        <v>0</v>
      </c>
      <c r="H267" s="256"/>
    </row>
    <row r="268" spans="2:10" ht="15.75">
      <c r="B268" s="279" t="s">
        <v>306</v>
      </c>
      <c r="C268" s="218"/>
      <c r="D268" s="509">
        <v>0</v>
      </c>
      <c r="E268" s="509">
        <v>0</v>
      </c>
      <c r="H268" s="257"/>
      <c r="I268" s="257"/>
    </row>
    <row r="269" spans="2:10" ht="18">
      <c r="B269" s="278" t="s">
        <v>307</v>
      </c>
      <c r="C269" s="221"/>
      <c r="D269" s="509">
        <v>-908</v>
      </c>
      <c r="E269" s="515">
        <v>10304</v>
      </c>
    </row>
    <row r="270" spans="2:10" ht="15.75">
      <c r="B270" s="219"/>
      <c r="C270" s="221"/>
      <c r="D270" s="507"/>
      <c r="E270" s="507"/>
    </row>
    <row r="271" spans="2:10" ht="15.75">
      <c r="B271" s="219" t="s">
        <v>308</v>
      </c>
      <c r="C271" s="221"/>
      <c r="D271" s="512" t="s">
        <v>517</v>
      </c>
      <c r="E271" s="517"/>
    </row>
    <row r="272" spans="2:10" ht="15.75">
      <c r="B272" s="219" t="s">
        <v>309</v>
      </c>
      <c r="C272" s="221"/>
      <c r="D272" s="508">
        <v>40370</v>
      </c>
      <c r="E272" s="508">
        <v>-19455</v>
      </c>
      <c r="F272" s="255"/>
    </row>
    <row r="273" spans="2:7" ht="15.75">
      <c r="B273" s="219" t="s">
        <v>310</v>
      </c>
      <c r="C273" s="221"/>
      <c r="D273" s="508"/>
      <c r="E273" s="508"/>
    </row>
    <row r="274" spans="2:7" ht="18">
      <c r="B274" s="219" t="s">
        <v>311</v>
      </c>
      <c r="C274" s="221"/>
      <c r="D274" s="518">
        <v>53075</v>
      </c>
      <c r="E274" s="519">
        <v>72530</v>
      </c>
      <c r="G274" s="255"/>
    </row>
    <row r="275" spans="2:7" ht="18">
      <c r="B275" s="219" t="s">
        <v>312</v>
      </c>
      <c r="C275" s="221"/>
      <c r="D275" s="520">
        <v>93445</v>
      </c>
      <c r="E275" s="520">
        <v>53075</v>
      </c>
      <c r="F275" s="255"/>
    </row>
    <row r="276" spans="2:7" ht="15.75">
      <c r="B276" s="219"/>
      <c r="C276" s="221"/>
      <c r="D276" s="352"/>
      <c r="E276" s="352"/>
    </row>
    <row r="277" spans="2:7" ht="15.75">
      <c r="B277" s="219" t="s">
        <v>374</v>
      </c>
      <c r="C277" s="221"/>
      <c r="D277" s="352"/>
      <c r="E277" s="352"/>
    </row>
  </sheetData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IV277"/>
  <sheetViews>
    <sheetView zoomScale="70" zoomScaleNormal="70" workbookViewId="0">
      <pane xSplit="2" ySplit="6" topLeftCell="C250" activePane="bottomRight" state="frozen"/>
      <selection activeCell="G269" sqref="G269"/>
      <selection pane="topRight" activeCell="G269" sqref="G269"/>
      <selection pane="bottomLeft" activeCell="G269" sqref="G269"/>
      <selection pane="bottomRight" activeCell="G269" sqref="G269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22217</v>
      </c>
      <c r="D9" s="462">
        <v>810</v>
      </c>
      <c r="E9" s="462">
        <v>0</v>
      </c>
      <c r="F9" s="462">
        <v>0</v>
      </c>
      <c r="G9" s="462">
        <v>0</v>
      </c>
      <c r="H9" s="462">
        <v>0</v>
      </c>
      <c r="I9" s="462">
        <v>0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23027</v>
      </c>
      <c r="R9" s="462">
        <v>0</v>
      </c>
      <c r="S9" s="462">
        <v>23027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1251</v>
      </c>
      <c r="D10" s="462">
        <v>3912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5163</v>
      </c>
      <c r="R10" s="462">
        <v>0</v>
      </c>
      <c r="S10" s="462">
        <v>5163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51104</v>
      </c>
      <c r="D11" s="462">
        <v>15</v>
      </c>
      <c r="E11" s="462">
        <v>0</v>
      </c>
      <c r="F11" s="462">
        <v>0</v>
      </c>
      <c r="G11" s="462">
        <v>0</v>
      </c>
      <c r="H11" s="462">
        <v>0</v>
      </c>
      <c r="I11" s="462">
        <v>14</v>
      </c>
      <c r="J11" s="462">
        <v>0</v>
      </c>
      <c r="K11" s="462">
        <v>0</v>
      </c>
      <c r="L11" s="462">
        <v>31</v>
      </c>
      <c r="M11" s="462"/>
      <c r="N11" s="462"/>
      <c r="O11" s="462"/>
      <c r="P11" s="462"/>
      <c r="Q11" s="462">
        <v>51164</v>
      </c>
      <c r="R11" s="462">
        <v>0</v>
      </c>
      <c r="S11" s="462">
        <v>51164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2540</v>
      </c>
      <c r="D12" s="462">
        <v>341</v>
      </c>
      <c r="E12" s="462">
        <v>0</v>
      </c>
      <c r="F12" s="462">
        <v>0</v>
      </c>
      <c r="G12" s="462">
        <v>0</v>
      </c>
      <c r="H12" s="462">
        <v>0</v>
      </c>
      <c r="I12" s="462">
        <v>0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2881</v>
      </c>
      <c r="R12" s="462">
        <v>0</v>
      </c>
      <c r="S12" s="462">
        <v>2881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11641</v>
      </c>
      <c r="D13" s="461">
        <v>738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53</v>
      </c>
      <c r="M13" s="460"/>
      <c r="N13" s="460"/>
      <c r="O13" s="460"/>
      <c r="P13" s="460"/>
      <c r="Q13" s="462">
        <v>12432</v>
      </c>
      <c r="R13" s="462">
        <v>0</v>
      </c>
      <c r="S13" s="461">
        <v>12432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8830</v>
      </c>
      <c r="D14" s="462">
        <v>479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85</v>
      </c>
      <c r="M14" s="462"/>
      <c r="N14" s="462"/>
      <c r="O14" s="462"/>
      <c r="P14" s="462"/>
      <c r="Q14" s="462">
        <v>9394</v>
      </c>
      <c r="R14" s="462">
        <v>0</v>
      </c>
      <c r="S14" s="462">
        <v>9394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1592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0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1592</v>
      </c>
      <c r="R15" s="462">
        <v>0</v>
      </c>
      <c r="S15" s="461">
        <v>1592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98918</v>
      </c>
      <c r="D17" s="463">
        <v>6295</v>
      </c>
      <c r="E17" s="463">
        <v>0</v>
      </c>
      <c r="F17" s="463">
        <v>0</v>
      </c>
      <c r="G17" s="463">
        <v>0</v>
      </c>
      <c r="H17" s="463">
        <v>0</v>
      </c>
      <c r="I17" s="463">
        <v>14</v>
      </c>
      <c r="J17" s="463">
        <v>0</v>
      </c>
      <c r="K17" s="463">
        <v>0</v>
      </c>
      <c r="L17" s="463">
        <v>169</v>
      </c>
      <c r="M17" s="463"/>
      <c r="N17" s="463"/>
      <c r="O17" s="463"/>
      <c r="P17" s="463"/>
      <c r="Q17" s="463">
        <v>105396</v>
      </c>
      <c r="R17" s="463">
        <v>0</v>
      </c>
      <c r="S17" s="463">
        <v>105396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469" t="s">
        <v>162</v>
      </c>
      <c r="C23" s="471">
        <v>410</v>
      </c>
      <c r="D23" s="193"/>
      <c r="E23" s="426"/>
      <c r="F23" s="425"/>
    </row>
    <row r="24" spans="1:256">
      <c r="A24" s="362" t="s">
        <v>163</v>
      </c>
      <c r="B24" s="469" t="s">
        <v>164</v>
      </c>
      <c r="C24" s="471">
        <v>98</v>
      </c>
      <c r="D24" s="193"/>
      <c r="E24" s="428"/>
      <c r="F24" s="427"/>
    </row>
    <row r="25" spans="1:256">
      <c r="A25" s="362" t="s">
        <v>165</v>
      </c>
      <c r="B25" s="469" t="s">
        <v>166</v>
      </c>
      <c r="C25" s="471">
        <v>1235</v>
      </c>
      <c r="D25" s="193"/>
      <c r="E25" s="424"/>
      <c r="F25" s="427"/>
    </row>
    <row r="26" spans="1:256">
      <c r="A26" s="362" t="s">
        <v>167</v>
      </c>
      <c r="B26" s="469" t="s">
        <v>168</v>
      </c>
      <c r="C26" s="471">
        <v>13</v>
      </c>
      <c r="D26" s="193"/>
      <c r="E26" s="424"/>
      <c r="F26" s="427"/>
    </row>
    <row r="27" spans="1:256">
      <c r="A27" s="362" t="s">
        <v>169</v>
      </c>
      <c r="B27" s="469" t="s">
        <v>170</v>
      </c>
      <c r="C27" s="471">
        <v>309</v>
      </c>
      <c r="D27" s="193"/>
      <c r="E27" s="424"/>
      <c r="F27" s="427"/>
    </row>
    <row r="28" spans="1:256">
      <c r="A28" s="362" t="s">
        <v>171</v>
      </c>
      <c r="B28" s="469" t="s">
        <v>172</v>
      </c>
      <c r="C28" s="471">
        <v>0</v>
      </c>
      <c r="D28" s="193"/>
      <c r="E28" s="424"/>
      <c r="F28" s="427"/>
    </row>
    <row r="29" spans="1:256">
      <c r="A29" s="362" t="s">
        <v>173</v>
      </c>
      <c r="B29" s="469" t="s">
        <v>174</v>
      </c>
      <c r="C29" s="471">
        <v>0</v>
      </c>
      <c r="D29" s="193"/>
      <c r="E29" s="426"/>
      <c r="F29" s="427"/>
    </row>
    <row r="30" spans="1:256">
      <c r="A30" s="362" t="s">
        <v>175</v>
      </c>
      <c r="B30" s="469" t="s">
        <v>176</v>
      </c>
      <c r="C30" s="471">
        <v>180</v>
      </c>
      <c r="D30" s="193"/>
      <c r="E30" s="424"/>
      <c r="F30" s="427"/>
    </row>
    <row r="31" spans="1:256">
      <c r="A31" s="362" t="s">
        <v>177</v>
      </c>
      <c r="B31" s="469" t="s">
        <v>178</v>
      </c>
      <c r="C31" s="471">
        <v>0</v>
      </c>
      <c r="D31" s="193"/>
      <c r="E31" s="424"/>
      <c r="F31" s="427"/>
    </row>
    <row r="32" spans="1:256">
      <c r="A32" s="362" t="s">
        <v>179</v>
      </c>
      <c r="B32" s="469" t="s">
        <v>180</v>
      </c>
      <c r="C32" s="471">
        <v>0</v>
      </c>
      <c r="D32" s="193"/>
      <c r="E32" s="424"/>
      <c r="F32" s="427"/>
    </row>
    <row r="33" spans="1:256">
      <c r="A33" s="362" t="s">
        <v>181</v>
      </c>
      <c r="B33" s="469" t="s">
        <v>182</v>
      </c>
      <c r="C33" s="471">
        <v>46</v>
      </c>
      <c r="D33" s="193"/>
      <c r="E33" s="426"/>
      <c r="F33" s="427"/>
    </row>
    <row r="34" spans="1:256">
      <c r="A34" s="362" t="s">
        <v>183</v>
      </c>
      <c r="B34" s="469" t="s">
        <v>184</v>
      </c>
      <c r="C34" s="471">
        <v>0</v>
      </c>
      <c r="D34" s="193"/>
      <c r="E34" s="426"/>
      <c r="F34" s="425"/>
    </row>
    <row r="35" spans="1:256">
      <c r="A35" s="362" t="s">
        <v>185</v>
      </c>
      <c r="B35" s="469" t="s">
        <v>186</v>
      </c>
      <c r="C35" s="471">
        <v>0</v>
      </c>
      <c r="D35" s="193"/>
      <c r="E35" s="424"/>
      <c r="F35" s="425"/>
    </row>
    <row r="36" spans="1:256">
      <c r="A36" s="362" t="s">
        <v>187</v>
      </c>
      <c r="B36" s="469" t="s">
        <v>188</v>
      </c>
      <c r="C36" s="471">
        <v>0</v>
      </c>
      <c r="D36" s="193"/>
      <c r="E36" s="424"/>
      <c r="F36" s="423"/>
    </row>
    <row r="37" spans="1:256">
      <c r="A37" s="362" t="s">
        <v>189</v>
      </c>
      <c r="B37" s="469" t="s">
        <v>190</v>
      </c>
      <c r="C37" s="471">
        <v>0</v>
      </c>
      <c r="D37" s="193"/>
    </row>
    <row r="38" spans="1:256">
      <c r="A38" s="362" t="s">
        <v>191</v>
      </c>
      <c r="B38" s="469" t="s">
        <v>192</v>
      </c>
      <c r="C38" s="471">
        <v>0</v>
      </c>
      <c r="D38" s="193"/>
    </row>
    <row r="39" spans="1:256">
      <c r="A39" s="362" t="s">
        <v>193</v>
      </c>
      <c r="B39" s="470" t="s">
        <v>194</v>
      </c>
      <c r="C39" s="471">
        <v>249</v>
      </c>
      <c r="D39" s="193"/>
    </row>
    <row r="40" spans="1:256">
      <c r="A40" s="362" t="s">
        <v>195</v>
      </c>
      <c r="B40" s="470" t="s">
        <v>196</v>
      </c>
      <c r="C40" s="471">
        <v>0</v>
      </c>
      <c r="D40" s="193"/>
    </row>
    <row r="41" spans="1:256">
      <c r="A41" s="76"/>
      <c r="B41" s="469"/>
      <c r="C41" s="472">
        <v>2540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6317</v>
      </c>
      <c r="D46" s="418">
        <v>2217</v>
      </c>
      <c r="E46" s="418">
        <v>0</v>
      </c>
      <c r="F46" s="418">
        <v>0</v>
      </c>
      <c r="G46" s="418">
        <v>0</v>
      </c>
      <c r="H46" s="418">
        <v>589</v>
      </c>
      <c r="I46" s="418">
        <v>4</v>
      </c>
      <c r="J46" s="418">
        <v>0</v>
      </c>
      <c r="K46" s="418">
        <v>137</v>
      </c>
      <c r="L46" s="418">
        <v>974</v>
      </c>
      <c r="M46" s="418"/>
      <c r="N46" s="418"/>
      <c r="O46" s="418"/>
      <c r="P46" s="418"/>
      <c r="Q46" s="418">
        <v>10238</v>
      </c>
      <c r="R46" s="418">
        <v>0</v>
      </c>
      <c r="S46" s="418">
        <v>10238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15640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0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15640</v>
      </c>
      <c r="R47" s="418">
        <v>0</v>
      </c>
      <c r="S47" s="418">
        <v>15640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53911</v>
      </c>
      <c r="D48" s="418">
        <v>3126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0</v>
      </c>
      <c r="M48" s="418"/>
      <c r="N48" s="418"/>
      <c r="O48" s="418"/>
      <c r="P48" s="418"/>
      <c r="Q48" s="418">
        <v>57037</v>
      </c>
      <c r="R48" s="418">
        <v>0</v>
      </c>
      <c r="S48" s="418">
        <v>57037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127</v>
      </c>
      <c r="D49" s="418">
        <v>42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169</v>
      </c>
      <c r="R49" s="418">
        <v>0</v>
      </c>
      <c r="S49" s="418">
        <v>169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345</v>
      </c>
      <c r="D50" s="418">
        <v>28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0</v>
      </c>
      <c r="M50" s="418"/>
      <c r="N50" s="418"/>
      <c r="O50" s="418"/>
      <c r="P50" s="418"/>
      <c r="Q50" s="418">
        <v>373</v>
      </c>
      <c r="R50" s="418">
        <v>0</v>
      </c>
      <c r="S50" s="418">
        <v>373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487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489</v>
      </c>
      <c r="R52" s="418">
        <v>0</v>
      </c>
      <c r="S52" s="418">
        <v>489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76827</v>
      </c>
      <c r="D53" s="419">
        <v>5414</v>
      </c>
      <c r="E53" s="419">
        <v>0</v>
      </c>
      <c r="F53" s="419">
        <v>0</v>
      </c>
      <c r="G53" s="419">
        <v>0</v>
      </c>
      <c r="H53" s="419">
        <v>589</v>
      </c>
      <c r="I53" s="419">
        <v>4</v>
      </c>
      <c r="J53" s="419">
        <v>0</v>
      </c>
      <c r="K53" s="419">
        <v>137</v>
      </c>
      <c r="L53" s="419">
        <v>975</v>
      </c>
      <c r="M53" s="419"/>
      <c r="N53" s="419"/>
      <c r="O53" s="419"/>
      <c r="P53" s="419"/>
      <c r="Q53" s="419">
        <v>83946</v>
      </c>
      <c r="R53" s="419">
        <v>0</v>
      </c>
      <c r="S53" s="419">
        <v>83946</v>
      </c>
      <c r="T53" s="82">
        <f>S53-S52-S48</f>
        <v>26420</v>
      </c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>
        <f>C53-C48</f>
        <v>22916</v>
      </c>
      <c r="D54" s="258">
        <f>D53-D48</f>
        <v>2288</v>
      </c>
      <c r="E54" s="258">
        <f t="shared" ref="E54:L54" si="0">E53-E48</f>
        <v>0</v>
      </c>
      <c r="F54" s="258">
        <f t="shared" si="0"/>
        <v>0</v>
      </c>
      <c r="G54" s="258">
        <f t="shared" si="0"/>
        <v>0</v>
      </c>
      <c r="H54" s="258">
        <f t="shared" si="0"/>
        <v>589</v>
      </c>
      <c r="I54" s="258">
        <f t="shared" si="0"/>
        <v>4</v>
      </c>
      <c r="J54" s="258">
        <f t="shared" si="0"/>
        <v>0</v>
      </c>
      <c r="K54" s="258">
        <f t="shared" si="0"/>
        <v>137</v>
      </c>
      <c r="L54" s="258">
        <f t="shared" si="0"/>
        <v>975</v>
      </c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49270</v>
      </c>
      <c r="D56" s="473">
        <v>1783</v>
      </c>
      <c r="E56" s="473"/>
      <c r="F56" s="473"/>
      <c r="G56" s="473"/>
      <c r="H56" s="473">
        <v>6662</v>
      </c>
      <c r="I56" s="473">
        <v>0</v>
      </c>
      <c r="J56" s="473"/>
      <c r="K56" s="473">
        <v>0</v>
      </c>
      <c r="L56" s="473">
        <v>0</v>
      </c>
      <c r="M56" s="475"/>
      <c r="N56" s="475"/>
      <c r="O56" s="475"/>
      <c r="P56" s="475"/>
      <c r="Q56" s="473"/>
      <c r="R56" s="473">
        <v>0</v>
      </c>
      <c r="S56" s="473">
        <v>57715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/>
      <c r="F57" s="473"/>
      <c r="G57" s="473"/>
      <c r="H57" s="473">
        <v>0</v>
      </c>
      <c r="I57" s="473">
        <v>0</v>
      </c>
      <c r="J57" s="473"/>
      <c r="K57" s="473">
        <v>0</v>
      </c>
      <c r="L57" s="473">
        <v>0</v>
      </c>
      <c r="M57" s="475"/>
      <c r="N57" s="475"/>
      <c r="O57" s="475"/>
      <c r="P57" s="475"/>
      <c r="Q57" s="473"/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1425</v>
      </c>
      <c r="D58" s="473">
        <v>15</v>
      </c>
      <c r="E58" s="473"/>
      <c r="F58" s="473"/>
      <c r="G58" s="473"/>
      <c r="H58" s="473">
        <v>4</v>
      </c>
      <c r="I58" s="473">
        <v>0</v>
      </c>
      <c r="J58" s="473"/>
      <c r="K58" s="473">
        <v>0</v>
      </c>
      <c r="L58" s="473">
        <v>0</v>
      </c>
      <c r="M58" s="475"/>
      <c r="N58" s="475"/>
      <c r="O58" s="475"/>
      <c r="P58" s="475"/>
      <c r="Q58" s="473"/>
      <c r="R58" s="473">
        <v>0</v>
      </c>
      <c r="S58" s="473">
        <v>1444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50695</v>
      </c>
      <c r="D59" s="474">
        <v>1798</v>
      </c>
      <c r="E59" s="474">
        <v>0</v>
      </c>
      <c r="F59" s="474">
        <v>0</v>
      </c>
      <c r="G59" s="474">
        <v>0</v>
      </c>
      <c r="H59" s="474">
        <v>6666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/>
      <c r="R59" s="474">
        <v>0</v>
      </c>
      <c r="S59" s="474">
        <v>59159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380" t="s">
        <v>505</v>
      </c>
      <c r="C64" s="546">
        <v>1184</v>
      </c>
      <c r="D64" s="477">
        <v>0</v>
      </c>
      <c r="E64" s="477">
        <v>0</v>
      </c>
      <c r="F64" s="477">
        <v>0</v>
      </c>
      <c r="G64" s="477">
        <v>0</v>
      </c>
      <c r="H64" s="477">
        <v>0</v>
      </c>
      <c r="I64" s="477">
        <v>0</v>
      </c>
      <c r="J64" s="477">
        <v>0</v>
      </c>
      <c r="K64" s="477">
        <v>0</v>
      </c>
      <c r="L64" s="477">
        <v>0</v>
      </c>
      <c r="M64" s="476"/>
      <c r="N64" s="476"/>
      <c r="O64" s="476"/>
      <c r="P64" s="476"/>
      <c r="Q64" s="546">
        <v>1184</v>
      </c>
      <c r="R64" s="477">
        <v>0</v>
      </c>
      <c r="S64" s="546">
        <v>1184</v>
      </c>
      <c r="T64" s="90"/>
      <c r="U64" s="216">
        <f>S74+S56</f>
        <v>58730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383" t="s">
        <v>129</v>
      </c>
      <c r="C71" s="382"/>
      <c r="D71" s="382"/>
      <c r="E71" s="382"/>
      <c r="F71" s="382"/>
      <c r="G71" s="382"/>
      <c r="H71" s="382"/>
      <c r="I71" s="382"/>
      <c r="J71" s="382"/>
      <c r="K71" s="382"/>
      <c r="L71" s="382"/>
      <c r="M71" s="382"/>
      <c r="N71" s="382"/>
      <c r="O71" s="382"/>
      <c r="P71" s="382"/>
      <c r="Q71" s="382"/>
      <c r="R71" s="382"/>
      <c r="S71" s="382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381" t="s">
        <v>130</v>
      </c>
      <c r="C72" s="478">
        <v>0</v>
      </c>
      <c r="D72" s="478">
        <v>0</v>
      </c>
      <c r="E72" s="478">
        <v>0</v>
      </c>
      <c r="F72" s="478">
        <v>0</v>
      </c>
      <c r="G72" s="478">
        <v>0</v>
      </c>
      <c r="H72" s="478">
        <v>0</v>
      </c>
      <c r="I72" s="478">
        <v>0</v>
      </c>
      <c r="J72" s="478">
        <v>0</v>
      </c>
      <c r="K72" s="478">
        <v>0</v>
      </c>
      <c r="L72" s="478">
        <v>0</v>
      </c>
      <c r="M72" s="481"/>
      <c r="N72" s="481"/>
      <c r="O72" s="481"/>
      <c r="P72" s="481"/>
      <c r="Q72" s="478">
        <v>0</v>
      </c>
      <c r="R72" s="478">
        <v>0</v>
      </c>
      <c r="S72" s="478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381" t="s">
        <v>131</v>
      </c>
      <c r="C73" s="479">
        <v>1015</v>
      </c>
      <c r="D73" s="479">
        <v>0</v>
      </c>
      <c r="E73" s="479">
        <v>0</v>
      </c>
      <c r="F73" s="479">
        <v>0</v>
      </c>
      <c r="G73" s="479">
        <v>0</v>
      </c>
      <c r="H73" s="479">
        <v>0</v>
      </c>
      <c r="I73" s="479">
        <v>0</v>
      </c>
      <c r="J73" s="479">
        <v>0</v>
      </c>
      <c r="K73" s="479">
        <v>0</v>
      </c>
      <c r="L73" s="479">
        <v>0</v>
      </c>
      <c r="M73" s="480"/>
      <c r="N73" s="480"/>
      <c r="O73" s="480"/>
      <c r="P73" s="480"/>
      <c r="Q73" s="479">
        <v>1015</v>
      </c>
      <c r="R73" s="479">
        <v>0</v>
      </c>
      <c r="S73" s="479">
        <v>1015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480">
        <v>1015</v>
      </c>
      <c r="D74" s="480">
        <v>0</v>
      </c>
      <c r="E74" s="480">
        <v>0</v>
      </c>
      <c r="F74" s="480">
        <v>0</v>
      </c>
      <c r="G74" s="480">
        <v>0</v>
      </c>
      <c r="H74" s="480">
        <v>0</v>
      </c>
      <c r="I74" s="480">
        <v>0</v>
      </c>
      <c r="J74" s="480">
        <v>0</v>
      </c>
      <c r="K74" s="480">
        <v>0</v>
      </c>
      <c r="L74" s="480">
        <v>0</v>
      </c>
      <c r="M74" s="480">
        <v>0</v>
      </c>
      <c r="N74" s="480">
        <v>0</v>
      </c>
      <c r="O74" s="480">
        <v>0</v>
      </c>
      <c r="P74" s="480">
        <v>0</v>
      </c>
      <c r="Q74" s="480">
        <v>1015</v>
      </c>
      <c r="R74" s="480">
        <v>0</v>
      </c>
      <c r="S74" s="480">
        <v>1015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389" t="s">
        <v>132</v>
      </c>
      <c r="C77" s="387"/>
      <c r="D77" s="387"/>
      <c r="E77" s="387"/>
      <c r="F77" s="387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482">
        <v>0</v>
      </c>
      <c r="D78" s="482">
        <v>0</v>
      </c>
      <c r="E78" s="482">
        <v>0</v>
      </c>
      <c r="F78" s="482">
        <v>0</v>
      </c>
      <c r="G78" s="482">
        <v>0</v>
      </c>
      <c r="H78" s="482">
        <v>0</v>
      </c>
      <c r="I78" s="482">
        <v>0</v>
      </c>
      <c r="J78" s="482">
        <v>0</v>
      </c>
      <c r="K78" s="482">
        <v>0</v>
      </c>
      <c r="L78" s="482">
        <v>0</v>
      </c>
      <c r="M78" s="482"/>
      <c r="N78" s="482"/>
      <c r="O78" s="482"/>
      <c r="P78" s="482"/>
      <c r="Q78" s="547">
        <v>0</v>
      </c>
      <c r="R78" s="482">
        <v>0</v>
      </c>
      <c r="S78" s="482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390" t="s">
        <v>134</v>
      </c>
      <c r="C79" s="482">
        <v>0</v>
      </c>
      <c r="D79" s="482">
        <v>0</v>
      </c>
      <c r="E79" s="482">
        <v>0</v>
      </c>
      <c r="F79" s="482">
        <v>0</v>
      </c>
      <c r="G79" s="482">
        <v>0</v>
      </c>
      <c r="H79" s="482">
        <v>0</v>
      </c>
      <c r="I79" s="482">
        <v>0</v>
      </c>
      <c r="J79" s="482">
        <v>0</v>
      </c>
      <c r="K79" s="482">
        <v>0</v>
      </c>
      <c r="L79" s="482">
        <v>0</v>
      </c>
      <c r="M79" s="482"/>
      <c r="N79" s="482"/>
      <c r="O79" s="482"/>
      <c r="P79" s="482"/>
      <c r="Q79" s="547">
        <v>0</v>
      </c>
      <c r="R79" s="482">
        <v>0</v>
      </c>
      <c r="S79" s="482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391" t="s">
        <v>135</v>
      </c>
      <c r="C80" s="482">
        <v>16354</v>
      </c>
      <c r="D80" s="482">
        <v>0</v>
      </c>
      <c r="E80" s="482">
        <v>0</v>
      </c>
      <c r="F80" s="482">
        <v>0</v>
      </c>
      <c r="G80" s="482">
        <v>0</v>
      </c>
      <c r="H80" s="482">
        <v>0</v>
      </c>
      <c r="I80" s="482">
        <v>0</v>
      </c>
      <c r="J80" s="482">
        <v>0</v>
      </c>
      <c r="K80" s="482">
        <v>0</v>
      </c>
      <c r="L80" s="482">
        <v>0</v>
      </c>
      <c r="M80" s="482"/>
      <c r="N80" s="482"/>
      <c r="O80" s="482"/>
      <c r="P80" s="482"/>
      <c r="Q80" s="547">
        <v>16354</v>
      </c>
      <c r="R80" s="482">
        <v>0</v>
      </c>
      <c r="S80" s="482">
        <v>16354</v>
      </c>
      <c r="U80" s="217">
        <f>S80+S82</f>
        <v>21900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390" t="s">
        <v>136</v>
      </c>
      <c r="C81" s="482">
        <v>1200</v>
      </c>
      <c r="D81" s="482">
        <v>0</v>
      </c>
      <c r="E81" s="482">
        <v>0</v>
      </c>
      <c r="F81" s="482">
        <v>0</v>
      </c>
      <c r="G81" s="482">
        <v>0</v>
      </c>
      <c r="H81" s="482">
        <v>0</v>
      </c>
      <c r="I81" s="482">
        <v>0</v>
      </c>
      <c r="J81" s="482">
        <v>0</v>
      </c>
      <c r="K81" s="482">
        <v>0</v>
      </c>
      <c r="L81" s="482">
        <v>0</v>
      </c>
      <c r="M81" s="482"/>
      <c r="N81" s="482"/>
      <c r="O81" s="482"/>
      <c r="P81" s="482"/>
      <c r="Q81" s="547">
        <v>1200</v>
      </c>
      <c r="R81" s="482">
        <v>0</v>
      </c>
      <c r="S81" s="482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391" t="s">
        <v>137</v>
      </c>
      <c r="C82" s="482">
        <v>5546</v>
      </c>
      <c r="D82" s="482">
        <v>0</v>
      </c>
      <c r="E82" s="482">
        <v>0</v>
      </c>
      <c r="F82" s="482">
        <v>0</v>
      </c>
      <c r="G82" s="482">
        <v>0</v>
      </c>
      <c r="H82" s="482">
        <v>0</v>
      </c>
      <c r="I82" s="482">
        <v>0</v>
      </c>
      <c r="J82" s="482">
        <v>0</v>
      </c>
      <c r="K82" s="482">
        <v>0</v>
      </c>
      <c r="L82" s="482">
        <v>0</v>
      </c>
      <c r="M82" s="482"/>
      <c r="N82" s="482"/>
      <c r="O82" s="482"/>
      <c r="P82" s="482"/>
      <c r="Q82" s="547">
        <v>5546</v>
      </c>
      <c r="R82" s="482">
        <v>0</v>
      </c>
      <c r="S82" s="482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391" t="s">
        <v>138</v>
      </c>
      <c r="C83" s="482">
        <v>40000</v>
      </c>
      <c r="D83" s="482">
        <v>0</v>
      </c>
      <c r="E83" s="482">
        <v>0</v>
      </c>
      <c r="F83" s="482">
        <v>0</v>
      </c>
      <c r="G83" s="482">
        <v>0</v>
      </c>
      <c r="H83" s="482">
        <v>0</v>
      </c>
      <c r="I83" s="482">
        <v>0</v>
      </c>
      <c r="J83" s="482">
        <v>0</v>
      </c>
      <c r="K83" s="482">
        <v>0</v>
      </c>
      <c r="L83" s="482">
        <v>0</v>
      </c>
      <c r="M83" s="482"/>
      <c r="N83" s="482"/>
      <c r="O83" s="482"/>
      <c r="P83" s="482"/>
      <c r="Q83" s="547">
        <v>40000</v>
      </c>
      <c r="R83" s="482">
        <v>0</v>
      </c>
      <c r="S83" s="482">
        <v>40000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391" t="s">
        <v>139</v>
      </c>
      <c r="C84" s="482">
        <v>0</v>
      </c>
      <c r="D84" s="482">
        <v>0</v>
      </c>
      <c r="E84" s="482">
        <v>0</v>
      </c>
      <c r="F84" s="482">
        <v>0</v>
      </c>
      <c r="G84" s="482">
        <v>0</v>
      </c>
      <c r="H84" s="482">
        <v>0</v>
      </c>
      <c r="I84" s="482">
        <v>0</v>
      </c>
      <c r="J84" s="482">
        <v>0</v>
      </c>
      <c r="K84" s="482">
        <v>0</v>
      </c>
      <c r="L84" s="482">
        <v>0</v>
      </c>
      <c r="M84" s="482"/>
      <c r="N84" s="482"/>
      <c r="O84" s="482"/>
      <c r="P84" s="482"/>
      <c r="Q84" s="547">
        <v>0</v>
      </c>
      <c r="R84" s="482">
        <v>0</v>
      </c>
      <c r="S84" s="482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391" t="s">
        <v>140</v>
      </c>
      <c r="C85" s="482">
        <v>0</v>
      </c>
      <c r="D85" s="482">
        <v>0</v>
      </c>
      <c r="E85" s="482">
        <v>0</v>
      </c>
      <c r="F85" s="482">
        <v>0</v>
      </c>
      <c r="G85" s="482">
        <v>0</v>
      </c>
      <c r="H85" s="482">
        <v>0</v>
      </c>
      <c r="I85" s="482">
        <v>0</v>
      </c>
      <c r="J85" s="482">
        <v>0</v>
      </c>
      <c r="K85" s="482">
        <v>0</v>
      </c>
      <c r="L85" s="482">
        <v>0</v>
      </c>
      <c r="M85" s="482"/>
      <c r="N85" s="482"/>
      <c r="O85" s="482"/>
      <c r="P85" s="482"/>
      <c r="Q85" s="547">
        <v>0</v>
      </c>
      <c r="R85" s="482">
        <v>0</v>
      </c>
      <c r="S85" s="482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391" t="s">
        <v>469</v>
      </c>
      <c r="C86" s="482">
        <v>-462</v>
      </c>
      <c r="D86" s="482">
        <v>0</v>
      </c>
      <c r="E86" s="482">
        <v>0</v>
      </c>
      <c r="F86" s="482">
        <v>0</v>
      </c>
      <c r="G86" s="482">
        <v>0</v>
      </c>
      <c r="H86" s="482">
        <v>0</v>
      </c>
      <c r="I86" s="482">
        <v>0</v>
      </c>
      <c r="J86" s="482">
        <v>0</v>
      </c>
      <c r="K86" s="482">
        <v>0</v>
      </c>
      <c r="L86" s="482">
        <v>0</v>
      </c>
      <c r="M86" s="482"/>
      <c r="N86" s="482"/>
      <c r="O86" s="482"/>
      <c r="P86" s="482"/>
      <c r="Q86" s="547">
        <v>-462</v>
      </c>
      <c r="R86" s="482">
        <v>0</v>
      </c>
      <c r="S86" s="482">
        <v>-462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388" t="s">
        <v>141</v>
      </c>
      <c r="C87" s="482">
        <v>1709</v>
      </c>
      <c r="D87" s="482">
        <v>0</v>
      </c>
      <c r="E87" s="482">
        <v>0</v>
      </c>
      <c r="F87" s="482">
        <v>0</v>
      </c>
      <c r="G87" s="482">
        <v>0</v>
      </c>
      <c r="H87" s="482">
        <v>0</v>
      </c>
      <c r="I87" s="482">
        <v>0</v>
      </c>
      <c r="J87" s="482">
        <v>0</v>
      </c>
      <c r="K87" s="482">
        <v>0</v>
      </c>
      <c r="L87" s="482">
        <v>0</v>
      </c>
      <c r="M87" s="482"/>
      <c r="N87" s="482"/>
      <c r="O87" s="482"/>
      <c r="P87" s="482"/>
      <c r="Q87" s="547">
        <v>1709</v>
      </c>
      <c r="R87" s="482">
        <v>0</v>
      </c>
      <c r="S87" s="482">
        <v>1709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483">
        <v>64347</v>
      </c>
      <c r="D88" s="483">
        <v>0</v>
      </c>
      <c r="E88" s="483">
        <v>0</v>
      </c>
      <c r="F88" s="483">
        <v>0</v>
      </c>
      <c r="G88" s="483">
        <v>0</v>
      </c>
      <c r="H88" s="483">
        <v>0</v>
      </c>
      <c r="I88" s="483">
        <v>0</v>
      </c>
      <c r="J88" s="483">
        <v>0</v>
      </c>
      <c r="K88" s="483">
        <v>0</v>
      </c>
      <c r="L88" s="483">
        <v>0</v>
      </c>
      <c r="M88" s="483"/>
      <c r="N88" s="483"/>
      <c r="O88" s="483"/>
      <c r="P88" s="483"/>
      <c r="Q88" s="548">
        <v>64347</v>
      </c>
      <c r="R88" s="483">
        <v>0</v>
      </c>
      <c r="S88" s="483">
        <v>64347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395" t="s">
        <v>145</v>
      </c>
      <c r="C135" s="65">
        <v>78799</v>
      </c>
      <c r="D135" s="485">
        <v>0</v>
      </c>
      <c r="E135" s="485">
        <v>0</v>
      </c>
      <c r="F135" s="485">
        <v>0</v>
      </c>
      <c r="G135" s="485">
        <v>0</v>
      </c>
      <c r="H135" s="485">
        <v>0</v>
      </c>
      <c r="I135" s="485">
        <v>0</v>
      </c>
      <c r="J135" s="485">
        <v>0</v>
      </c>
      <c r="K135" s="485">
        <v>0</v>
      </c>
      <c r="L135" s="485">
        <v>0</v>
      </c>
      <c r="M135" s="485"/>
      <c r="N135" s="485"/>
      <c r="O135" s="485"/>
      <c r="P135" s="485"/>
      <c r="Q135" s="65">
        <v>78799</v>
      </c>
      <c r="R135" s="484">
        <v>0</v>
      </c>
      <c r="S135" s="65">
        <v>78799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398" t="s">
        <v>235</v>
      </c>
      <c r="C144" s="397"/>
      <c r="D144" s="397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7"/>
      <c r="P144" s="397"/>
      <c r="Q144" s="397"/>
      <c r="R144" s="397"/>
      <c r="S144" s="397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487">
        <v>2016</v>
      </c>
      <c r="D145" s="487">
        <v>735</v>
      </c>
      <c r="E145" s="487">
        <v>0</v>
      </c>
      <c r="F145" s="487">
        <v>0</v>
      </c>
      <c r="G145" s="487">
        <v>0</v>
      </c>
      <c r="H145" s="487">
        <v>0</v>
      </c>
      <c r="I145" s="487">
        <v>135</v>
      </c>
      <c r="J145" s="487">
        <v>0</v>
      </c>
      <c r="K145" s="487">
        <v>0</v>
      </c>
      <c r="L145" s="487">
        <v>133</v>
      </c>
      <c r="M145" s="487"/>
      <c r="N145" s="487"/>
      <c r="O145" s="487"/>
      <c r="P145" s="487"/>
      <c r="Q145" s="487">
        <v>3019</v>
      </c>
      <c r="R145" s="487">
        <v>-1531</v>
      </c>
      <c r="S145" s="489">
        <v>1488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487">
        <v>44</v>
      </c>
      <c r="D146" s="487">
        <v>0</v>
      </c>
      <c r="E146" s="487">
        <v>0</v>
      </c>
      <c r="F146" s="487">
        <v>0</v>
      </c>
      <c r="G146" s="487">
        <v>0</v>
      </c>
      <c r="H146" s="487">
        <v>0</v>
      </c>
      <c r="I146" s="487">
        <v>0</v>
      </c>
      <c r="J146" s="487">
        <v>0</v>
      </c>
      <c r="K146" s="487">
        <v>0</v>
      </c>
      <c r="L146" s="487">
        <v>0</v>
      </c>
      <c r="M146" s="487"/>
      <c r="N146" s="487"/>
      <c r="O146" s="487"/>
      <c r="P146" s="487"/>
      <c r="Q146" s="487">
        <v>44</v>
      </c>
      <c r="R146" s="487">
        <v>0</v>
      </c>
      <c r="S146" s="487">
        <v>44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487">
        <v>7235</v>
      </c>
      <c r="D147" s="487">
        <v>256</v>
      </c>
      <c r="E147" s="487">
        <v>0</v>
      </c>
      <c r="F147" s="487">
        <v>0</v>
      </c>
      <c r="G147" s="487">
        <v>0</v>
      </c>
      <c r="H147" s="487">
        <v>0</v>
      </c>
      <c r="I147" s="487">
        <v>0</v>
      </c>
      <c r="J147" s="487">
        <v>0</v>
      </c>
      <c r="K147" s="487">
        <v>0</v>
      </c>
      <c r="L147" s="487">
        <v>0</v>
      </c>
      <c r="M147" s="487"/>
      <c r="N147" s="487"/>
      <c r="O147" s="487"/>
      <c r="P147" s="487"/>
      <c r="Q147" s="487">
        <v>7491</v>
      </c>
      <c r="R147" s="487">
        <v>0</v>
      </c>
      <c r="S147" s="487">
        <v>7491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487">
        <v>69600</v>
      </c>
      <c r="D148" s="487">
        <v>-17</v>
      </c>
      <c r="E148" s="487">
        <v>0</v>
      </c>
      <c r="F148" s="487">
        <v>0</v>
      </c>
      <c r="G148" s="487">
        <v>0</v>
      </c>
      <c r="H148" s="487">
        <v>0</v>
      </c>
      <c r="I148" s="487">
        <v>0</v>
      </c>
      <c r="J148" s="487">
        <v>0</v>
      </c>
      <c r="K148" s="487">
        <v>0</v>
      </c>
      <c r="L148" s="487">
        <v>1073</v>
      </c>
      <c r="M148" s="487"/>
      <c r="N148" s="487"/>
      <c r="O148" s="487"/>
      <c r="P148" s="487"/>
      <c r="Q148" s="487">
        <v>70656</v>
      </c>
      <c r="R148" s="487">
        <v>0</v>
      </c>
      <c r="S148" s="487">
        <v>70656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487">
        <v>55</v>
      </c>
      <c r="D149" s="487">
        <v>3280</v>
      </c>
      <c r="E149" s="487">
        <v>0</v>
      </c>
      <c r="F149" s="487">
        <v>0</v>
      </c>
      <c r="G149" s="487">
        <v>0</v>
      </c>
      <c r="H149" s="487">
        <v>0</v>
      </c>
      <c r="I149" s="487">
        <v>0</v>
      </c>
      <c r="J149" s="487">
        <v>0</v>
      </c>
      <c r="K149" s="487">
        <v>0</v>
      </c>
      <c r="L149" s="487">
        <v>0</v>
      </c>
      <c r="M149" s="487"/>
      <c r="N149" s="487"/>
      <c r="O149" s="487"/>
      <c r="P149" s="487"/>
      <c r="Q149" s="487">
        <v>3335</v>
      </c>
      <c r="R149" s="487">
        <v>0</v>
      </c>
      <c r="S149" s="487">
        <v>3335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487">
        <v>0</v>
      </c>
      <c r="D150" s="487">
        <v>0</v>
      </c>
      <c r="E150" s="487">
        <v>0</v>
      </c>
      <c r="F150" s="487">
        <v>0</v>
      </c>
      <c r="G150" s="487">
        <v>0</v>
      </c>
      <c r="H150" s="487">
        <v>0</v>
      </c>
      <c r="I150" s="487">
        <v>0</v>
      </c>
      <c r="J150" s="487">
        <v>0</v>
      </c>
      <c r="K150" s="487">
        <v>0</v>
      </c>
      <c r="L150" s="487">
        <v>0</v>
      </c>
      <c r="M150" s="487"/>
      <c r="N150" s="487"/>
      <c r="O150" s="487"/>
      <c r="P150" s="487"/>
      <c r="Q150" s="487">
        <v>0</v>
      </c>
      <c r="R150" s="487">
        <v>0</v>
      </c>
      <c r="S150" s="487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487">
        <v>-2777</v>
      </c>
      <c r="D151" s="487">
        <v>-123</v>
      </c>
      <c r="E151" s="487">
        <v>0</v>
      </c>
      <c r="F151" s="487">
        <v>0</v>
      </c>
      <c r="G151" s="487">
        <v>0</v>
      </c>
      <c r="H151" s="487">
        <v>0</v>
      </c>
      <c r="I151" s="487">
        <v>0</v>
      </c>
      <c r="J151" s="487">
        <v>0</v>
      </c>
      <c r="K151" s="487">
        <v>0</v>
      </c>
      <c r="L151" s="487">
        <v>-21</v>
      </c>
      <c r="M151" s="487"/>
      <c r="N151" s="487"/>
      <c r="O151" s="487"/>
      <c r="P151" s="487"/>
      <c r="Q151" s="486">
        <v>-2921</v>
      </c>
      <c r="R151" s="487">
        <v>0</v>
      </c>
      <c r="S151" s="486">
        <v>-2921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396" t="s">
        <v>38</v>
      </c>
      <c r="C152" s="488">
        <v>76173</v>
      </c>
      <c r="D152" s="488">
        <v>4131</v>
      </c>
      <c r="E152" s="488">
        <v>0</v>
      </c>
      <c r="F152" s="488">
        <v>0</v>
      </c>
      <c r="G152" s="488">
        <v>0</v>
      </c>
      <c r="H152" s="488">
        <v>0</v>
      </c>
      <c r="I152" s="488">
        <v>135</v>
      </c>
      <c r="J152" s="488">
        <v>0</v>
      </c>
      <c r="K152" s="488">
        <v>0</v>
      </c>
      <c r="L152" s="488">
        <v>1185</v>
      </c>
      <c r="M152" s="488"/>
      <c r="N152" s="488"/>
      <c r="O152" s="488"/>
      <c r="P152" s="488"/>
      <c r="Q152" s="488">
        <v>81624</v>
      </c>
      <c r="R152" s="488">
        <v>-1531</v>
      </c>
      <c r="S152" s="488">
        <v>80093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433" t="s">
        <v>244</v>
      </c>
      <c r="C158" s="490">
        <v>77042</v>
      </c>
      <c r="D158" s="490">
        <v>2437</v>
      </c>
      <c r="E158" s="490">
        <v>0</v>
      </c>
      <c r="F158" s="490">
        <v>0</v>
      </c>
      <c r="G158" s="490">
        <v>0</v>
      </c>
      <c r="H158" s="490">
        <v>0</v>
      </c>
      <c r="I158" s="490">
        <v>0</v>
      </c>
      <c r="J158" s="490">
        <v>0</v>
      </c>
      <c r="K158" s="490">
        <v>0</v>
      </c>
      <c r="L158" s="490">
        <v>1000</v>
      </c>
      <c r="M158" s="490"/>
      <c r="N158" s="490"/>
      <c r="O158" s="490"/>
      <c r="P158" s="490"/>
      <c r="Q158" s="490">
        <v>80479</v>
      </c>
      <c r="R158" s="490">
        <v>-1049</v>
      </c>
      <c r="S158" s="490">
        <v>79430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433" t="s">
        <v>245</v>
      </c>
      <c r="C159" s="492">
        <v>61881</v>
      </c>
      <c r="D159" s="492">
        <v>1947</v>
      </c>
      <c r="E159" s="492">
        <v>0</v>
      </c>
      <c r="F159" s="492">
        <v>0</v>
      </c>
      <c r="G159" s="492">
        <v>0</v>
      </c>
      <c r="H159" s="492">
        <v>0</v>
      </c>
      <c r="I159" s="492">
        <v>0</v>
      </c>
      <c r="J159" s="492">
        <v>0</v>
      </c>
      <c r="K159" s="492">
        <v>0</v>
      </c>
      <c r="L159" s="492">
        <v>887</v>
      </c>
      <c r="M159" s="492"/>
      <c r="N159" s="492"/>
      <c r="O159" s="492"/>
      <c r="P159" s="492"/>
      <c r="Q159" s="492">
        <v>64715</v>
      </c>
      <c r="R159" s="492">
        <v>-1049</v>
      </c>
      <c r="S159" s="492">
        <v>63666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433" t="s">
        <v>246</v>
      </c>
      <c r="C160" s="491">
        <v>15161</v>
      </c>
      <c r="D160" s="491">
        <v>490</v>
      </c>
      <c r="E160" s="491">
        <v>0</v>
      </c>
      <c r="F160" s="491">
        <v>0</v>
      </c>
      <c r="G160" s="491">
        <v>0</v>
      </c>
      <c r="H160" s="491">
        <v>0</v>
      </c>
      <c r="I160" s="491">
        <v>0</v>
      </c>
      <c r="J160" s="491">
        <v>0</v>
      </c>
      <c r="K160" s="491">
        <v>0</v>
      </c>
      <c r="L160" s="491">
        <v>113</v>
      </c>
      <c r="M160" s="491"/>
      <c r="N160" s="491"/>
      <c r="O160" s="491"/>
      <c r="P160" s="491"/>
      <c r="Q160" s="491">
        <v>15764</v>
      </c>
      <c r="R160" s="491">
        <v>0</v>
      </c>
      <c r="S160" s="491">
        <v>15764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497" t="s">
        <v>511</v>
      </c>
      <c r="E169" s="497" t="s">
        <v>512</v>
      </c>
    </row>
    <row r="170" spans="1:6" ht="15.75">
      <c r="A170" s="170"/>
      <c r="B170" s="439"/>
      <c r="C170" s="436"/>
      <c r="D170" s="493" t="s">
        <v>249</v>
      </c>
      <c r="E170" s="493"/>
    </row>
    <row r="171" spans="1:6" ht="15.75">
      <c r="A171" s="170"/>
      <c r="B171" s="434" t="s">
        <v>506</v>
      </c>
      <c r="C171" s="436"/>
      <c r="D171" s="493"/>
      <c r="E171" s="493"/>
      <c r="F171" s="6"/>
    </row>
    <row r="172" spans="1:6" ht="15.75">
      <c r="A172" s="170"/>
      <c r="B172" s="440" t="s">
        <v>250</v>
      </c>
      <c r="C172" s="436"/>
      <c r="D172" s="494">
        <v>86420</v>
      </c>
      <c r="E172" s="494">
        <v>87164</v>
      </c>
      <c r="F172" s="6"/>
    </row>
    <row r="173" spans="1:6" ht="15.75">
      <c r="A173" s="170"/>
      <c r="B173" s="436" t="s">
        <v>251</v>
      </c>
      <c r="C173" s="435"/>
      <c r="D173" s="494">
        <v>15479</v>
      </c>
      <c r="E173" s="494">
        <v>15479</v>
      </c>
      <c r="F173" s="6"/>
    </row>
    <row r="174" spans="1:6" ht="15.75">
      <c r="A174" s="170"/>
      <c r="B174" s="440" t="s">
        <v>252</v>
      </c>
      <c r="C174" s="443"/>
      <c r="D174" s="494">
        <v>40000</v>
      </c>
      <c r="E174" s="494">
        <v>40000</v>
      </c>
      <c r="F174" s="6"/>
    </row>
    <row r="175" spans="1:6" ht="15.75">
      <c r="A175" s="170"/>
      <c r="B175" s="440" t="s">
        <v>253</v>
      </c>
      <c r="C175" s="443"/>
      <c r="D175" s="494">
        <v>0</v>
      </c>
      <c r="E175" s="494">
        <v>0</v>
      </c>
      <c r="F175" s="6"/>
    </row>
    <row r="176" spans="1:6" ht="15.75">
      <c r="A176" s="170"/>
      <c r="B176" s="440" t="s">
        <v>254</v>
      </c>
      <c r="C176" s="443"/>
      <c r="D176" s="494">
        <v>0</v>
      </c>
      <c r="E176" s="494">
        <v>0</v>
      </c>
      <c r="F176" s="6"/>
    </row>
    <row r="177" spans="1:6" ht="15.75">
      <c r="A177" s="170"/>
      <c r="B177" s="440" t="s">
        <v>470</v>
      </c>
      <c r="C177" s="443"/>
      <c r="D177" s="494">
        <v>-462</v>
      </c>
      <c r="E177" s="494">
        <v>-561</v>
      </c>
      <c r="F177" s="6"/>
    </row>
    <row r="178" spans="1:6" ht="15.75">
      <c r="A178" s="170"/>
      <c r="B178" s="440" t="s">
        <v>255</v>
      </c>
      <c r="C178" s="444"/>
      <c r="D178" s="495">
        <v>1709</v>
      </c>
      <c r="E178" s="495">
        <v>1600</v>
      </c>
      <c r="F178" s="6"/>
    </row>
    <row r="179" spans="1:6" ht="15.75">
      <c r="A179" s="170"/>
      <c r="B179" s="440" t="s">
        <v>38</v>
      </c>
      <c r="C179" s="437"/>
      <c r="D179" s="496">
        <v>143146</v>
      </c>
      <c r="E179" s="496">
        <v>143682</v>
      </c>
      <c r="F179" s="6"/>
    </row>
    <row r="180" spans="1:6" ht="15.75">
      <c r="A180" s="170"/>
      <c r="B180" s="441"/>
      <c r="C180" s="438"/>
      <c r="D180" s="496"/>
      <c r="E180" s="496"/>
      <c r="F180" s="6"/>
    </row>
    <row r="181" spans="1:6" ht="15.75">
      <c r="A181" s="170"/>
      <c r="B181" s="442" t="s">
        <v>507</v>
      </c>
      <c r="C181" s="438"/>
      <c r="D181" s="496"/>
      <c r="E181" s="496"/>
      <c r="F181" s="6"/>
    </row>
    <row r="182" spans="1:6" ht="15.75">
      <c r="A182" s="170"/>
      <c r="B182" s="440" t="s">
        <v>256</v>
      </c>
      <c r="C182" s="438"/>
      <c r="D182" s="494">
        <v>64347</v>
      </c>
      <c r="E182" s="494">
        <v>63056</v>
      </c>
      <c r="F182" s="6"/>
    </row>
    <row r="183" spans="1:6" ht="15.75">
      <c r="A183" s="170"/>
      <c r="B183" s="440" t="s">
        <v>257</v>
      </c>
      <c r="C183" s="438"/>
      <c r="D183" s="495">
        <v>78799</v>
      </c>
      <c r="E183" s="495">
        <v>80626</v>
      </c>
      <c r="F183" s="6"/>
    </row>
    <row r="184" spans="1:6" ht="18">
      <c r="A184" s="170"/>
      <c r="B184" s="440"/>
      <c r="C184" s="438"/>
      <c r="D184" s="498"/>
      <c r="E184" s="498"/>
      <c r="F184" s="6"/>
    </row>
    <row r="185" spans="1:6" ht="15.75">
      <c r="B185" s="440" t="s">
        <v>38</v>
      </c>
      <c r="C185" s="437"/>
      <c r="D185" s="496">
        <v>143146</v>
      </c>
      <c r="E185" s="496">
        <v>143682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>
      <c r="B189" s="210" t="s">
        <v>262</v>
      </c>
      <c r="C189" s="209">
        <v>2</v>
      </c>
      <c r="D189" s="209"/>
    </row>
    <row r="192" spans="1:6" ht="15.75">
      <c r="A192" s="185">
        <v>8</v>
      </c>
      <c r="B192" s="181" t="s">
        <v>263</v>
      </c>
      <c r="C192" s="181"/>
      <c r="D192" s="183"/>
    </row>
    <row r="193" spans="1:5" ht="15.75">
      <c r="A193" s="182"/>
      <c r="B193" s="181"/>
      <c r="C193" s="181"/>
      <c r="D193" s="183"/>
    </row>
    <row r="194" spans="1:5" ht="15.75">
      <c r="A194" s="180"/>
      <c r="B194" s="180" t="s">
        <v>264</v>
      </c>
      <c r="C194" s="180"/>
      <c r="D194" s="184"/>
    </row>
    <row r="195" spans="1:5" ht="15.75">
      <c r="A195" s="180"/>
      <c r="B195" s="180"/>
      <c r="C195" s="180"/>
      <c r="D195" s="184"/>
    </row>
    <row r="196" spans="1:5" ht="15.75">
      <c r="A196" s="180"/>
      <c r="B196" s="445"/>
      <c r="C196" s="445"/>
      <c r="D196" s="456" t="s">
        <v>511</v>
      </c>
      <c r="E196" s="456" t="s">
        <v>512</v>
      </c>
    </row>
    <row r="197" spans="1:5" ht="15.75">
      <c r="A197" s="180"/>
      <c r="B197" s="445"/>
      <c r="C197" s="445"/>
      <c r="D197" s="453" t="s">
        <v>249</v>
      </c>
      <c r="E197" s="453"/>
    </row>
    <row r="198" spans="1:5" ht="15.75">
      <c r="A198" s="180"/>
      <c r="B198" s="445"/>
      <c r="C198" s="445"/>
      <c r="D198" s="454"/>
      <c r="E198" s="451"/>
    </row>
    <row r="199" spans="1:5" ht="15.75">
      <c r="A199" s="180"/>
      <c r="B199" s="445" t="s">
        <v>265</v>
      </c>
      <c r="C199" s="445"/>
      <c r="D199" s="457">
        <v>70656</v>
      </c>
      <c r="E199" s="457">
        <v>85800</v>
      </c>
    </row>
    <row r="200" spans="1:5" ht="15.75">
      <c r="A200" s="180"/>
      <c r="B200" s="445" t="s">
        <v>266</v>
      </c>
      <c r="C200" s="445"/>
      <c r="D200" s="457">
        <v>3335</v>
      </c>
      <c r="E200" s="457">
        <v>4628</v>
      </c>
    </row>
    <row r="201" spans="1:5" ht="15.75">
      <c r="A201" s="180"/>
      <c r="B201" s="445" t="s">
        <v>238</v>
      </c>
      <c r="C201" s="445"/>
      <c r="D201" s="457">
        <v>7515</v>
      </c>
      <c r="E201" s="457">
        <v>8164</v>
      </c>
    </row>
    <row r="202" spans="1:5" ht="15.75">
      <c r="A202" s="180"/>
      <c r="B202" s="445" t="s">
        <v>267</v>
      </c>
      <c r="C202" s="445"/>
      <c r="D202" s="457">
        <v>1532</v>
      </c>
      <c r="E202" s="457">
        <v>11</v>
      </c>
    </row>
    <row r="203" spans="1:5" ht="15.75">
      <c r="A203" s="180"/>
      <c r="B203" s="445" t="s">
        <v>268</v>
      </c>
      <c r="C203" s="445"/>
      <c r="D203" s="457">
        <v>0</v>
      </c>
      <c r="E203" s="457">
        <v>0</v>
      </c>
    </row>
    <row r="204" spans="1:5" ht="15.75">
      <c r="A204" s="180"/>
      <c r="B204" s="445" t="s">
        <v>269</v>
      </c>
      <c r="C204" s="445"/>
      <c r="D204" s="457">
        <v>0</v>
      </c>
      <c r="E204" s="457">
        <v>0</v>
      </c>
    </row>
    <row r="205" spans="1:5" ht="15.75">
      <c r="A205" s="180"/>
      <c r="B205" s="446" t="s">
        <v>508</v>
      </c>
      <c r="C205" s="445"/>
      <c r="D205" s="459">
        <v>-2921</v>
      </c>
      <c r="E205" s="459">
        <v>-2925</v>
      </c>
    </row>
    <row r="206" spans="1:5" ht="15.75">
      <c r="A206" s="180"/>
      <c r="B206" s="445"/>
      <c r="C206" s="445"/>
      <c r="D206" s="452"/>
      <c r="E206" s="452"/>
    </row>
    <row r="207" spans="1:5" ht="15.75">
      <c r="A207" s="180"/>
      <c r="B207" s="445" t="s">
        <v>38</v>
      </c>
      <c r="C207" s="445"/>
      <c r="D207" s="455">
        <v>80117</v>
      </c>
      <c r="E207" s="455">
        <v>95678</v>
      </c>
    </row>
    <row r="208" spans="1:5" ht="15.75">
      <c r="B208" s="445"/>
      <c r="C208" s="445"/>
      <c r="D208" s="455"/>
      <c r="E208" s="455"/>
    </row>
    <row r="209" spans="1:8" ht="15.75">
      <c r="B209" s="445" t="s">
        <v>313</v>
      </c>
      <c r="C209" s="445"/>
      <c r="D209" s="459">
        <v>30</v>
      </c>
      <c r="E209" s="458">
        <v>35</v>
      </c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503" t="s">
        <v>511</v>
      </c>
      <c r="E215" s="503" t="s">
        <v>512</v>
      </c>
    </row>
    <row r="216" spans="1:8" ht="15.75">
      <c r="A216" s="186"/>
      <c r="B216" s="447"/>
      <c r="C216" s="447"/>
      <c r="D216" s="499" t="s">
        <v>249</v>
      </c>
      <c r="E216" s="499"/>
    </row>
    <row r="217" spans="1:8" ht="15.75">
      <c r="A217" s="186"/>
      <c r="B217" s="447"/>
      <c r="C217" s="447"/>
      <c r="D217" s="505"/>
      <c r="E217" s="505"/>
    </row>
    <row r="218" spans="1:8" ht="15.75">
      <c r="A218" s="186"/>
      <c r="B218" s="447" t="s">
        <v>202</v>
      </c>
      <c r="C218" s="447"/>
      <c r="D218" s="500">
        <v>29470</v>
      </c>
      <c r="E218" s="500">
        <v>32365</v>
      </c>
      <c r="G218" s="305"/>
      <c r="H218" s="306"/>
    </row>
    <row r="219" spans="1:8" ht="15.75">
      <c r="A219" s="186"/>
      <c r="B219" s="447" t="s">
        <v>203</v>
      </c>
      <c r="C219" s="447"/>
      <c r="D219" s="500">
        <v>7893</v>
      </c>
      <c r="E219" s="500">
        <v>14282</v>
      </c>
      <c r="G219" s="305"/>
      <c r="H219" s="306"/>
    </row>
    <row r="220" spans="1:8" ht="15.75">
      <c r="A220" s="186"/>
      <c r="B220" s="447" t="s">
        <v>201</v>
      </c>
      <c r="C220" s="447"/>
      <c r="D220" s="500">
        <v>1421</v>
      </c>
      <c r="E220" s="500">
        <v>1358</v>
      </c>
    </row>
    <row r="221" spans="1:8" ht="15.75">
      <c r="A221" s="186"/>
      <c r="B221" s="447" t="s">
        <v>267</v>
      </c>
      <c r="C221" s="447"/>
      <c r="D221" s="501">
        <v>5</v>
      </c>
      <c r="E221" s="501">
        <v>124</v>
      </c>
    </row>
    <row r="222" spans="1:8" ht="15.75">
      <c r="A222" s="186"/>
      <c r="B222" s="447"/>
      <c r="C222" s="447"/>
      <c r="D222" s="504"/>
      <c r="E222" s="504"/>
    </row>
    <row r="223" spans="1:8" ht="15.75">
      <c r="A223" s="186"/>
      <c r="B223" s="447" t="s">
        <v>38</v>
      </c>
      <c r="C223" s="447"/>
      <c r="D223" s="502">
        <v>38789</v>
      </c>
      <c r="E223" s="502">
        <v>48129</v>
      </c>
    </row>
    <row r="224" spans="1:8" ht="15.75">
      <c r="B224" s="447"/>
      <c r="C224" s="447"/>
      <c r="D224" s="505"/>
      <c r="E224" s="505"/>
    </row>
    <row r="225" spans="2:6" ht="15.75">
      <c r="B225" s="447" t="s">
        <v>373</v>
      </c>
      <c r="C225" s="447"/>
      <c r="D225" s="506">
        <v>18</v>
      </c>
      <c r="E225" s="506">
        <v>22</v>
      </c>
    </row>
    <row r="229" spans="2:6" ht="20.25">
      <c r="B229" s="214"/>
      <c r="C229" s="213" t="s">
        <v>275</v>
      </c>
      <c r="D229" s="448">
        <v>2019</v>
      </c>
      <c r="E229" s="449">
        <v>2018</v>
      </c>
    </row>
    <row r="230" spans="2:6" ht="20.25">
      <c r="B230" s="219" t="s">
        <v>276</v>
      </c>
      <c r="C230" s="221"/>
      <c r="D230" s="449"/>
      <c r="E230" s="449"/>
    </row>
    <row r="231" spans="2:6" ht="15.75">
      <c r="B231" s="219" t="s">
        <v>277</v>
      </c>
      <c r="C231" s="296"/>
      <c r="D231" s="513">
        <v>94957</v>
      </c>
      <c r="E231" s="513">
        <v>987026</v>
      </c>
    </row>
    <row r="232" spans="2:6" ht="15.75">
      <c r="B232" s="219" t="s">
        <v>278</v>
      </c>
      <c r="C232" s="296"/>
      <c r="D232" s="514">
        <v>-63499</v>
      </c>
      <c r="E232" s="508">
        <v>-900328</v>
      </c>
    </row>
    <row r="233" spans="2:6" ht="15.75">
      <c r="B233" s="219" t="s">
        <v>279</v>
      </c>
      <c r="C233" s="296"/>
      <c r="D233" s="508">
        <v>-647</v>
      </c>
      <c r="E233" s="508">
        <v>-7387</v>
      </c>
    </row>
    <row r="234" spans="2:6" ht="15.75">
      <c r="B234" s="219" t="s">
        <v>280</v>
      </c>
      <c r="C234" s="296"/>
      <c r="D234" s="513">
        <v>395</v>
      </c>
      <c r="E234" s="513">
        <v>3479</v>
      </c>
    </row>
    <row r="235" spans="2:6" ht="15.75">
      <c r="B235" s="219" t="s">
        <v>281</v>
      </c>
      <c r="C235" s="296"/>
      <c r="D235" s="508">
        <v>1</v>
      </c>
      <c r="E235" s="508">
        <v>-10414</v>
      </c>
    </row>
    <row r="236" spans="2:6" ht="15.75">
      <c r="B236" s="219" t="s">
        <v>282</v>
      </c>
      <c r="C236" s="296"/>
      <c r="D236" s="508">
        <v>-682</v>
      </c>
      <c r="E236" s="508">
        <v>-17332</v>
      </c>
    </row>
    <row r="237" spans="2:6" ht="15.75">
      <c r="B237" s="219" t="s">
        <v>283</v>
      </c>
      <c r="C237" s="296"/>
      <c r="D237" s="508">
        <v>0</v>
      </c>
      <c r="E237" s="508">
        <v>0</v>
      </c>
    </row>
    <row r="238" spans="2:6" ht="15.75">
      <c r="B238" s="219" t="s">
        <v>284</v>
      </c>
      <c r="C238" s="296"/>
      <c r="D238" s="509">
        <v>-169</v>
      </c>
      <c r="E238" s="509">
        <v>-1654</v>
      </c>
    </row>
    <row r="239" spans="2:6" ht="15.75">
      <c r="B239" s="219"/>
      <c r="C239" s="221"/>
      <c r="D239" s="513"/>
      <c r="E239" s="509"/>
    </row>
    <row r="240" spans="2:6" ht="18">
      <c r="B240" s="219" t="s">
        <v>285</v>
      </c>
      <c r="C240" s="221"/>
      <c r="D240" s="515">
        <v>30356</v>
      </c>
      <c r="E240" s="515">
        <v>53390</v>
      </c>
      <c r="F240" s="257">
        <f>E240-'[8]Flujo 2018'!$T$3</f>
        <v>-38400</v>
      </c>
    </row>
    <row r="241" spans="2:10" ht="15.75">
      <c r="B241" s="219"/>
      <c r="C241" s="221"/>
      <c r="D241" s="512"/>
      <c r="E241" s="512"/>
    </row>
    <row r="242" spans="2:10" ht="15.75">
      <c r="B242" s="219" t="s">
        <v>286</v>
      </c>
      <c r="C242" s="221"/>
      <c r="D242" s="512"/>
      <c r="E242" s="512"/>
    </row>
    <row r="243" spans="2:10" ht="15.75">
      <c r="B243" s="219" t="s">
        <v>287</v>
      </c>
      <c r="C243" s="222">
        <v>15</v>
      </c>
      <c r="D243" s="508">
        <v>-1470</v>
      </c>
      <c r="E243" s="508">
        <v>-41043</v>
      </c>
      <c r="F243" s="6"/>
      <c r="G243" s="6"/>
      <c r="H243" s="307"/>
      <c r="I243" s="6"/>
      <c r="J243" s="6"/>
    </row>
    <row r="244" spans="2:10" ht="15.75">
      <c r="B244" s="223" t="s">
        <v>288</v>
      </c>
      <c r="C244" s="224"/>
      <c r="D244" s="508">
        <v>71</v>
      </c>
      <c r="E244" s="508">
        <v>1475</v>
      </c>
      <c r="F244" s="6"/>
      <c r="G244" s="308"/>
      <c r="H244" s="309"/>
      <c r="I244" s="6"/>
      <c r="J244" s="6"/>
    </row>
    <row r="245" spans="2:10" ht="15.75">
      <c r="B245" s="223" t="s">
        <v>289</v>
      </c>
      <c r="C245" s="224"/>
      <c r="D245" s="508">
        <v>0</v>
      </c>
      <c r="E245" s="508">
        <v>0</v>
      </c>
      <c r="F245" s="6"/>
      <c r="G245" s="310"/>
      <c r="H245" s="311"/>
      <c r="I245" s="6"/>
      <c r="J245" s="6"/>
    </row>
    <row r="246" spans="2:10" ht="15.75">
      <c r="B246" s="223" t="s">
        <v>290</v>
      </c>
      <c r="C246" s="224"/>
      <c r="D246" s="508">
        <v>0</v>
      </c>
      <c r="E246" s="508">
        <v>0</v>
      </c>
      <c r="F246" s="6"/>
      <c r="G246" s="310"/>
      <c r="H246" s="311"/>
      <c r="I246" s="6"/>
      <c r="J246" s="6"/>
    </row>
    <row r="247" spans="2:10" ht="15.75">
      <c r="B247" s="219" t="s">
        <v>291</v>
      </c>
      <c r="C247" s="221"/>
      <c r="D247" s="508">
        <v>3011</v>
      </c>
      <c r="E247" s="508">
        <v>-3013</v>
      </c>
      <c r="F247" s="6"/>
      <c r="G247" s="6"/>
      <c r="H247" s="6"/>
      <c r="I247" s="6"/>
      <c r="J247" s="6"/>
    </row>
    <row r="248" spans="2:10" ht="15.75">
      <c r="B248" s="219" t="s">
        <v>292</v>
      </c>
      <c r="C248" s="221"/>
      <c r="D248" s="508">
        <v>1250</v>
      </c>
      <c r="E248" s="508">
        <v>-36250</v>
      </c>
      <c r="F248" s="6"/>
      <c r="G248" s="6"/>
      <c r="H248" s="6"/>
      <c r="I248" s="6"/>
      <c r="J248" s="6"/>
    </row>
    <row r="249" spans="2:10" ht="15.75">
      <c r="B249" s="219" t="s">
        <v>293</v>
      </c>
      <c r="C249" s="222">
        <v>17</v>
      </c>
      <c r="D249" s="508">
        <v>-38</v>
      </c>
      <c r="E249" s="508">
        <v>-1235</v>
      </c>
      <c r="F249" s="6"/>
      <c r="G249" s="6"/>
      <c r="H249" s="307"/>
      <c r="I249" s="6"/>
      <c r="J249" s="6"/>
    </row>
    <row r="250" spans="2:10" ht="15.75">
      <c r="B250" s="219" t="s">
        <v>294</v>
      </c>
      <c r="C250" s="221"/>
      <c r="D250" s="508">
        <v>0</v>
      </c>
      <c r="E250" s="508">
        <v>0</v>
      </c>
      <c r="F250" s="6"/>
      <c r="G250" s="310"/>
      <c r="H250" s="312"/>
      <c r="I250" s="313"/>
      <c r="J250" s="6"/>
    </row>
    <row r="251" spans="2:10" ht="15.75">
      <c r="B251" s="219" t="s">
        <v>295</v>
      </c>
      <c r="C251" s="221"/>
      <c r="D251" s="508">
        <v>-3</v>
      </c>
      <c r="E251" s="508">
        <v>-4327</v>
      </c>
      <c r="F251" s="6"/>
      <c r="G251" s="310"/>
      <c r="H251" s="312"/>
      <c r="I251" s="313"/>
      <c r="J251" s="6"/>
    </row>
    <row r="252" spans="2:10" ht="15.75">
      <c r="B252" s="219" t="s">
        <v>296</v>
      </c>
      <c r="C252" s="221"/>
      <c r="D252" s="513">
        <v>0</v>
      </c>
      <c r="E252" s="508">
        <v>0</v>
      </c>
      <c r="F252" s="6"/>
      <c r="G252" s="6"/>
      <c r="H252" s="6"/>
      <c r="I252" s="313"/>
      <c r="J252" s="6"/>
    </row>
    <row r="253" spans="2:10" ht="15.75">
      <c r="B253" s="219" t="s">
        <v>297</v>
      </c>
      <c r="C253" s="221"/>
      <c r="D253" s="508">
        <v>8</v>
      </c>
      <c r="E253" s="511">
        <v>-242</v>
      </c>
      <c r="F253" s="6"/>
      <c r="G253" s="6"/>
      <c r="H253" s="6"/>
      <c r="I253" s="6"/>
      <c r="J253" s="6"/>
    </row>
    <row r="254" spans="2:10" ht="18">
      <c r="B254" s="223" t="s">
        <v>298</v>
      </c>
      <c r="C254" s="224"/>
      <c r="D254" s="515">
        <v>0</v>
      </c>
      <c r="E254" s="515">
        <v>-184</v>
      </c>
      <c r="F254" s="6"/>
      <c r="G254" s="6"/>
      <c r="H254" s="312"/>
      <c r="I254" s="6"/>
      <c r="J254" s="6"/>
    </row>
    <row r="255" spans="2:10" ht="18">
      <c r="B255" s="219" t="s">
        <v>299</v>
      </c>
      <c r="C255" s="221"/>
      <c r="D255" s="515">
        <v>2829</v>
      </c>
      <c r="E255" s="509">
        <v>-84819</v>
      </c>
      <c r="F255" s="312"/>
      <c r="G255" s="6"/>
      <c r="H255" s="6"/>
      <c r="I255" s="6"/>
      <c r="J255" s="6"/>
    </row>
    <row r="256" spans="2:10" ht="15.75">
      <c r="B256" s="219"/>
      <c r="C256" s="221"/>
      <c r="D256" s="512"/>
      <c r="E256" s="511"/>
      <c r="F256" s="6"/>
      <c r="G256" s="6"/>
      <c r="H256" s="6"/>
      <c r="I256" s="6"/>
      <c r="J256" s="6"/>
    </row>
    <row r="257" spans="2:10" ht="15.75">
      <c r="B257" s="219" t="s">
        <v>300</v>
      </c>
      <c r="C257" s="221"/>
      <c r="D257" s="512"/>
      <c r="E257" s="511"/>
      <c r="F257" s="6"/>
      <c r="G257" s="6"/>
      <c r="H257" s="6"/>
      <c r="I257" s="6"/>
      <c r="J257" s="6"/>
    </row>
    <row r="258" spans="2:10" ht="15.75">
      <c r="B258" s="220"/>
      <c r="C258" s="226"/>
      <c r="D258" s="512"/>
      <c r="E258" s="511"/>
    </row>
    <row r="259" spans="2:10" ht="15.75">
      <c r="B259" s="278" t="s">
        <v>260</v>
      </c>
      <c r="C259" s="221"/>
      <c r="D259" s="508">
        <v>99</v>
      </c>
      <c r="E259" s="508">
        <v>29477</v>
      </c>
    </row>
    <row r="260" spans="2:10" ht="15.75">
      <c r="B260" s="278" t="s">
        <v>261</v>
      </c>
      <c r="C260" s="221"/>
      <c r="D260" s="508">
        <v>-40744</v>
      </c>
      <c r="E260" s="508">
        <v>-19125</v>
      </c>
    </row>
    <row r="261" spans="2:10" ht="15.75">
      <c r="B261" s="278" t="s">
        <v>301</v>
      </c>
      <c r="C261" s="221"/>
      <c r="D261" s="516">
        <v>40000</v>
      </c>
      <c r="E261" s="508">
        <v>40000</v>
      </c>
    </row>
    <row r="262" spans="2:10" ht="15.75">
      <c r="B262" s="278" t="s">
        <v>262</v>
      </c>
      <c r="C262" s="221"/>
      <c r="D262" s="508">
        <v>0</v>
      </c>
      <c r="E262" s="508">
        <v>-48</v>
      </c>
    </row>
    <row r="263" spans="2:10" ht="15.75">
      <c r="B263" s="278" t="s">
        <v>302</v>
      </c>
      <c r="C263" s="221"/>
      <c r="D263" s="508">
        <v>0</v>
      </c>
      <c r="E263" s="508">
        <v>-40000</v>
      </c>
    </row>
    <row r="264" spans="2:10" ht="15.75">
      <c r="B264" s="278" t="s">
        <v>303</v>
      </c>
      <c r="C264" s="221"/>
      <c r="D264" s="508">
        <v>0</v>
      </c>
      <c r="E264" s="508">
        <v>0</v>
      </c>
    </row>
    <row r="265" spans="2:10" ht="15.75">
      <c r="B265" s="278" t="s">
        <v>304</v>
      </c>
      <c r="C265" s="221"/>
      <c r="D265" s="508">
        <v>-1</v>
      </c>
      <c r="E265" s="508">
        <v>2</v>
      </c>
      <c r="H265" s="256"/>
    </row>
    <row r="266" spans="2:10" ht="15.75">
      <c r="B266" s="279" t="s">
        <v>305</v>
      </c>
      <c r="C266" s="218"/>
      <c r="D266" s="507"/>
      <c r="E266" s="507"/>
      <c r="H266" s="193"/>
    </row>
    <row r="267" spans="2:10" ht="15.75">
      <c r="B267" s="280" t="s">
        <v>458</v>
      </c>
      <c r="C267" s="225"/>
      <c r="D267" s="510">
        <v>0</v>
      </c>
      <c r="E267" s="508">
        <v>0</v>
      </c>
      <c r="H267" s="256"/>
    </row>
    <row r="268" spans="2:10" ht="15.75">
      <c r="B268" s="279" t="s">
        <v>306</v>
      </c>
      <c r="C268" s="218"/>
      <c r="D268" s="509">
        <v>0</v>
      </c>
      <c r="E268" s="509">
        <v>0</v>
      </c>
      <c r="H268" s="257"/>
      <c r="I268" s="257"/>
    </row>
    <row r="269" spans="2:10" ht="18">
      <c r="B269" s="278" t="s">
        <v>307</v>
      </c>
      <c r="C269" s="221"/>
      <c r="D269" s="509">
        <v>-646</v>
      </c>
      <c r="E269" s="515">
        <v>10306</v>
      </c>
    </row>
    <row r="270" spans="2:10" ht="15.75">
      <c r="B270" s="219"/>
      <c r="C270" s="221"/>
      <c r="D270" s="507"/>
      <c r="E270" s="507"/>
    </row>
    <row r="271" spans="2:10" ht="15.75">
      <c r="B271" s="219" t="s">
        <v>308</v>
      </c>
      <c r="C271" s="221"/>
      <c r="D271" s="512"/>
      <c r="E271" s="517"/>
    </row>
    <row r="272" spans="2:10" ht="15.75">
      <c r="B272" s="219" t="s">
        <v>309</v>
      </c>
      <c r="C272" s="221"/>
      <c r="D272" s="508">
        <v>32539</v>
      </c>
      <c r="E272" s="508">
        <v>-21123</v>
      </c>
      <c r="F272" s="255"/>
    </row>
    <row r="273" spans="2:7" ht="15.75">
      <c r="B273" s="219" t="s">
        <v>310</v>
      </c>
      <c r="C273" s="221"/>
      <c r="D273" s="508"/>
      <c r="E273" s="508"/>
    </row>
    <row r="274" spans="2:7" ht="18">
      <c r="B274" s="219" t="s">
        <v>311</v>
      </c>
      <c r="C274" s="221"/>
      <c r="D274" s="518">
        <v>51407</v>
      </c>
      <c r="E274" s="519">
        <v>72530</v>
      </c>
      <c r="G274" s="255"/>
    </row>
    <row r="275" spans="2:7" ht="18">
      <c r="B275" s="219" t="s">
        <v>312</v>
      </c>
      <c r="C275" s="221"/>
      <c r="D275" s="520">
        <v>83946</v>
      </c>
      <c r="E275" s="520">
        <v>51407</v>
      </c>
      <c r="F275" s="255"/>
    </row>
    <row r="276" spans="2:7" ht="15.75">
      <c r="B276" s="219"/>
      <c r="C276" s="221"/>
      <c r="D276" s="352"/>
      <c r="E276" s="352"/>
    </row>
    <row r="277" spans="2:7" ht="15.75">
      <c r="B277" s="219" t="s">
        <v>374</v>
      </c>
      <c r="C277" s="221"/>
      <c r="D277" s="352"/>
      <c r="E277" s="352"/>
    </row>
  </sheetData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6"/>
  <dimension ref="B4:E19"/>
  <sheetViews>
    <sheetView workbookViewId="0">
      <selection activeCell="F17" sqref="F17"/>
    </sheetView>
  </sheetViews>
  <sheetFormatPr baseColWidth="10" defaultRowHeight="14.25"/>
  <sheetData>
    <row r="4" spans="2:5">
      <c r="B4" s="318" t="s">
        <v>28</v>
      </c>
      <c r="C4" s="524">
        <v>0</v>
      </c>
      <c r="D4" s="524">
        <v>0</v>
      </c>
    </row>
    <row r="5" spans="2:5">
      <c r="B5" s="318" t="s">
        <v>27</v>
      </c>
      <c r="C5" s="524">
        <v>0</v>
      </c>
      <c r="D5" s="524">
        <v>0</v>
      </c>
    </row>
    <row r="6" spans="2:5">
      <c r="B6" s="319" t="s">
        <v>68</v>
      </c>
      <c r="C6" s="550">
        <v>5111</v>
      </c>
      <c r="D6" s="524">
        <v>4849</v>
      </c>
      <c r="E6" s="258">
        <f>C6-D6</f>
        <v>262</v>
      </c>
    </row>
    <row r="7" spans="2:5">
      <c r="B7" s="318" t="s">
        <v>317</v>
      </c>
      <c r="C7" s="524">
        <v>277</v>
      </c>
      <c r="D7" s="524">
        <v>264</v>
      </c>
    </row>
    <row r="8" spans="2:5">
      <c r="B8" s="318" t="s">
        <v>69</v>
      </c>
      <c r="C8" s="550">
        <v>1138</v>
      </c>
      <c r="D8" s="524">
        <v>119</v>
      </c>
      <c r="E8" s="258">
        <f>C8-D8</f>
        <v>1019</v>
      </c>
    </row>
    <row r="9" spans="2:5">
      <c r="B9" s="318" t="s">
        <v>332</v>
      </c>
      <c r="C9" s="524">
        <v>0</v>
      </c>
      <c r="D9" s="524">
        <v>0</v>
      </c>
    </row>
    <row r="10" spans="2:5">
      <c r="B10" s="318" t="s">
        <v>333</v>
      </c>
      <c r="C10" s="550">
        <v>1199</v>
      </c>
      <c r="D10" s="524">
        <v>335</v>
      </c>
      <c r="E10" s="258">
        <f>C10-D10</f>
        <v>864</v>
      </c>
    </row>
    <row r="11" spans="2:5">
      <c r="B11" s="318" t="s">
        <v>334</v>
      </c>
      <c r="C11" s="524">
        <v>216</v>
      </c>
      <c r="D11" s="524">
        <v>313</v>
      </c>
    </row>
    <row r="12" spans="2:5">
      <c r="B12" s="318" t="s">
        <v>335</v>
      </c>
      <c r="C12" s="524">
        <v>47</v>
      </c>
      <c r="D12" s="524">
        <v>39</v>
      </c>
    </row>
    <row r="13" spans="2:5">
      <c r="B13" s="318" t="s">
        <v>337</v>
      </c>
      <c r="C13" s="524">
        <v>0</v>
      </c>
      <c r="D13" s="524">
        <v>0</v>
      </c>
    </row>
    <row r="14" spans="2:5">
      <c r="B14" s="318" t="s">
        <v>339</v>
      </c>
      <c r="C14" s="524">
        <v>0</v>
      </c>
      <c r="D14" s="524">
        <v>0</v>
      </c>
    </row>
    <row r="15" spans="2:5">
      <c r="B15" s="321" t="s">
        <v>326</v>
      </c>
      <c r="C15" s="524">
        <v>10</v>
      </c>
      <c r="D15" s="524">
        <v>10</v>
      </c>
    </row>
    <row r="16" spans="2:5">
      <c r="B16" s="321" t="s">
        <v>327</v>
      </c>
      <c r="C16" s="524">
        <v>0</v>
      </c>
      <c r="D16" s="524">
        <v>0</v>
      </c>
    </row>
    <row r="17" spans="2:4">
      <c r="B17" s="321" t="s">
        <v>340</v>
      </c>
      <c r="C17" s="524">
        <v>0</v>
      </c>
      <c r="D17" s="524">
        <v>0</v>
      </c>
    </row>
    <row r="18" spans="2:4" ht="16.5">
      <c r="B18" s="321" t="s">
        <v>341</v>
      </c>
      <c r="C18" s="527">
        <v>0</v>
      </c>
      <c r="D18" s="527">
        <v>0</v>
      </c>
    </row>
    <row r="19" spans="2:4">
      <c r="C19" s="258">
        <f>SUM(C4:C18)</f>
        <v>7998</v>
      </c>
      <c r="D19" s="258">
        <f>SUM(D4:D18)</f>
        <v>5929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7"/>
  <dimension ref="A1:AK142"/>
  <sheetViews>
    <sheetView topLeftCell="A80" zoomScale="90" zoomScaleNormal="90" workbookViewId="0">
      <pane xSplit="2" topLeftCell="C1" activePane="topRight" state="frozen"/>
      <selection activeCell="F18" sqref="F18"/>
      <selection pane="topRight" activeCell="F18" sqref="F18"/>
    </sheetView>
  </sheetViews>
  <sheetFormatPr baseColWidth="10" defaultRowHeight="14.25"/>
  <cols>
    <col min="1" max="1" width="24.25" style="403" customWidth="1"/>
    <col min="2" max="2" width="48.375" style="403" customWidth="1"/>
    <col min="3" max="8" width="6.25" style="403" customWidth="1"/>
    <col min="9" max="9" width="3.75" style="403" customWidth="1"/>
    <col min="10" max="10" width="3.75" style="215" customWidth="1"/>
    <col min="11" max="11" width="3.75" style="403" customWidth="1"/>
    <col min="12" max="12" width="6.125" style="403" bestFit="1" customWidth="1"/>
    <col min="13" max="15" width="3.75" style="403" customWidth="1"/>
    <col min="16" max="16" width="8.625" style="403" bestFit="1" customWidth="1"/>
    <col min="17" max="17" width="11" style="6"/>
    <col min="18" max="18" width="25.125" style="6" bestFit="1" customWidth="1"/>
    <col min="19" max="28" width="11" style="6"/>
    <col min="29" max="29" width="21.375" style="6" customWidth="1"/>
    <col min="30" max="31" width="11" style="6"/>
    <col min="32" max="32" width="13.25" style="6" bestFit="1" customWidth="1"/>
    <col min="33" max="16384" width="11" style="6"/>
  </cols>
  <sheetData>
    <row r="1" spans="1:17" ht="15">
      <c r="E1" s="50"/>
    </row>
    <row r="2" spans="1:17" ht="90">
      <c r="C2" s="285" t="s">
        <v>89</v>
      </c>
      <c r="D2" s="285" t="s">
        <v>90</v>
      </c>
      <c r="E2" s="285" t="s">
        <v>342</v>
      </c>
      <c r="F2" s="285" t="s">
        <v>92</v>
      </c>
      <c r="G2" s="285" t="s">
        <v>93</v>
      </c>
      <c r="H2" s="285" t="s">
        <v>94</v>
      </c>
      <c r="I2" s="285" t="s">
        <v>95</v>
      </c>
      <c r="J2" s="285" t="s">
        <v>96</v>
      </c>
      <c r="K2" s="285" t="s">
        <v>343</v>
      </c>
      <c r="L2" s="285" t="s">
        <v>98</v>
      </c>
      <c r="M2" s="237" t="s">
        <v>344</v>
      </c>
      <c r="N2" s="237" t="s">
        <v>345</v>
      </c>
      <c r="O2" s="237" t="s">
        <v>346</v>
      </c>
      <c r="P2" s="285" t="s">
        <v>158</v>
      </c>
    </row>
    <row r="3" spans="1:17">
      <c r="A3" s="228" t="s">
        <v>314</v>
      </c>
      <c r="B3" s="233" t="s">
        <v>315</v>
      </c>
      <c r="C3" s="450">
        <v>0</v>
      </c>
      <c r="D3" s="450">
        <v>0</v>
      </c>
      <c r="E3" s="450">
        <v>0</v>
      </c>
      <c r="F3" s="450">
        <v>0</v>
      </c>
      <c r="G3" s="450">
        <v>0</v>
      </c>
      <c r="H3" s="450">
        <v>0</v>
      </c>
      <c r="I3" s="450">
        <v>0</v>
      </c>
      <c r="J3" s="450">
        <v>0</v>
      </c>
      <c r="K3" s="450">
        <v>0</v>
      </c>
      <c r="L3" s="450">
        <v>0</v>
      </c>
      <c r="M3" s="450"/>
      <c r="N3" s="450"/>
      <c r="O3" s="450"/>
      <c r="P3" s="450"/>
    </row>
    <row r="4" spans="1:17">
      <c r="A4" s="228" t="s">
        <v>471</v>
      </c>
      <c r="B4" s="314" t="s">
        <v>316</v>
      </c>
      <c r="C4" s="521">
        <v>2005</v>
      </c>
      <c r="D4" s="521">
        <v>0</v>
      </c>
      <c r="E4" s="521">
        <v>0</v>
      </c>
      <c r="F4" s="521">
        <v>0</v>
      </c>
      <c r="G4" s="521">
        <v>0</v>
      </c>
      <c r="H4" s="521">
        <v>0</v>
      </c>
      <c r="I4" s="521">
        <v>0</v>
      </c>
      <c r="J4" s="521">
        <v>0</v>
      </c>
      <c r="K4" s="521">
        <v>0</v>
      </c>
      <c r="L4" s="521">
        <v>450</v>
      </c>
      <c r="M4" s="521">
        <v>0</v>
      </c>
      <c r="N4" s="521">
        <v>0</v>
      </c>
      <c r="O4" s="521">
        <v>0</v>
      </c>
      <c r="P4" s="521">
        <v>2455</v>
      </c>
      <c r="Q4" s="282"/>
    </row>
    <row r="5" spans="1:17">
      <c r="A5" s="227" t="s">
        <v>472</v>
      </c>
      <c r="B5" s="314" t="s">
        <v>18</v>
      </c>
      <c r="C5" s="521">
        <v>9000</v>
      </c>
      <c r="D5" s="521">
        <v>0</v>
      </c>
      <c r="E5" s="521">
        <v>0</v>
      </c>
      <c r="F5" s="521">
        <v>0</v>
      </c>
      <c r="G5" s="521">
        <v>0</v>
      </c>
      <c r="H5" s="521">
        <v>0</v>
      </c>
      <c r="I5" s="521">
        <v>0</v>
      </c>
      <c r="J5" s="521">
        <v>0</v>
      </c>
      <c r="K5" s="521">
        <v>0</v>
      </c>
      <c r="L5" s="521">
        <v>0</v>
      </c>
      <c r="M5" s="521">
        <v>0</v>
      </c>
      <c r="N5" s="521">
        <v>0</v>
      </c>
      <c r="O5" s="521">
        <v>0</v>
      </c>
      <c r="P5" s="521">
        <v>9000</v>
      </c>
      <c r="Q5" s="282"/>
    </row>
    <row r="6" spans="1:17">
      <c r="A6" s="227" t="s">
        <v>473</v>
      </c>
      <c r="B6" s="316" t="s">
        <v>318</v>
      </c>
      <c r="C6" s="521">
        <v>0</v>
      </c>
      <c r="D6" s="521">
        <v>0</v>
      </c>
      <c r="E6" s="521">
        <v>0</v>
      </c>
      <c r="F6" s="521">
        <v>0</v>
      </c>
      <c r="G6" s="521">
        <v>0</v>
      </c>
      <c r="H6" s="521">
        <v>0</v>
      </c>
      <c r="I6" s="521">
        <v>0</v>
      </c>
      <c r="J6" s="521">
        <v>0</v>
      </c>
      <c r="K6" s="521">
        <v>0</v>
      </c>
      <c r="L6" s="521">
        <v>0</v>
      </c>
      <c r="M6" s="521">
        <v>0</v>
      </c>
      <c r="N6" s="521">
        <v>0</v>
      </c>
      <c r="O6" s="521">
        <v>0</v>
      </c>
      <c r="P6" s="521">
        <v>0</v>
      </c>
      <c r="Q6" s="284"/>
    </row>
    <row r="7" spans="1:17">
      <c r="A7" s="227" t="s">
        <v>474</v>
      </c>
      <c r="B7" s="314" t="s">
        <v>319</v>
      </c>
      <c r="C7" s="521">
        <v>9906</v>
      </c>
      <c r="D7" s="521">
        <v>3827</v>
      </c>
      <c r="E7" s="521">
        <v>0</v>
      </c>
      <c r="F7" s="521">
        <v>0</v>
      </c>
      <c r="G7" s="521">
        <v>0</v>
      </c>
      <c r="H7" s="521">
        <v>0</v>
      </c>
      <c r="I7" s="521">
        <v>0</v>
      </c>
      <c r="J7" s="521">
        <v>0</v>
      </c>
      <c r="K7" s="521">
        <v>0</v>
      </c>
      <c r="L7" s="521">
        <v>0</v>
      </c>
      <c r="M7" s="521">
        <v>0</v>
      </c>
      <c r="N7" s="521">
        <v>0</v>
      </c>
      <c r="O7" s="521">
        <v>0</v>
      </c>
      <c r="P7" s="521">
        <v>13733</v>
      </c>
      <c r="Q7" s="282"/>
    </row>
    <row r="8" spans="1:17">
      <c r="A8" s="227" t="s">
        <v>475</v>
      </c>
      <c r="B8" s="314" t="s">
        <v>14</v>
      </c>
      <c r="C8" s="521">
        <v>0</v>
      </c>
      <c r="D8" s="521">
        <v>0</v>
      </c>
      <c r="E8" s="521">
        <v>0</v>
      </c>
      <c r="F8" s="521">
        <v>0</v>
      </c>
      <c r="G8" s="521">
        <v>0</v>
      </c>
      <c r="H8" s="521">
        <v>0</v>
      </c>
      <c r="I8" s="521">
        <v>0</v>
      </c>
      <c r="J8" s="521">
        <v>0</v>
      </c>
      <c r="K8" s="521">
        <v>0</v>
      </c>
      <c r="L8" s="521">
        <v>0</v>
      </c>
      <c r="M8" s="521">
        <v>0</v>
      </c>
      <c r="N8" s="521">
        <v>0</v>
      </c>
      <c r="O8" s="521">
        <v>0</v>
      </c>
      <c r="P8" s="521">
        <v>0</v>
      </c>
      <c r="Q8" s="282"/>
    </row>
    <row r="9" spans="1:17">
      <c r="A9" s="227" t="s">
        <v>476</v>
      </c>
      <c r="B9" s="314" t="s">
        <v>320</v>
      </c>
      <c r="C9" s="521">
        <v>0</v>
      </c>
      <c r="D9" s="521">
        <v>0</v>
      </c>
      <c r="E9" s="521">
        <v>0</v>
      </c>
      <c r="F9" s="521">
        <v>0</v>
      </c>
      <c r="G9" s="521">
        <v>0</v>
      </c>
      <c r="H9" s="521">
        <v>0</v>
      </c>
      <c r="I9" s="521">
        <v>0</v>
      </c>
      <c r="J9" s="521">
        <v>0</v>
      </c>
      <c r="K9" s="521">
        <v>0</v>
      </c>
      <c r="L9" s="521">
        <v>0</v>
      </c>
      <c r="M9" s="521">
        <v>0</v>
      </c>
      <c r="N9" s="521">
        <v>0</v>
      </c>
      <c r="O9" s="521">
        <v>0</v>
      </c>
      <c r="P9" s="521">
        <v>0</v>
      </c>
      <c r="Q9" s="282"/>
    </row>
    <row r="10" spans="1:17">
      <c r="A10" s="227" t="s">
        <v>477</v>
      </c>
      <c r="B10" s="314" t="s">
        <v>9</v>
      </c>
      <c r="C10" s="521">
        <v>6000</v>
      </c>
      <c r="D10" s="521">
        <v>0</v>
      </c>
      <c r="E10" s="521">
        <v>0</v>
      </c>
      <c r="F10" s="521">
        <v>0</v>
      </c>
      <c r="G10" s="521">
        <v>0</v>
      </c>
      <c r="H10" s="521">
        <v>0</v>
      </c>
      <c r="I10" s="521">
        <v>0</v>
      </c>
      <c r="J10" s="521">
        <v>0</v>
      </c>
      <c r="K10" s="521">
        <v>0</v>
      </c>
      <c r="L10" s="521">
        <v>0</v>
      </c>
      <c r="M10" s="521">
        <v>0</v>
      </c>
      <c r="N10" s="521">
        <v>0</v>
      </c>
      <c r="O10" s="521">
        <v>0</v>
      </c>
      <c r="P10" s="521">
        <v>6000</v>
      </c>
      <c r="Q10" s="282"/>
    </row>
    <row r="11" spans="1:17">
      <c r="A11" s="227" t="s">
        <v>478</v>
      </c>
      <c r="B11" s="314" t="s">
        <v>321</v>
      </c>
      <c r="C11" s="521">
        <v>0</v>
      </c>
      <c r="D11" s="521">
        <v>0</v>
      </c>
      <c r="E11" s="521">
        <v>0</v>
      </c>
      <c r="F11" s="521">
        <v>0</v>
      </c>
      <c r="G11" s="521">
        <v>0</v>
      </c>
      <c r="H11" s="521">
        <v>0</v>
      </c>
      <c r="I11" s="521">
        <v>0</v>
      </c>
      <c r="J11" s="521">
        <v>0</v>
      </c>
      <c r="K11" s="521">
        <v>0</v>
      </c>
      <c r="L11" s="521">
        <v>0</v>
      </c>
      <c r="M11" s="521">
        <v>0</v>
      </c>
      <c r="N11" s="521">
        <v>0</v>
      </c>
      <c r="O11" s="521">
        <v>0</v>
      </c>
      <c r="P11" s="521">
        <v>0</v>
      </c>
      <c r="Q11" s="282"/>
    </row>
    <row r="12" spans="1:17">
      <c r="A12" s="227" t="s">
        <v>479</v>
      </c>
      <c r="B12" s="314" t="s">
        <v>50</v>
      </c>
      <c r="C12" s="521">
        <v>0</v>
      </c>
      <c r="D12" s="521">
        <v>0</v>
      </c>
      <c r="E12" s="521">
        <v>0</v>
      </c>
      <c r="F12" s="521">
        <v>0</v>
      </c>
      <c r="G12" s="521">
        <v>0</v>
      </c>
      <c r="H12" s="521">
        <v>0</v>
      </c>
      <c r="I12" s="521">
        <v>0</v>
      </c>
      <c r="J12" s="521">
        <v>0</v>
      </c>
      <c r="K12" s="521">
        <v>0</v>
      </c>
      <c r="L12" s="521">
        <v>0</v>
      </c>
      <c r="M12" s="521">
        <v>0</v>
      </c>
      <c r="N12" s="521">
        <v>0</v>
      </c>
      <c r="O12" s="521">
        <v>0</v>
      </c>
      <c r="P12" s="521">
        <v>0</v>
      </c>
      <c r="Q12" s="282"/>
    </row>
    <row r="13" spans="1:17">
      <c r="A13" s="227" t="s">
        <v>480</v>
      </c>
      <c r="B13" s="314" t="s">
        <v>322</v>
      </c>
      <c r="C13" s="521">
        <v>0</v>
      </c>
      <c r="D13" s="521">
        <v>0</v>
      </c>
      <c r="E13" s="521">
        <v>0</v>
      </c>
      <c r="F13" s="521">
        <v>0</v>
      </c>
      <c r="G13" s="521">
        <v>0</v>
      </c>
      <c r="H13" s="521">
        <v>0</v>
      </c>
      <c r="I13" s="521">
        <v>0</v>
      </c>
      <c r="J13" s="521">
        <v>0</v>
      </c>
      <c r="K13" s="521">
        <v>0</v>
      </c>
      <c r="L13" s="521">
        <v>0</v>
      </c>
      <c r="M13" s="521"/>
      <c r="N13" s="521"/>
      <c r="O13" s="521"/>
      <c r="P13" s="521">
        <v>0</v>
      </c>
      <c r="Q13" s="282"/>
    </row>
    <row r="14" spans="1:17">
      <c r="A14" s="228"/>
      <c r="C14" s="450"/>
      <c r="D14" s="450"/>
      <c r="E14" s="450"/>
      <c r="F14" s="450"/>
      <c r="G14" s="450"/>
      <c r="H14" s="450"/>
      <c r="I14" s="450"/>
      <c r="J14" s="450"/>
      <c r="K14" s="450"/>
      <c r="L14" s="450"/>
      <c r="M14" s="450"/>
      <c r="N14" s="450"/>
      <c r="O14" s="450"/>
      <c r="P14" s="450"/>
    </row>
    <row r="15" spans="1:17">
      <c r="A15" s="227" t="s">
        <v>481</v>
      </c>
      <c r="B15" s="314" t="s">
        <v>10</v>
      </c>
      <c r="C15" s="521">
        <v>0</v>
      </c>
      <c r="D15" s="521">
        <v>502</v>
      </c>
      <c r="E15" s="521">
        <v>0</v>
      </c>
      <c r="F15" s="521">
        <v>0</v>
      </c>
      <c r="G15" s="521">
        <v>0</v>
      </c>
      <c r="H15" s="521">
        <v>0</v>
      </c>
      <c r="I15" s="521">
        <v>0</v>
      </c>
      <c r="J15" s="521">
        <v>0</v>
      </c>
      <c r="K15" s="521">
        <v>0</v>
      </c>
      <c r="L15" s="521">
        <v>0</v>
      </c>
      <c r="M15" s="521"/>
      <c r="N15" s="521"/>
      <c r="O15" s="521"/>
      <c r="P15" s="521">
        <v>502</v>
      </c>
      <c r="Q15" s="282"/>
    </row>
    <row r="16" spans="1:17">
      <c r="A16" s="227" t="s">
        <v>482</v>
      </c>
      <c r="B16" s="314" t="s">
        <v>325</v>
      </c>
      <c r="C16" s="521">
        <v>0</v>
      </c>
      <c r="D16" s="521">
        <v>0</v>
      </c>
      <c r="E16" s="521">
        <v>0</v>
      </c>
      <c r="F16" s="521">
        <v>0</v>
      </c>
      <c r="G16" s="521">
        <v>0</v>
      </c>
      <c r="H16" s="521">
        <v>0</v>
      </c>
      <c r="I16" s="521">
        <v>0</v>
      </c>
      <c r="J16" s="521">
        <v>0</v>
      </c>
      <c r="K16" s="521">
        <v>0</v>
      </c>
      <c r="L16" s="521">
        <v>0</v>
      </c>
      <c r="M16" s="521"/>
      <c r="N16" s="521"/>
      <c r="O16" s="521"/>
      <c r="P16" s="521">
        <v>0</v>
      </c>
      <c r="Q16" s="282"/>
    </row>
    <row r="17" spans="1:34">
      <c r="A17" s="227" t="s">
        <v>483</v>
      </c>
      <c r="B17" s="314" t="s">
        <v>328</v>
      </c>
      <c r="C17" s="521">
        <v>0</v>
      </c>
      <c r="D17" s="521">
        <v>0</v>
      </c>
      <c r="E17" s="521">
        <v>0</v>
      </c>
      <c r="F17" s="521">
        <v>0</v>
      </c>
      <c r="G17" s="521">
        <v>0</v>
      </c>
      <c r="H17" s="521">
        <v>0</v>
      </c>
      <c r="I17" s="521">
        <v>0</v>
      </c>
      <c r="J17" s="521">
        <v>0</v>
      </c>
      <c r="K17" s="521">
        <v>0</v>
      </c>
      <c r="L17" s="521">
        <v>0</v>
      </c>
      <c r="M17" s="521"/>
      <c r="N17" s="521"/>
      <c r="O17" s="521"/>
      <c r="P17" s="521">
        <v>0</v>
      </c>
      <c r="Q17" s="282"/>
    </row>
    <row r="18" spans="1:34">
      <c r="A18" s="227" t="s">
        <v>484</v>
      </c>
      <c r="B18" s="315" t="s">
        <v>329</v>
      </c>
      <c r="C18" s="521">
        <v>0</v>
      </c>
      <c r="D18" s="521">
        <v>0</v>
      </c>
      <c r="E18" s="521">
        <v>0</v>
      </c>
      <c r="F18" s="521">
        <v>0</v>
      </c>
      <c r="G18" s="521">
        <v>0</v>
      </c>
      <c r="H18" s="521">
        <v>0</v>
      </c>
      <c r="I18" s="521">
        <v>0</v>
      </c>
      <c r="J18" s="521">
        <v>0</v>
      </c>
      <c r="K18" s="521">
        <v>0</v>
      </c>
      <c r="L18" s="521">
        <v>0</v>
      </c>
      <c r="M18" s="521">
        <v>0</v>
      </c>
      <c r="N18" s="521">
        <v>0</v>
      </c>
      <c r="O18" s="521">
        <v>0</v>
      </c>
      <c r="P18" s="521">
        <v>0</v>
      </c>
      <c r="Q18" s="283"/>
    </row>
    <row r="19" spans="1:34">
      <c r="A19" s="227" t="s">
        <v>485</v>
      </c>
      <c r="B19" s="314" t="s">
        <v>317</v>
      </c>
      <c r="C19" s="521">
        <v>0</v>
      </c>
      <c r="D19" s="521">
        <v>0</v>
      </c>
      <c r="E19" s="521">
        <v>0</v>
      </c>
      <c r="F19" s="521">
        <v>0</v>
      </c>
      <c r="G19" s="521">
        <v>0</v>
      </c>
      <c r="H19" s="521">
        <v>0</v>
      </c>
      <c r="I19" s="521">
        <v>0</v>
      </c>
      <c r="J19" s="521">
        <v>0</v>
      </c>
      <c r="K19" s="521">
        <v>0</v>
      </c>
      <c r="L19" s="521">
        <v>0</v>
      </c>
      <c r="M19" s="521">
        <v>0</v>
      </c>
      <c r="N19" s="521">
        <v>0</v>
      </c>
      <c r="O19" s="521">
        <v>0</v>
      </c>
      <c r="P19" s="521">
        <v>0</v>
      </c>
      <c r="Q19" s="282"/>
    </row>
    <row r="20" spans="1:34">
      <c r="A20" s="227" t="s">
        <v>486</v>
      </c>
      <c r="B20" s="314" t="s">
        <v>66</v>
      </c>
      <c r="C20" s="521">
        <v>0</v>
      </c>
      <c r="D20" s="521">
        <v>0</v>
      </c>
      <c r="E20" s="521">
        <v>0</v>
      </c>
      <c r="F20" s="521">
        <v>0</v>
      </c>
      <c r="G20" s="521">
        <v>0</v>
      </c>
      <c r="H20" s="521">
        <v>0</v>
      </c>
      <c r="I20" s="521">
        <v>0</v>
      </c>
      <c r="J20" s="521">
        <v>0</v>
      </c>
      <c r="K20" s="521">
        <v>0</v>
      </c>
      <c r="L20" s="521">
        <v>0</v>
      </c>
      <c r="M20" s="521">
        <v>0</v>
      </c>
      <c r="N20" s="521">
        <v>0</v>
      </c>
      <c r="O20" s="521">
        <v>0</v>
      </c>
      <c r="P20" s="521">
        <v>0</v>
      </c>
      <c r="Q20" s="282"/>
    </row>
    <row r="21" spans="1:34">
      <c r="A21" s="227" t="s">
        <v>487</v>
      </c>
      <c r="B21" s="315" t="s">
        <v>68</v>
      </c>
      <c r="C21" s="521">
        <v>0</v>
      </c>
      <c r="D21" s="521">
        <v>0</v>
      </c>
      <c r="E21" s="521">
        <v>0</v>
      </c>
      <c r="F21" s="521">
        <v>0</v>
      </c>
      <c r="G21" s="521">
        <v>0</v>
      </c>
      <c r="H21" s="521">
        <v>0</v>
      </c>
      <c r="I21" s="521">
        <v>0</v>
      </c>
      <c r="J21" s="521">
        <v>0</v>
      </c>
      <c r="K21" s="521">
        <v>0</v>
      </c>
      <c r="L21" s="521">
        <v>0</v>
      </c>
      <c r="M21" s="521">
        <v>0</v>
      </c>
      <c r="N21" s="521">
        <v>0</v>
      </c>
      <c r="O21" s="521">
        <v>0</v>
      </c>
      <c r="P21" s="521">
        <v>0</v>
      </c>
      <c r="Q21" s="283"/>
    </row>
    <row r="22" spans="1:34">
      <c r="A22" s="227" t="s">
        <v>488</v>
      </c>
      <c r="B22" s="314" t="s">
        <v>28</v>
      </c>
      <c r="C22" s="521">
        <v>0</v>
      </c>
      <c r="D22" s="521">
        <v>0</v>
      </c>
      <c r="E22" s="521">
        <v>0</v>
      </c>
      <c r="F22" s="521">
        <v>0</v>
      </c>
      <c r="G22" s="521">
        <v>0</v>
      </c>
      <c r="H22" s="521">
        <v>0</v>
      </c>
      <c r="I22" s="521">
        <v>0</v>
      </c>
      <c r="J22" s="521">
        <v>0</v>
      </c>
      <c r="K22" s="521">
        <v>0</v>
      </c>
      <c r="L22" s="521">
        <v>0</v>
      </c>
      <c r="M22" s="521">
        <v>0</v>
      </c>
      <c r="N22" s="521">
        <v>0</v>
      </c>
      <c r="O22" s="521">
        <v>0</v>
      </c>
      <c r="P22" s="521">
        <v>0</v>
      </c>
      <c r="Q22" s="282"/>
    </row>
    <row r="23" spans="1:34">
      <c r="A23" s="227" t="s">
        <v>489</v>
      </c>
      <c r="B23" s="314" t="s">
        <v>27</v>
      </c>
      <c r="C23" s="521">
        <v>0</v>
      </c>
      <c r="D23" s="521">
        <v>0</v>
      </c>
      <c r="E23" s="521">
        <v>0</v>
      </c>
      <c r="F23" s="521">
        <v>0</v>
      </c>
      <c r="G23" s="521">
        <v>0</v>
      </c>
      <c r="H23" s="521">
        <v>0</v>
      </c>
      <c r="I23" s="521">
        <v>0</v>
      </c>
      <c r="J23" s="521">
        <v>0</v>
      </c>
      <c r="K23" s="521">
        <v>0</v>
      </c>
      <c r="L23" s="521">
        <v>0</v>
      </c>
      <c r="M23" s="521">
        <v>0</v>
      </c>
      <c r="N23" s="521">
        <v>0</v>
      </c>
      <c r="O23" s="521">
        <v>0</v>
      </c>
      <c r="P23" s="521">
        <v>0</v>
      </c>
      <c r="Q23" s="282"/>
    </row>
    <row r="24" spans="1:34">
      <c r="A24" s="227" t="s">
        <v>490</v>
      </c>
      <c r="B24" s="314" t="s">
        <v>326</v>
      </c>
      <c r="C24" s="521">
        <v>0</v>
      </c>
      <c r="D24" s="521">
        <v>0</v>
      </c>
      <c r="E24" s="521">
        <v>0</v>
      </c>
      <c r="F24" s="521">
        <v>0</v>
      </c>
      <c r="G24" s="521">
        <v>0</v>
      </c>
      <c r="H24" s="521">
        <v>0</v>
      </c>
      <c r="I24" s="521">
        <v>0</v>
      </c>
      <c r="J24" s="521">
        <v>0</v>
      </c>
      <c r="K24" s="521">
        <v>0</v>
      </c>
      <c r="L24" s="521">
        <v>0</v>
      </c>
      <c r="M24" s="521"/>
      <c r="N24" s="521"/>
      <c r="O24" s="521"/>
      <c r="P24" s="521">
        <v>0</v>
      </c>
      <c r="Q24" s="282"/>
    </row>
    <row r="25" spans="1:34" ht="16.5">
      <c r="A25" s="227" t="s">
        <v>491</v>
      </c>
      <c r="B25" s="314" t="s">
        <v>327</v>
      </c>
      <c r="C25" s="521">
        <v>0</v>
      </c>
      <c r="D25" s="521">
        <v>44</v>
      </c>
      <c r="E25" s="521">
        <v>0</v>
      </c>
      <c r="F25" s="521">
        <v>0</v>
      </c>
      <c r="G25" s="521">
        <v>0</v>
      </c>
      <c r="H25" s="521">
        <v>0</v>
      </c>
      <c r="I25" s="521">
        <v>0</v>
      </c>
      <c r="J25" s="521">
        <v>0</v>
      </c>
      <c r="K25" s="521">
        <v>0</v>
      </c>
      <c r="L25" s="521">
        <v>0</v>
      </c>
      <c r="M25" s="522"/>
      <c r="N25" s="522"/>
      <c r="O25" s="522"/>
      <c r="P25" s="521">
        <v>44</v>
      </c>
      <c r="Q25" s="282"/>
    </row>
    <row r="26" spans="1:34" ht="16.5">
      <c r="A26" s="227" t="s">
        <v>492</v>
      </c>
      <c r="B26" s="314" t="s">
        <v>375</v>
      </c>
      <c r="C26" s="522">
        <v>220</v>
      </c>
      <c r="D26" s="522">
        <v>39</v>
      </c>
      <c r="E26" s="522">
        <v>0</v>
      </c>
      <c r="F26" s="522">
        <v>0</v>
      </c>
      <c r="G26" s="522">
        <v>0</v>
      </c>
      <c r="H26" s="522">
        <v>0</v>
      </c>
      <c r="I26" s="522">
        <v>0</v>
      </c>
      <c r="J26" s="522">
        <v>0</v>
      </c>
      <c r="K26" s="522">
        <v>0</v>
      </c>
      <c r="L26" s="522">
        <v>6</v>
      </c>
      <c r="M26" s="521"/>
      <c r="N26" s="521"/>
      <c r="O26" s="521"/>
      <c r="P26" s="522">
        <v>265</v>
      </c>
      <c r="Q26" s="282"/>
    </row>
    <row r="27" spans="1:34">
      <c r="A27" s="227"/>
      <c r="B27" s="323" t="s">
        <v>330</v>
      </c>
      <c r="C27" s="523">
        <v>27131</v>
      </c>
      <c r="D27" s="523">
        <v>4412</v>
      </c>
      <c r="E27" s="523">
        <v>0</v>
      </c>
      <c r="F27" s="523">
        <v>0</v>
      </c>
      <c r="G27" s="523">
        <v>0</v>
      </c>
      <c r="H27" s="523">
        <v>0</v>
      </c>
      <c r="I27" s="523">
        <v>0</v>
      </c>
      <c r="J27" s="523">
        <v>0</v>
      </c>
      <c r="K27" s="523">
        <v>0</v>
      </c>
      <c r="L27" s="523">
        <v>456</v>
      </c>
      <c r="M27" s="523"/>
      <c r="N27" s="523"/>
      <c r="O27" s="523"/>
      <c r="P27" s="523">
        <v>31999</v>
      </c>
      <c r="Q27" s="323"/>
    </row>
    <row r="28" spans="1:34">
      <c r="Q28" s="323"/>
    </row>
    <row r="29" spans="1:34" ht="18" customHeight="1">
      <c r="B29" s="230" t="s">
        <v>331</v>
      </c>
      <c r="C29" s="285" t="s">
        <v>89</v>
      </c>
      <c r="D29" s="285" t="s">
        <v>90</v>
      </c>
      <c r="E29" s="285" t="s">
        <v>342</v>
      </c>
      <c r="F29" s="285" t="s">
        <v>92</v>
      </c>
      <c r="G29" s="285" t="s">
        <v>93</v>
      </c>
      <c r="H29" s="285" t="s">
        <v>94</v>
      </c>
      <c r="I29" s="285" t="s">
        <v>95</v>
      </c>
      <c r="J29" s="285" t="s">
        <v>96</v>
      </c>
      <c r="K29" s="285" t="s">
        <v>343</v>
      </c>
      <c r="L29" s="285" t="s">
        <v>98</v>
      </c>
      <c r="M29" s="237" t="s">
        <v>344</v>
      </c>
      <c r="N29" s="237" t="s">
        <v>345</v>
      </c>
      <c r="O29" s="237" t="s">
        <v>346</v>
      </c>
      <c r="P29" s="285" t="s">
        <v>158</v>
      </c>
      <c r="Q29" s="281"/>
    </row>
    <row r="30" spans="1:34" ht="15.75">
      <c r="B30" s="230"/>
      <c r="C30" s="232"/>
      <c r="D30" s="232"/>
      <c r="E30" s="232"/>
      <c r="F30" s="232"/>
      <c r="G30" s="232"/>
      <c r="H30" s="232"/>
      <c r="I30" s="232"/>
      <c r="J30" s="232"/>
      <c r="K30" s="232"/>
      <c r="L30" s="232"/>
      <c r="M30" s="229"/>
      <c r="N30" s="229"/>
      <c r="O30" s="231"/>
      <c r="P30" s="232"/>
      <c r="R30" s="1" t="s">
        <v>8</v>
      </c>
      <c r="S30" s="266"/>
      <c r="T30" s="266" t="s">
        <v>55</v>
      </c>
      <c r="U30" s="266" t="s">
        <v>56</v>
      </c>
      <c r="V30" s="266" t="s">
        <v>448</v>
      </c>
      <c r="X30" s="266" t="s">
        <v>55</v>
      </c>
      <c r="Y30" s="266" t="s">
        <v>56</v>
      </c>
      <c r="Z30" s="269" t="s">
        <v>57</v>
      </c>
      <c r="AA30" s="269" t="s">
        <v>58</v>
      </c>
      <c r="AC30" s="47" t="s">
        <v>59</v>
      </c>
      <c r="AD30" s="47"/>
      <c r="AE30" s="47"/>
      <c r="AF30" s="403"/>
      <c r="AG30" s="403"/>
      <c r="AH30" s="403"/>
    </row>
    <row r="31" spans="1:34" ht="15">
      <c r="A31" s="252" t="s">
        <v>413</v>
      </c>
      <c r="B31" s="318" t="s">
        <v>316</v>
      </c>
      <c r="C31" s="524">
        <v>6337</v>
      </c>
      <c r="D31" s="524">
        <v>0</v>
      </c>
      <c r="E31" s="524">
        <v>0</v>
      </c>
      <c r="F31" s="524">
        <v>0</v>
      </c>
      <c r="G31" s="524">
        <v>0</v>
      </c>
      <c r="H31" s="524">
        <v>0</v>
      </c>
      <c r="I31" s="524">
        <v>0</v>
      </c>
      <c r="J31" s="524">
        <v>0</v>
      </c>
      <c r="K31" s="524">
        <v>0</v>
      </c>
      <c r="L31" s="524">
        <v>0</v>
      </c>
      <c r="M31" s="525"/>
      <c r="N31" s="525"/>
      <c r="O31" s="525"/>
      <c r="P31" s="524">
        <v>6337</v>
      </c>
      <c r="R31" s="3" t="s">
        <v>9</v>
      </c>
      <c r="S31" s="41">
        <f>P38+P75</f>
        <v>947</v>
      </c>
      <c r="T31" s="2">
        <f>S31+V31</f>
        <v>967.47776417788657</v>
      </c>
      <c r="U31" s="2">
        <f>P58</f>
        <v>0</v>
      </c>
      <c r="V31" s="2">
        <f t="shared" ref="V31:V42" si="0">(S31/($S$66-$S$43))*$P$73</f>
        <v>20.477764177886577</v>
      </c>
      <c r="X31" s="2">
        <f>[5]SALDOS!$XT$3/1000-[5]SALDOS!$XT$7/1000</f>
        <v>2257.3710000000001</v>
      </c>
      <c r="Y31" s="2">
        <f>[5]SALDOS!$XT$7/1000</f>
        <v>0</v>
      </c>
      <c r="Z31" s="263">
        <f>T31-X31</f>
        <v>-1289.8932358221136</v>
      </c>
      <c r="AA31" s="263">
        <f t="shared" ref="Z31:AA66" si="1">U31-Y31</f>
        <v>0</v>
      </c>
      <c r="AC31" s="821">
        <v>43434</v>
      </c>
      <c r="AD31" s="821"/>
      <c r="AE31" s="821"/>
      <c r="AF31" s="403"/>
      <c r="AG31" s="403"/>
      <c r="AH31" s="403"/>
    </row>
    <row r="32" spans="1:34" ht="15.75">
      <c r="A32" s="251" t="s">
        <v>414</v>
      </c>
      <c r="B32" s="318" t="s">
        <v>18</v>
      </c>
      <c r="C32" s="524">
        <v>1981</v>
      </c>
      <c r="D32" s="524">
        <v>0</v>
      </c>
      <c r="E32" s="524">
        <v>0</v>
      </c>
      <c r="F32" s="524">
        <v>0</v>
      </c>
      <c r="G32" s="524">
        <v>0</v>
      </c>
      <c r="H32" s="524">
        <v>0</v>
      </c>
      <c r="I32" s="524">
        <v>0</v>
      </c>
      <c r="J32" s="524">
        <v>0</v>
      </c>
      <c r="K32" s="524">
        <v>0</v>
      </c>
      <c r="L32" s="524">
        <v>0</v>
      </c>
      <c r="M32" s="525"/>
      <c r="N32" s="525"/>
      <c r="O32" s="525"/>
      <c r="P32" s="524">
        <v>1981</v>
      </c>
      <c r="R32" s="3" t="s">
        <v>10</v>
      </c>
      <c r="S32" s="41">
        <f>P44</f>
        <v>2496</v>
      </c>
      <c r="T32" s="2">
        <f t="shared" ref="T32:T65" si="2">S32+V32</f>
        <v>2549.9730722154222</v>
      </c>
      <c r="U32" s="2"/>
      <c r="V32" s="2">
        <f>(S32/($S$66-$S$43))*$P$73</f>
        <v>53.973072215422278</v>
      </c>
      <c r="X32" s="2">
        <f>[5]SALDOS!$XT$13/1000</f>
        <v>2780.1039999999998</v>
      </c>
      <c r="Y32" s="2"/>
      <c r="Z32" s="286">
        <f>T32-X32</f>
        <v>-230.13092778457758</v>
      </c>
      <c r="AA32" s="263">
        <f t="shared" si="1"/>
        <v>0</v>
      </c>
      <c r="AC32" s="48" t="s">
        <v>60</v>
      </c>
      <c r="AD32" s="49" t="s">
        <v>61</v>
      </c>
      <c r="AE32" s="7"/>
      <c r="AF32" s="403"/>
      <c r="AG32" s="403"/>
      <c r="AH32" s="403"/>
    </row>
    <row r="33" spans="1:37" ht="16.5" thickBot="1">
      <c r="A33" s="251" t="s">
        <v>415</v>
      </c>
      <c r="B33" s="320" t="s">
        <v>318</v>
      </c>
      <c r="C33" s="524">
        <v>0</v>
      </c>
      <c r="D33" s="524">
        <v>0</v>
      </c>
      <c r="E33" s="524">
        <v>0</v>
      </c>
      <c r="F33" s="524">
        <v>0</v>
      </c>
      <c r="G33" s="524">
        <v>0</v>
      </c>
      <c r="H33" s="524">
        <v>0</v>
      </c>
      <c r="I33" s="524">
        <v>0</v>
      </c>
      <c r="J33" s="524">
        <v>0</v>
      </c>
      <c r="K33" s="524">
        <v>0</v>
      </c>
      <c r="L33" s="524">
        <v>0</v>
      </c>
      <c r="M33" s="525"/>
      <c r="N33" s="525"/>
      <c r="O33" s="525"/>
      <c r="P33" s="524">
        <v>0</v>
      </c>
      <c r="R33" s="3" t="s">
        <v>12</v>
      </c>
      <c r="S33" s="41">
        <f>P41</f>
        <v>10</v>
      </c>
      <c r="T33" s="2">
        <f t="shared" si="2"/>
        <v>10.216238270093839</v>
      </c>
      <c r="U33" s="2">
        <f>P52</f>
        <v>264</v>
      </c>
      <c r="V33" s="2">
        <f t="shared" si="0"/>
        <v>0.21623827009383925</v>
      </c>
      <c r="X33" s="2">
        <f>[5]SALDOS!$XT$17/1000-[5]SALDOS!$XT$18/1000</f>
        <v>10.129999999999995</v>
      </c>
      <c r="Y33" s="2">
        <f>[5]SALDOS!$XT$18/1000</f>
        <v>263.67500000000001</v>
      </c>
      <c r="Z33" s="263">
        <f t="shared" si="1"/>
        <v>8.6238270093843994E-2</v>
      </c>
      <c r="AA33" s="263">
        <f t="shared" si="1"/>
        <v>0.32499999999998863</v>
      </c>
      <c r="AC33" s="271" t="s">
        <v>62</v>
      </c>
      <c r="AD33" s="272">
        <f>SUM(AD34:AD51)</f>
        <v>13045.315999999999</v>
      </c>
      <c r="AE33" s="272">
        <f>SUM(AE34:AE50)</f>
        <v>1351</v>
      </c>
      <c r="AF33" s="271" t="s">
        <v>63</v>
      </c>
      <c r="AG33" s="273">
        <f>SUM(AG34:AG45)</f>
        <v>589.74</v>
      </c>
      <c r="AH33" s="272">
        <f>SUM(AH34:AH45)</f>
        <v>5291</v>
      </c>
    </row>
    <row r="34" spans="1:37" ht="15">
      <c r="A34" s="252" t="s">
        <v>416</v>
      </c>
      <c r="B34" s="318" t="s">
        <v>319</v>
      </c>
      <c r="C34" s="524">
        <v>62</v>
      </c>
      <c r="D34" s="524">
        <v>31</v>
      </c>
      <c r="E34" s="524">
        <v>0</v>
      </c>
      <c r="F34" s="524">
        <v>0</v>
      </c>
      <c r="G34" s="524">
        <v>0</v>
      </c>
      <c r="H34" s="524">
        <v>0</v>
      </c>
      <c r="I34" s="524">
        <v>0</v>
      </c>
      <c r="J34" s="524">
        <v>0</v>
      </c>
      <c r="K34" s="524">
        <v>0</v>
      </c>
      <c r="L34" s="524">
        <v>0</v>
      </c>
      <c r="M34" s="525"/>
      <c r="N34" s="525"/>
      <c r="O34" s="525"/>
      <c r="P34" s="524">
        <v>93</v>
      </c>
      <c r="R34" s="3" t="s">
        <v>14</v>
      </c>
      <c r="S34" s="41">
        <f>P36</f>
        <v>34</v>
      </c>
      <c r="T34" s="2">
        <f t="shared" si="2"/>
        <v>34.735210118319053</v>
      </c>
      <c r="U34" s="2"/>
      <c r="V34" s="2">
        <f t="shared" si="0"/>
        <v>0.73521011831905336</v>
      </c>
      <c r="X34" s="2"/>
      <c r="Y34" s="2"/>
      <c r="Z34" s="263">
        <f t="shared" si="1"/>
        <v>34.735210118319053</v>
      </c>
      <c r="AA34" s="263">
        <f t="shared" si="1"/>
        <v>0</v>
      </c>
      <c r="AC34" s="178" t="s">
        <v>17</v>
      </c>
      <c r="AD34" s="44">
        <f>[5]SALDOS!$XT$23/1000</f>
        <v>159.18600000000001</v>
      </c>
      <c r="AE34" s="45"/>
      <c r="AF34" s="179" t="s">
        <v>64</v>
      </c>
      <c r="AG34" s="43">
        <f>[5]SALDOS!$XT$7/1000</f>
        <v>0</v>
      </c>
      <c r="AH34" s="403"/>
    </row>
    <row r="35" spans="1:37" ht="15">
      <c r="A35" s="251" t="s">
        <v>417</v>
      </c>
      <c r="B35" s="318" t="s">
        <v>41</v>
      </c>
      <c r="C35" s="524">
        <v>30</v>
      </c>
      <c r="D35" s="524">
        <v>0</v>
      </c>
      <c r="E35" s="524">
        <v>0</v>
      </c>
      <c r="F35" s="524">
        <v>0</v>
      </c>
      <c r="G35" s="524">
        <v>0</v>
      </c>
      <c r="H35" s="524">
        <v>0</v>
      </c>
      <c r="I35" s="524">
        <v>0</v>
      </c>
      <c r="J35" s="524">
        <v>0</v>
      </c>
      <c r="K35" s="524">
        <v>0</v>
      </c>
      <c r="L35" s="524">
        <v>0</v>
      </c>
      <c r="M35" s="525"/>
      <c r="N35" s="525"/>
      <c r="O35" s="525"/>
      <c r="P35" s="524">
        <v>30</v>
      </c>
      <c r="R35" s="3" t="s">
        <v>11</v>
      </c>
      <c r="S35" s="41">
        <f>P46</f>
        <v>19</v>
      </c>
      <c r="T35" s="2">
        <f t="shared" si="2"/>
        <v>19.410852713178294</v>
      </c>
      <c r="U35" s="2"/>
      <c r="V35" s="2">
        <f t="shared" si="0"/>
        <v>0.41085271317829458</v>
      </c>
      <c r="X35" s="2"/>
      <c r="Y35" s="2"/>
      <c r="Z35" s="263">
        <f t="shared" si="1"/>
        <v>19.410852713178294</v>
      </c>
      <c r="AA35" s="263">
        <f t="shared" si="1"/>
        <v>0</v>
      </c>
      <c r="AC35" s="178" t="s">
        <v>18</v>
      </c>
      <c r="AD35" s="42">
        <f>[5]SALDOS!$XT$27/1000</f>
        <v>2084.08</v>
      </c>
      <c r="AE35" s="45"/>
      <c r="AF35" s="178" t="s">
        <v>65</v>
      </c>
      <c r="AG35" s="43">
        <f>[5]SALDOS!$XT$18/1000</f>
        <v>263.67500000000001</v>
      </c>
      <c r="AH35" s="403"/>
    </row>
    <row r="36" spans="1:37" ht="15">
      <c r="A36" s="251" t="s">
        <v>418</v>
      </c>
      <c r="B36" s="318" t="s">
        <v>14</v>
      </c>
      <c r="C36" s="524">
        <v>34</v>
      </c>
      <c r="D36" s="524">
        <v>0</v>
      </c>
      <c r="E36" s="524">
        <v>0</v>
      </c>
      <c r="F36" s="524">
        <v>0</v>
      </c>
      <c r="G36" s="524">
        <v>0</v>
      </c>
      <c r="H36" s="524">
        <v>0</v>
      </c>
      <c r="I36" s="524">
        <v>0</v>
      </c>
      <c r="J36" s="524">
        <v>0</v>
      </c>
      <c r="K36" s="524">
        <v>0</v>
      </c>
      <c r="L36" s="524">
        <v>0</v>
      </c>
      <c r="M36" s="525"/>
      <c r="N36" s="525"/>
      <c r="O36" s="525"/>
      <c r="P36" s="524">
        <v>34</v>
      </c>
      <c r="R36" s="3" t="s">
        <v>17</v>
      </c>
      <c r="S36" s="41">
        <f>P37</f>
        <v>181</v>
      </c>
      <c r="T36" s="2">
        <f t="shared" si="2"/>
        <v>184.9139126886985</v>
      </c>
      <c r="U36" s="2"/>
      <c r="V36" s="2">
        <f t="shared" si="0"/>
        <v>3.9139126886984901</v>
      </c>
      <c r="X36" s="2">
        <f>[5]SALDOS!$XT$23/1000</f>
        <v>159.18600000000001</v>
      </c>
      <c r="Y36" s="2"/>
      <c r="Z36" s="263">
        <f t="shared" si="1"/>
        <v>25.727912688698495</v>
      </c>
      <c r="AA36" s="263">
        <f t="shared" si="1"/>
        <v>0</v>
      </c>
      <c r="AC36" s="178" t="s">
        <v>65</v>
      </c>
      <c r="AD36" s="42">
        <f>([5]SALDOS!$XT$17-[5]SALDOS!$XT$18)/1000</f>
        <v>10.130000000000001</v>
      </c>
      <c r="AF36" s="178" t="s">
        <v>66</v>
      </c>
      <c r="AG36" s="43">
        <f>[5]SALDOS!$XT$31/1000</f>
        <v>326.065</v>
      </c>
      <c r="AH36" s="45"/>
    </row>
    <row r="37" spans="1:37" ht="15.75">
      <c r="A37" s="252" t="s">
        <v>419</v>
      </c>
      <c r="B37" s="318" t="s">
        <v>320</v>
      </c>
      <c r="C37" s="524">
        <v>181</v>
      </c>
      <c r="D37" s="524">
        <v>0</v>
      </c>
      <c r="E37" s="524">
        <v>0</v>
      </c>
      <c r="F37" s="524">
        <v>0</v>
      </c>
      <c r="G37" s="524">
        <v>0</v>
      </c>
      <c r="H37" s="524">
        <v>0</v>
      </c>
      <c r="I37" s="524">
        <v>0</v>
      </c>
      <c r="J37" s="524">
        <v>0</v>
      </c>
      <c r="K37" s="524">
        <v>0</v>
      </c>
      <c r="L37" s="524">
        <v>0</v>
      </c>
      <c r="M37" s="525"/>
      <c r="N37" s="525"/>
      <c r="O37" s="525"/>
      <c r="P37" s="524">
        <v>181</v>
      </c>
      <c r="R37" s="3" t="s">
        <v>18</v>
      </c>
      <c r="S37" s="41">
        <f>P32</f>
        <v>1981</v>
      </c>
      <c r="T37" s="2">
        <f>S37+V37</f>
        <v>2023.8368013055895</v>
      </c>
      <c r="U37" s="2"/>
      <c r="V37" s="2">
        <f t="shared" si="0"/>
        <v>42.83680130558956</v>
      </c>
      <c r="X37" s="2">
        <f>[5]SALDOS!$XT$27/1000</f>
        <v>2084.08</v>
      </c>
      <c r="Y37" s="2"/>
      <c r="Z37" s="263">
        <f t="shared" si="1"/>
        <v>-60.243198694410466</v>
      </c>
      <c r="AA37" s="263">
        <f t="shared" si="1"/>
        <v>0</v>
      </c>
      <c r="AC37" s="236" t="s">
        <v>67</v>
      </c>
      <c r="AD37" s="42">
        <f>[5]SALDOS!$XT$25/1000</f>
        <v>5505.5159999999996</v>
      </c>
      <c r="AE37" s="45"/>
      <c r="AF37" s="178" t="s">
        <v>68</v>
      </c>
      <c r="AG37" s="43"/>
      <c r="AH37" s="287">
        <f>AA60</f>
        <v>4849</v>
      </c>
    </row>
    <row r="38" spans="1:37" ht="15.75">
      <c r="A38" s="251" t="s">
        <v>420</v>
      </c>
      <c r="B38" s="318" t="s">
        <v>9</v>
      </c>
      <c r="C38" s="524">
        <v>740</v>
      </c>
      <c r="D38" s="524">
        <v>10</v>
      </c>
      <c r="E38" s="524">
        <v>0</v>
      </c>
      <c r="F38" s="524">
        <v>0</v>
      </c>
      <c r="G38" s="524">
        <v>0</v>
      </c>
      <c r="H38" s="524">
        <v>0</v>
      </c>
      <c r="I38" s="524">
        <v>51</v>
      </c>
      <c r="J38" s="526">
        <v>0</v>
      </c>
      <c r="K38" s="524">
        <v>137</v>
      </c>
      <c r="L38" s="524">
        <v>9</v>
      </c>
      <c r="M38" s="525"/>
      <c r="N38" s="525"/>
      <c r="O38" s="525"/>
      <c r="P38" s="524">
        <v>947</v>
      </c>
      <c r="R38" s="3" t="s">
        <v>19</v>
      </c>
      <c r="S38" s="41">
        <f>P34</f>
        <v>93</v>
      </c>
      <c r="T38" s="2">
        <f t="shared" si="2"/>
        <v>95.011015911872704</v>
      </c>
      <c r="U38" s="2"/>
      <c r="V38" s="2">
        <f t="shared" si="0"/>
        <v>2.0110159118727049</v>
      </c>
      <c r="X38" s="2">
        <f>[5]SALDOS!$XT$30/1000</f>
        <v>208.929</v>
      </c>
      <c r="Y38" s="2"/>
      <c r="Z38" s="263">
        <f t="shared" si="1"/>
        <v>-113.9179840881273</v>
      </c>
      <c r="AA38" s="263">
        <f t="shared" si="1"/>
        <v>0</v>
      </c>
      <c r="AC38" s="236" t="s">
        <v>9</v>
      </c>
      <c r="AD38" s="42">
        <f>([5]SALDOS!$XT$3-[5]SALDOS!$XT$7)/1000</f>
        <v>2257.3710000000001</v>
      </c>
      <c r="AE38" s="45"/>
      <c r="AF38" s="178" t="s">
        <v>69</v>
      </c>
      <c r="AG38" s="43"/>
      <c r="AH38" s="45">
        <f>AA58+Z58+AJ38</f>
        <v>119</v>
      </c>
      <c r="AI38" s="264"/>
      <c r="AJ38" s="264"/>
      <c r="AK38" s="264"/>
    </row>
    <row r="39" spans="1:37" ht="15.75">
      <c r="A39" s="252" t="s">
        <v>421</v>
      </c>
      <c r="B39" s="318" t="s">
        <v>321</v>
      </c>
      <c r="C39" s="524">
        <v>0</v>
      </c>
      <c r="D39" s="524">
        <v>0</v>
      </c>
      <c r="E39" s="524">
        <v>0</v>
      </c>
      <c r="F39" s="524">
        <v>0</v>
      </c>
      <c r="G39" s="524">
        <v>0</v>
      </c>
      <c r="H39" s="524">
        <v>0</v>
      </c>
      <c r="I39" s="524">
        <v>0</v>
      </c>
      <c r="J39" s="524">
        <v>0</v>
      </c>
      <c r="K39" s="524">
        <v>0</v>
      </c>
      <c r="L39" s="524">
        <v>0</v>
      </c>
      <c r="M39" s="525"/>
      <c r="N39" s="525"/>
      <c r="O39" s="525"/>
      <c r="P39" s="524">
        <v>0</v>
      </c>
      <c r="R39" s="3" t="s">
        <v>54</v>
      </c>
      <c r="S39" s="41">
        <f>P35</f>
        <v>30</v>
      </c>
      <c r="T39" s="2">
        <f t="shared" si="2"/>
        <v>30.648714810281518</v>
      </c>
      <c r="U39" s="2"/>
      <c r="V39" s="2">
        <f t="shared" si="0"/>
        <v>0.64871481028151767</v>
      </c>
      <c r="X39" s="2">
        <f>[5]SALDOS!$XT$26/1000</f>
        <v>40</v>
      </c>
      <c r="Y39" s="2"/>
      <c r="Z39" s="263">
        <f t="shared" si="1"/>
        <v>-9.3512851897184817</v>
      </c>
      <c r="AA39" s="263">
        <f t="shared" si="1"/>
        <v>0</v>
      </c>
      <c r="AC39" s="236" t="s">
        <v>70</v>
      </c>
      <c r="AD39" s="42"/>
      <c r="AF39" s="178" t="s">
        <v>71</v>
      </c>
      <c r="AG39" s="177"/>
      <c r="AH39" s="287">
        <f>AA62</f>
        <v>10</v>
      </c>
    </row>
    <row r="40" spans="1:37" ht="15.75">
      <c r="A40" s="251" t="s">
        <v>422</v>
      </c>
      <c r="B40" s="318" t="s">
        <v>50</v>
      </c>
      <c r="C40" s="524">
        <v>0</v>
      </c>
      <c r="D40" s="524">
        <v>0</v>
      </c>
      <c r="E40" s="524">
        <v>0</v>
      </c>
      <c r="F40" s="524">
        <v>0</v>
      </c>
      <c r="G40" s="524">
        <v>0</v>
      </c>
      <c r="H40" s="524">
        <v>0</v>
      </c>
      <c r="I40" s="524">
        <v>0</v>
      </c>
      <c r="J40" s="524">
        <v>0</v>
      </c>
      <c r="K40" s="524">
        <v>0</v>
      </c>
      <c r="L40" s="524">
        <v>0</v>
      </c>
      <c r="M40" s="525"/>
      <c r="N40" s="525"/>
      <c r="O40" s="525"/>
      <c r="P40" s="524">
        <v>0</v>
      </c>
      <c r="R40" s="3" t="s">
        <v>20</v>
      </c>
      <c r="S40" s="41"/>
      <c r="T40" s="2">
        <f t="shared" si="2"/>
        <v>0</v>
      </c>
      <c r="U40" s="2"/>
      <c r="V40" s="2">
        <f t="shared" si="0"/>
        <v>0</v>
      </c>
      <c r="X40" s="2"/>
      <c r="Y40" s="2"/>
      <c r="Z40" s="263">
        <f t="shared" si="1"/>
        <v>0</v>
      </c>
      <c r="AA40" s="263">
        <f t="shared" si="1"/>
        <v>0</v>
      </c>
      <c r="AC40" s="236" t="s">
        <v>72</v>
      </c>
      <c r="AD40" s="42">
        <f>[5]SALDOS!$XT$13/1000</f>
        <v>2780.1039999999998</v>
      </c>
      <c r="AE40" s="45"/>
      <c r="AF40" s="178" t="s">
        <v>73</v>
      </c>
      <c r="AG40" s="177"/>
      <c r="AH40" s="176">
        <f>AA51</f>
        <v>0</v>
      </c>
    </row>
    <row r="41" spans="1:37" ht="15.75">
      <c r="A41" s="252" t="s">
        <v>423</v>
      </c>
      <c r="B41" s="318" t="s">
        <v>322</v>
      </c>
      <c r="C41" s="524">
        <v>10</v>
      </c>
      <c r="D41" s="524">
        <v>0</v>
      </c>
      <c r="E41" s="524">
        <v>0</v>
      </c>
      <c r="F41" s="524">
        <v>0</v>
      </c>
      <c r="G41" s="524">
        <v>0</v>
      </c>
      <c r="H41" s="524">
        <v>0</v>
      </c>
      <c r="I41" s="524">
        <v>0</v>
      </c>
      <c r="J41" s="524">
        <v>0</v>
      </c>
      <c r="K41" s="524">
        <v>0</v>
      </c>
      <c r="L41" s="524">
        <v>0</v>
      </c>
      <c r="M41" s="525"/>
      <c r="N41" s="525"/>
      <c r="O41" s="525"/>
      <c r="P41" s="524">
        <v>10</v>
      </c>
      <c r="R41" s="3" t="s">
        <v>21</v>
      </c>
      <c r="S41" s="41"/>
      <c r="T41" s="2">
        <f t="shared" si="2"/>
        <v>0</v>
      </c>
      <c r="U41" s="2">
        <f>P55</f>
        <v>335</v>
      </c>
      <c r="V41" s="2">
        <f t="shared" si="0"/>
        <v>0</v>
      </c>
      <c r="X41" s="2"/>
      <c r="Y41" s="2">
        <f>[5]SALDOS!$XT$31/1000</f>
        <v>326.065</v>
      </c>
      <c r="Z41" s="263">
        <f t="shared" si="1"/>
        <v>0</v>
      </c>
      <c r="AA41" s="263">
        <f t="shared" si="1"/>
        <v>8.9350000000000023</v>
      </c>
      <c r="AC41" s="236" t="s">
        <v>19</v>
      </c>
      <c r="AD41" s="42">
        <f>[5]SALDOS!$XT$30/1000</f>
        <v>208.929</v>
      </c>
      <c r="AE41" s="45"/>
      <c r="AF41" s="178" t="s">
        <v>74</v>
      </c>
      <c r="AG41" s="177"/>
      <c r="AH41" s="298"/>
    </row>
    <row r="42" spans="1:37" ht="15.75">
      <c r="A42" s="251" t="s">
        <v>424</v>
      </c>
      <c r="B42" s="318" t="s">
        <v>323</v>
      </c>
      <c r="C42" s="524">
        <v>0</v>
      </c>
      <c r="D42" s="524">
        <v>0</v>
      </c>
      <c r="E42" s="524">
        <v>0</v>
      </c>
      <c r="F42" s="524">
        <v>0</v>
      </c>
      <c r="G42" s="524">
        <v>0</v>
      </c>
      <c r="H42" s="524">
        <v>0</v>
      </c>
      <c r="I42" s="524">
        <v>0</v>
      </c>
      <c r="J42" s="524">
        <v>0</v>
      </c>
      <c r="K42" s="524">
        <v>0</v>
      </c>
      <c r="L42" s="524">
        <v>0</v>
      </c>
      <c r="M42" s="525"/>
      <c r="N42" s="525"/>
      <c r="O42" s="525"/>
      <c r="P42" s="524">
        <v>0</v>
      </c>
      <c r="R42" s="3" t="s">
        <v>42</v>
      </c>
      <c r="S42" s="41"/>
      <c r="T42" s="2">
        <f t="shared" si="2"/>
        <v>0</v>
      </c>
      <c r="U42" s="2"/>
      <c r="V42" s="2">
        <f t="shared" si="0"/>
        <v>0</v>
      </c>
      <c r="X42" s="2"/>
      <c r="Y42" s="2"/>
      <c r="Z42" s="263">
        <f t="shared" si="1"/>
        <v>0</v>
      </c>
      <c r="AA42" s="263">
        <f t="shared" si="1"/>
        <v>0</v>
      </c>
      <c r="AC42" s="236" t="s">
        <v>75</v>
      </c>
      <c r="AD42" s="42"/>
      <c r="AE42" s="403"/>
      <c r="AF42" s="178" t="s">
        <v>76</v>
      </c>
      <c r="AG42" s="175"/>
    </row>
    <row r="43" spans="1:37" ht="15.75">
      <c r="A43" s="252" t="s">
        <v>425</v>
      </c>
      <c r="B43" s="318" t="s">
        <v>324</v>
      </c>
      <c r="C43" s="524">
        <v>0</v>
      </c>
      <c r="D43" s="524">
        <v>0</v>
      </c>
      <c r="E43" s="524">
        <v>0</v>
      </c>
      <c r="F43" s="524">
        <v>0</v>
      </c>
      <c r="G43" s="524">
        <v>0</v>
      </c>
      <c r="H43" s="524">
        <v>0</v>
      </c>
      <c r="I43" s="524">
        <v>0</v>
      </c>
      <c r="J43" s="524">
        <v>0</v>
      </c>
      <c r="K43" s="524">
        <v>0</v>
      </c>
      <c r="L43" s="524">
        <v>0</v>
      </c>
      <c r="M43" s="525"/>
      <c r="N43" s="525"/>
      <c r="O43" s="525"/>
      <c r="P43" s="524">
        <v>0</v>
      </c>
      <c r="R43" s="3" t="s">
        <v>22</v>
      </c>
      <c r="S43" s="41">
        <f>P74</f>
        <v>1224</v>
      </c>
      <c r="T43" s="2">
        <f t="shared" si="2"/>
        <v>1224</v>
      </c>
      <c r="U43" s="2"/>
      <c r="V43" s="2"/>
      <c r="X43" s="2"/>
      <c r="Y43" s="2"/>
      <c r="Z43" s="263">
        <f t="shared" si="1"/>
        <v>1224</v>
      </c>
      <c r="AA43" s="263">
        <f t="shared" si="1"/>
        <v>0</v>
      </c>
      <c r="AC43" s="236" t="s">
        <v>77</v>
      </c>
      <c r="AD43" s="42">
        <f>[5]SALDOS!$XT$26/1000</f>
        <v>40</v>
      </c>
      <c r="AE43" s="7"/>
      <c r="AF43" s="178" t="s">
        <v>78</v>
      </c>
      <c r="AG43" s="175"/>
    </row>
    <row r="44" spans="1:37" ht="15.75">
      <c r="A44" s="251" t="s">
        <v>426</v>
      </c>
      <c r="B44" s="318" t="s">
        <v>10</v>
      </c>
      <c r="C44" s="524">
        <v>2022</v>
      </c>
      <c r="D44" s="524">
        <v>-9</v>
      </c>
      <c r="E44" s="524">
        <v>0</v>
      </c>
      <c r="F44" s="524">
        <v>0</v>
      </c>
      <c r="G44" s="524">
        <v>0</v>
      </c>
      <c r="H44" s="524">
        <v>0</v>
      </c>
      <c r="I44" s="524">
        <v>0</v>
      </c>
      <c r="J44" s="524">
        <v>0</v>
      </c>
      <c r="K44" s="524">
        <v>0</v>
      </c>
      <c r="L44" s="524">
        <v>483</v>
      </c>
      <c r="M44" s="525"/>
      <c r="N44" s="525"/>
      <c r="O44" s="525"/>
      <c r="P44" s="524">
        <v>2496</v>
      </c>
      <c r="R44" s="3" t="s">
        <v>23</v>
      </c>
      <c r="S44" s="41"/>
      <c r="T44" s="2">
        <f t="shared" si="2"/>
        <v>0</v>
      </c>
      <c r="U44" s="2"/>
      <c r="V44" s="2">
        <f t="shared" ref="V44:V65" si="3">(S44/($S$66-$S$43))*$P$73</f>
        <v>0</v>
      </c>
      <c r="X44" s="2"/>
      <c r="Y44" s="2"/>
      <c r="Z44" s="263">
        <f t="shared" si="1"/>
        <v>0</v>
      </c>
      <c r="AA44" s="263">
        <f t="shared" si="1"/>
        <v>0</v>
      </c>
      <c r="AC44" s="236" t="s">
        <v>79</v>
      </c>
      <c r="AD44" s="42"/>
      <c r="AE44" s="403"/>
      <c r="AF44" s="178" t="s">
        <v>34</v>
      </c>
      <c r="AG44" s="175"/>
      <c r="AH44" s="45">
        <f>AA56</f>
        <v>313</v>
      </c>
    </row>
    <row r="45" spans="1:37" ht="15.75">
      <c r="A45" s="251" t="s">
        <v>427</v>
      </c>
      <c r="B45" s="318" t="s">
        <v>325</v>
      </c>
      <c r="C45" s="524">
        <v>0</v>
      </c>
      <c r="D45" s="524">
        <v>0</v>
      </c>
      <c r="E45" s="524">
        <v>0</v>
      </c>
      <c r="F45" s="524">
        <v>0</v>
      </c>
      <c r="G45" s="524">
        <v>0</v>
      </c>
      <c r="H45" s="524">
        <v>0</v>
      </c>
      <c r="I45" s="524">
        <v>0</v>
      </c>
      <c r="J45" s="524">
        <v>0</v>
      </c>
      <c r="K45" s="524">
        <v>0</v>
      </c>
      <c r="L45" s="524">
        <v>0</v>
      </c>
      <c r="M45" s="525"/>
      <c r="N45" s="525"/>
      <c r="O45" s="525"/>
      <c r="P45" s="524">
        <v>0</v>
      </c>
      <c r="R45" s="3" t="s">
        <v>24</v>
      </c>
      <c r="S45" s="41"/>
      <c r="T45" s="2">
        <f t="shared" si="2"/>
        <v>0</v>
      </c>
      <c r="U45" s="2"/>
      <c r="V45" s="2">
        <f t="shared" si="3"/>
        <v>0</v>
      </c>
      <c r="X45" s="2"/>
      <c r="Y45" s="2"/>
      <c r="Z45" s="263">
        <f t="shared" si="1"/>
        <v>0</v>
      </c>
      <c r="AA45" s="263">
        <f t="shared" si="1"/>
        <v>0</v>
      </c>
      <c r="AC45" s="236" t="s">
        <v>80</v>
      </c>
      <c r="AD45" s="42"/>
      <c r="AE45" s="403"/>
      <c r="AF45" s="277" t="s">
        <v>457</v>
      </c>
      <c r="AG45" s="235"/>
      <c r="AH45" s="288" t="s">
        <v>460</v>
      </c>
    </row>
    <row r="46" spans="1:37" ht="16.5" thickBot="1">
      <c r="A46" s="251" t="s">
        <v>428</v>
      </c>
      <c r="B46" s="318" t="s">
        <v>336</v>
      </c>
      <c r="C46" s="524">
        <v>19</v>
      </c>
      <c r="D46" s="524">
        <v>0</v>
      </c>
      <c r="E46" s="524">
        <v>0</v>
      </c>
      <c r="F46" s="524">
        <v>0</v>
      </c>
      <c r="G46" s="524">
        <v>0</v>
      </c>
      <c r="H46" s="524">
        <v>0</v>
      </c>
      <c r="I46" s="524">
        <v>0</v>
      </c>
      <c r="J46" s="524">
        <v>0</v>
      </c>
      <c r="K46" s="524">
        <v>0</v>
      </c>
      <c r="L46" s="524">
        <v>0</v>
      </c>
      <c r="M46" s="525"/>
      <c r="N46" s="525"/>
      <c r="O46" s="525"/>
      <c r="P46" s="524">
        <v>19</v>
      </c>
      <c r="R46" s="3" t="s">
        <v>25</v>
      </c>
      <c r="S46" s="41"/>
      <c r="T46" s="2">
        <f t="shared" si="2"/>
        <v>0</v>
      </c>
      <c r="U46" s="2"/>
      <c r="V46" s="2">
        <f t="shared" si="3"/>
        <v>0</v>
      </c>
      <c r="X46" s="2"/>
      <c r="Y46" s="2"/>
      <c r="Z46" s="263">
        <f t="shared" si="1"/>
        <v>0</v>
      </c>
      <c r="AA46" s="263">
        <f t="shared" si="1"/>
        <v>0</v>
      </c>
      <c r="AC46" s="236" t="s">
        <v>30</v>
      </c>
      <c r="AD46" s="42"/>
      <c r="AE46" s="7"/>
      <c r="AF46" s="178"/>
      <c r="AG46" s="235"/>
      <c r="AH46" s="403"/>
    </row>
    <row r="47" spans="1:37" ht="16.5" thickBot="1">
      <c r="A47" s="251" t="s">
        <v>429</v>
      </c>
      <c r="B47" s="318" t="s">
        <v>338</v>
      </c>
      <c r="C47" s="524">
        <v>0</v>
      </c>
      <c r="D47" s="524">
        <v>0</v>
      </c>
      <c r="E47" s="524">
        <v>0</v>
      </c>
      <c r="F47" s="524">
        <v>0</v>
      </c>
      <c r="G47" s="524">
        <v>0</v>
      </c>
      <c r="H47" s="524">
        <v>0</v>
      </c>
      <c r="I47" s="524">
        <v>0</v>
      </c>
      <c r="J47" s="524">
        <v>0</v>
      </c>
      <c r="K47" s="524">
        <v>0</v>
      </c>
      <c r="L47" s="524">
        <v>0</v>
      </c>
      <c r="M47" s="525"/>
      <c r="N47" s="525"/>
      <c r="O47" s="525"/>
      <c r="P47" s="524">
        <v>0</v>
      </c>
      <c r="R47" s="3" t="s">
        <v>26</v>
      </c>
      <c r="S47" s="41"/>
      <c r="T47" s="2">
        <f t="shared" si="2"/>
        <v>0</v>
      </c>
      <c r="U47" s="2"/>
      <c r="V47" s="2">
        <f t="shared" si="3"/>
        <v>0</v>
      </c>
      <c r="X47" s="2"/>
      <c r="Y47" s="2"/>
      <c r="Z47" s="263">
        <f t="shared" si="1"/>
        <v>0</v>
      </c>
      <c r="AA47" s="263">
        <f t="shared" si="1"/>
        <v>0</v>
      </c>
      <c r="AC47" s="236" t="s">
        <v>81</v>
      </c>
      <c r="AD47" s="42"/>
      <c r="AE47" s="403"/>
      <c r="AF47" s="274" t="s">
        <v>258</v>
      </c>
      <c r="AG47" s="275">
        <f>AG33+AD33</f>
        <v>13635.055999999999</v>
      </c>
      <c r="AH47" s="403"/>
    </row>
    <row r="48" spans="1:37" ht="15.75">
      <c r="A48" s="252" t="s">
        <v>430</v>
      </c>
      <c r="B48" s="319" t="s">
        <v>82</v>
      </c>
      <c r="C48" s="524">
        <v>0</v>
      </c>
      <c r="D48" s="524">
        <v>0</v>
      </c>
      <c r="E48" s="524">
        <v>0</v>
      </c>
      <c r="F48" s="524">
        <v>0</v>
      </c>
      <c r="G48" s="524">
        <v>0</v>
      </c>
      <c r="H48" s="524">
        <v>0</v>
      </c>
      <c r="I48" s="524">
        <v>0</v>
      </c>
      <c r="J48" s="524">
        <v>0</v>
      </c>
      <c r="K48" s="524">
        <v>0</v>
      </c>
      <c r="L48" s="524">
        <v>0</v>
      </c>
      <c r="M48" s="524">
        <v>0</v>
      </c>
      <c r="N48" s="524">
        <v>0</v>
      </c>
      <c r="O48" s="524">
        <v>0</v>
      </c>
      <c r="P48" s="524">
        <v>0</v>
      </c>
      <c r="R48" s="3" t="s">
        <v>27</v>
      </c>
      <c r="S48" s="41"/>
      <c r="T48" s="2">
        <f t="shared" si="2"/>
        <v>0</v>
      </c>
      <c r="U48" s="2">
        <f>P50</f>
        <v>0</v>
      </c>
      <c r="V48" s="2">
        <f t="shared" si="3"/>
        <v>0</v>
      </c>
      <c r="X48" s="2"/>
      <c r="Y48" s="2"/>
      <c r="Z48" s="263">
        <f t="shared" si="1"/>
        <v>0</v>
      </c>
      <c r="AA48" s="263">
        <f t="shared" si="1"/>
        <v>0</v>
      </c>
      <c r="AC48" s="236" t="s">
        <v>82</v>
      </c>
      <c r="AD48" s="42"/>
      <c r="AE48" s="403"/>
      <c r="AG48" s="258">
        <f>AG47-X69</f>
        <v>0</v>
      </c>
      <c r="AH48" s="403"/>
    </row>
    <row r="49" spans="1:34" ht="15.75">
      <c r="A49" s="252" t="s">
        <v>431</v>
      </c>
      <c r="B49" s="318" t="s">
        <v>28</v>
      </c>
      <c r="C49" s="524">
        <v>0</v>
      </c>
      <c r="D49" s="524">
        <v>0</v>
      </c>
      <c r="E49" s="524">
        <v>0</v>
      </c>
      <c r="F49" s="524">
        <v>0</v>
      </c>
      <c r="G49" s="524">
        <v>0</v>
      </c>
      <c r="H49" s="524">
        <v>0</v>
      </c>
      <c r="I49" s="524">
        <v>0</v>
      </c>
      <c r="J49" s="524">
        <v>0</v>
      </c>
      <c r="K49" s="524">
        <v>0</v>
      </c>
      <c r="L49" s="524">
        <v>0</v>
      </c>
      <c r="M49" s="525"/>
      <c r="N49" s="525"/>
      <c r="O49" s="525"/>
      <c r="P49" s="524">
        <v>0</v>
      </c>
      <c r="R49" s="3" t="s">
        <v>28</v>
      </c>
      <c r="S49" s="41"/>
      <c r="T49" s="2">
        <f t="shared" si="2"/>
        <v>0</v>
      </c>
      <c r="U49" s="2">
        <f>P54+P49</f>
        <v>0</v>
      </c>
      <c r="V49" s="2">
        <f t="shared" si="3"/>
        <v>0</v>
      </c>
      <c r="X49" s="2"/>
      <c r="Y49" s="2"/>
      <c r="Z49" s="263">
        <f t="shared" si="1"/>
        <v>0</v>
      </c>
      <c r="AA49" s="263">
        <f t="shared" si="1"/>
        <v>0</v>
      </c>
      <c r="AC49" s="236" t="s">
        <v>83</v>
      </c>
      <c r="AD49" s="42"/>
      <c r="AE49" s="7">
        <f>'Consolidado Dic 2018'!S49</f>
        <v>127</v>
      </c>
      <c r="AG49" s="403"/>
      <c r="AH49" s="403"/>
    </row>
    <row r="50" spans="1:34" ht="15.75">
      <c r="A50" s="251" t="s">
        <v>432</v>
      </c>
      <c r="B50" s="318" t="s">
        <v>27</v>
      </c>
      <c r="C50" s="524">
        <v>0</v>
      </c>
      <c r="D50" s="524">
        <v>0</v>
      </c>
      <c r="E50" s="524">
        <v>0</v>
      </c>
      <c r="F50" s="524">
        <v>0</v>
      </c>
      <c r="G50" s="524">
        <v>0</v>
      </c>
      <c r="H50" s="524">
        <v>0</v>
      </c>
      <c r="I50" s="524">
        <v>0</v>
      </c>
      <c r="J50" s="524">
        <v>0</v>
      </c>
      <c r="K50" s="524">
        <v>0</v>
      </c>
      <c r="L50" s="524">
        <v>0</v>
      </c>
      <c r="M50" s="525"/>
      <c r="N50" s="525"/>
      <c r="O50" s="525"/>
      <c r="P50" s="524">
        <v>0</v>
      </c>
      <c r="R50" s="3" t="s">
        <v>29</v>
      </c>
      <c r="S50" s="41"/>
      <c r="T50" s="2">
        <f t="shared" si="2"/>
        <v>0</v>
      </c>
      <c r="U50" s="2"/>
      <c r="V50" s="2">
        <f t="shared" si="3"/>
        <v>0</v>
      </c>
      <c r="X50" s="2"/>
      <c r="Y50" s="2"/>
      <c r="Z50" s="263">
        <f t="shared" si="1"/>
        <v>0</v>
      </c>
      <c r="AA50" s="263">
        <f t="shared" si="1"/>
        <v>0</v>
      </c>
      <c r="AC50" s="236" t="s">
        <v>22</v>
      </c>
      <c r="AD50" s="42"/>
      <c r="AE50" s="7">
        <f>'Consolidado Dic 2018'!S52</f>
        <v>1224</v>
      </c>
      <c r="AG50" s="403"/>
      <c r="AH50" s="403"/>
    </row>
    <row r="51" spans="1:34" ht="15.75">
      <c r="A51" s="252" t="s">
        <v>433</v>
      </c>
      <c r="B51" s="319" t="s">
        <v>68</v>
      </c>
      <c r="C51" s="524">
        <v>4849</v>
      </c>
      <c r="D51" s="524">
        <v>0</v>
      </c>
      <c r="E51" s="524">
        <v>0</v>
      </c>
      <c r="F51" s="524">
        <v>0</v>
      </c>
      <c r="G51" s="524">
        <v>0</v>
      </c>
      <c r="H51" s="524">
        <v>0</v>
      </c>
      <c r="I51" s="524">
        <v>0</v>
      </c>
      <c r="J51" s="524">
        <v>0</v>
      </c>
      <c r="K51" s="524">
        <v>0</v>
      </c>
      <c r="L51" s="524">
        <v>0</v>
      </c>
      <c r="M51" s="525"/>
      <c r="N51" s="525"/>
      <c r="O51" s="525"/>
      <c r="P51" s="524">
        <v>4849</v>
      </c>
      <c r="R51" s="3" t="s">
        <v>53</v>
      </c>
      <c r="S51" s="41"/>
      <c r="T51" s="2">
        <f t="shared" si="2"/>
        <v>0</v>
      </c>
      <c r="U51" s="2">
        <f>P61</f>
        <v>0</v>
      </c>
      <c r="V51" s="2">
        <f t="shared" si="3"/>
        <v>0</v>
      </c>
      <c r="X51" s="2"/>
      <c r="Y51" s="2"/>
      <c r="Z51" s="263">
        <f t="shared" si="1"/>
        <v>0</v>
      </c>
      <c r="AA51" s="263">
        <f t="shared" si="1"/>
        <v>0</v>
      </c>
      <c r="AC51" s="236" t="s">
        <v>153</v>
      </c>
      <c r="AD51" s="42"/>
      <c r="AE51" s="403"/>
      <c r="AG51" s="403"/>
      <c r="AH51" s="403"/>
    </row>
    <row r="52" spans="1:34">
      <c r="A52" s="252" t="s">
        <v>434</v>
      </c>
      <c r="B52" s="318" t="s">
        <v>317</v>
      </c>
      <c r="C52" s="524">
        <v>264</v>
      </c>
      <c r="D52" s="524">
        <v>0</v>
      </c>
      <c r="E52" s="524">
        <v>0</v>
      </c>
      <c r="F52" s="524">
        <v>0</v>
      </c>
      <c r="G52" s="524">
        <v>0</v>
      </c>
      <c r="H52" s="524">
        <v>0</v>
      </c>
      <c r="I52" s="524">
        <v>0</v>
      </c>
      <c r="J52" s="524">
        <v>0</v>
      </c>
      <c r="K52" s="524">
        <v>0</v>
      </c>
      <c r="L52" s="524">
        <v>0</v>
      </c>
      <c r="M52" s="525"/>
      <c r="N52" s="525"/>
      <c r="O52" s="525"/>
      <c r="P52" s="524">
        <v>264</v>
      </c>
      <c r="R52" s="3" t="s">
        <v>30</v>
      </c>
      <c r="S52" s="41"/>
      <c r="T52" s="2">
        <f t="shared" si="2"/>
        <v>0</v>
      </c>
      <c r="U52" s="2">
        <f>P59</f>
        <v>0</v>
      </c>
      <c r="V52" s="2">
        <f t="shared" si="3"/>
        <v>0</v>
      </c>
      <c r="X52" s="2"/>
      <c r="Y52" s="2"/>
      <c r="Z52" s="263">
        <f t="shared" si="1"/>
        <v>0</v>
      </c>
      <c r="AA52" s="263">
        <f t="shared" si="1"/>
        <v>0</v>
      </c>
    </row>
    <row r="53" spans="1:34">
      <c r="A53" s="251" t="s">
        <v>435</v>
      </c>
      <c r="B53" s="318" t="s">
        <v>69</v>
      </c>
      <c r="C53" s="524">
        <v>43</v>
      </c>
      <c r="D53" s="524">
        <v>5</v>
      </c>
      <c r="E53" s="524">
        <v>0</v>
      </c>
      <c r="F53" s="524">
        <v>0</v>
      </c>
      <c r="G53" s="524">
        <v>0</v>
      </c>
      <c r="H53" s="524">
        <v>71</v>
      </c>
      <c r="I53" s="524">
        <v>0</v>
      </c>
      <c r="J53" s="524">
        <v>0</v>
      </c>
      <c r="K53" s="524">
        <v>0</v>
      </c>
      <c r="L53" s="524">
        <v>0</v>
      </c>
      <c r="M53" s="525"/>
      <c r="N53" s="525"/>
      <c r="O53" s="525"/>
      <c r="P53" s="524">
        <v>119</v>
      </c>
      <c r="R53" s="3" t="s">
        <v>31</v>
      </c>
      <c r="S53" s="41"/>
      <c r="T53" s="2">
        <f t="shared" si="2"/>
        <v>0</v>
      </c>
      <c r="U53" s="2"/>
      <c r="V53" s="2">
        <f t="shared" si="3"/>
        <v>0</v>
      </c>
      <c r="X53" s="2"/>
      <c r="Y53" s="2"/>
      <c r="Z53" s="263">
        <f t="shared" si="1"/>
        <v>0</v>
      </c>
      <c r="AA53" s="263">
        <f t="shared" si="1"/>
        <v>0</v>
      </c>
    </row>
    <row r="54" spans="1:34">
      <c r="A54" s="251" t="s">
        <v>436</v>
      </c>
      <c r="B54" s="318" t="s">
        <v>332</v>
      </c>
      <c r="C54" s="524">
        <v>0</v>
      </c>
      <c r="D54" s="524">
        <v>0</v>
      </c>
      <c r="E54" s="524">
        <v>0</v>
      </c>
      <c r="F54" s="524">
        <v>0</v>
      </c>
      <c r="G54" s="524">
        <v>0</v>
      </c>
      <c r="H54" s="524">
        <v>0</v>
      </c>
      <c r="I54" s="524">
        <v>0</v>
      </c>
      <c r="J54" s="524">
        <v>0</v>
      </c>
      <c r="K54" s="524">
        <v>0</v>
      </c>
      <c r="L54" s="524">
        <v>0</v>
      </c>
      <c r="M54" s="525"/>
      <c r="N54" s="525"/>
      <c r="O54" s="525"/>
      <c r="P54" s="524">
        <v>0</v>
      </c>
      <c r="R54" s="3" t="s">
        <v>32</v>
      </c>
      <c r="S54" s="41"/>
      <c r="T54" s="2">
        <f t="shared" si="2"/>
        <v>0</v>
      </c>
      <c r="U54" s="2"/>
      <c r="V54" s="2">
        <f t="shared" si="3"/>
        <v>0</v>
      </c>
      <c r="X54" s="2"/>
      <c r="Y54" s="2"/>
      <c r="Z54" s="263">
        <f t="shared" si="1"/>
        <v>0</v>
      </c>
      <c r="AA54" s="263">
        <f t="shared" si="1"/>
        <v>0</v>
      </c>
    </row>
    <row r="55" spans="1:34">
      <c r="A55" s="251" t="s">
        <v>437</v>
      </c>
      <c r="B55" s="318" t="s">
        <v>333</v>
      </c>
      <c r="C55" s="524">
        <v>9</v>
      </c>
      <c r="D55" s="524">
        <v>326</v>
      </c>
      <c r="E55" s="524">
        <v>0</v>
      </c>
      <c r="F55" s="524">
        <v>0</v>
      </c>
      <c r="G55" s="524">
        <v>0</v>
      </c>
      <c r="H55" s="524">
        <v>0</v>
      </c>
      <c r="I55" s="524">
        <v>0</v>
      </c>
      <c r="J55" s="524">
        <v>0</v>
      </c>
      <c r="K55" s="524">
        <v>0</v>
      </c>
      <c r="L55" s="524">
        <v>0</v>
      </c>
      <c r="M55" s="525"/>
      <c r="N55" s="525"/>
      <c r="O55" s="525"/>
      <c r="P55" s="524">
        <v>335</v>
      </c>
      <c r="R55" s="3" t="s">
        <v>33</v>
      </c>
      <c r="S55" s="41"/>
      <c r="T55" s="2">
        <f t="shared" si="2"/>
        <v>0</v>
      </c>
      <c r="U55" s="2"/>
      <c r="V55" s="2">
        <f t="shared" si="3"/>
        <v>0</v>
      </c>
      <c r="X55" s="2"/>
      <c r="Y55" s="2"/>
      <c r="Z55" s="263">
        <f t="shared" si="1"/>
        <v>0</v>
      </c>
      <c r="AA55" s="263">
        <f t="shared" si="1"/>
        <v>0</v>
      </c>
    </row>
    <row r="56" spans="1:34">
      <c r="A56" s="251" t="s">
        <v>438</v>
      </c>
      <c r="B56" s="318" t="s">
        <v>334</v>
      </c>
      <c r="C56" s="524">
        <v>0</v>
      </c>
      <c r="D56" s="524">
        <v>313</v>
      </c>
      <c r="E56" s="524">
        <v>0</v>
      </c>
      <c r="F56" s="524">
        <v>0</v>
      </c>
      <c r="G56" s="524">
        <v>0</v>
      </c>
      <c r="H56" s="524">
        <v>0</v>
      </c>
      <c r="I56" s="524">
        <v>0</v>
      </c>
      <c r="J56" s="524">
        <v>0</v>
      </c>
      <c r="K56" s="524">
        <v>0</v>
      </c>
      <c r="L56" s="524">
        <v>0</v>
      </c>
      <c r="M56" s="525"/>
      <c r="N56" s="525"/>
      <c r="O56" s="525"/>
      <c r="P56" s="524">
        <v>313</v>
      </c>
      <c r="R56" s="3" t="s">
        <v>34</v>
      </c>
      <c r="S56" s="41"/>
      <c r="T56" s="2">
        <f t="shared" si="2"/>
        <v>0</v>
      </c>
      <c r="U56" s="2">
        <f>P56</f>
        <v>313</v>
      </c>
      <c r="V56" s="2">
        <f t="shared" si="3"/>
        <v>0</v>
      </c>
      <c r="X56" s="2"/>
      <c r="Y56" s="2"/>
      <c r="Z56" s="263">
        <f t="shared" si="1"/>
        <v>0</v>
      </c>
      <c r="AA56" s="263">
        <f t="shared" si="1"/>
        <v>313</v>
      </c>
    </row>
    <row r="57" spans="1:34">
      <c r="A57" s="251" t="s">
        <v>439</v>
      </c>
      <c r="B57" s="318" t="s">
        <v>335</v>
      </c>
      <c r="C57" s="524">
        <v>0</v>
      </c>
      <c r="D57" s="524">
        <v>39</v>
      </c>
      <c r="E57" s="524">
        <v>0</v>
      </c>
      <c r="F57" s="524">
        <v>0</v>
      </c>
      <c r="G57" s="524">
        <v>0</v>
      </c>
      <c r="H57" s="524">
        <v>0</v>
      </c>
      <c r="I57" s="524">
        <v>0</v>
      </c>
      <c r="J57" s="524">
        <v>0</v>
      </c>
      <c r="K57" s="524">
        <v>0</v>
      </c>
      <c r="L57" s="524">
        <v>0</v>
      </c>
      <c r="M57" s="525"/>
      <c r="N57" s="525"/>
      <c r="O57" s="525"/>
      <c r="P57" s="524">
        <v>39</v>
      </c>
      <c r="R57" s="3" t="s">
        <v>35</v>
      </c>
      <c r="S57" s="41">
        <f>P39</f>
        <v>0</v>
      </c>
      <c r="T57" s="2">
        <f>S57+V57</f>
        <v>0</v>
      </c>
      <c r="U57" s="2"/>
      <c r="V57" s="297">
        <f>(S57/($S$66-$S$43))*$P$73</f>
        <v>0</v>
      </c>
      <c r="X57" s="2"/>
      <c r="Y57" s="2"/>
      <c r="Z57" s="263">
        <f t="shared" si="1"/>
        <v>0</v>
      </c>
      <c r="AA57" s="263">
        <f t="shared" si="1"/>
        <v>0</v>
      </c>
    </row>
    <row r="58" spans="1:34">
      <c r="A58" s="251" t="s">
        <v>440</v>
      </c>
      <c r="B58" s="318" t="s">
        <v>337</v>
      </c>
      <c r="C58" s="524">
        <v>0</v>
      </c>
      <c r="D58" s="524">
        <v>0</v>
      </c>
      <c r="E58" s="524">
        <v>0</v>
      </c>
      <c r="F58" s="524">
        <v>0</v>
      </c>
      <c r="G58" s="524">
        <v>0</v>
      </c>
      <c r="H58" s="524">
        <v>0</v>
      </c>
      <c r="I58" s="524">
        <v>0</v>
      </c>
      <c r="J58" s="524">
        <v>0</v>
      </c>
      <c r="K58" s="524">
        <v>0</v>
      </c>
      <c r="L58" s="524">
        <v>0</v>
      </c>
      <c r="M58" s="525"/>
      <c r="N58" s="525"/>
      <c r="O58" s="525"/>
      <c r="P58" s="524">
        <v>0</v>
      </c>
      <c r="R58" s="3" t="s">
        <v>13</v>
      </c>
      <c r="S58" s="41"/>
      <c r="T58" s="2">
        <f t="shared" si="2"/>
        <v>0</v>
      </c>
      <c r="U58" s="2">
        <f>P53</f>
        <v>119</v>
      </c>
      <c r="V58" s="2">
        <f t="shared" si="3"/>
        <v>0</v>
      </c>
      <c r="X58" s="2"/>
      <c r="Y58" s="2"/>
      <c r="Z58" s="263">
        <f t="shared" si="1"/>
        <v>0</v>
      </c>
      <c r="AA58" s="263">
        <f>U58-Y58</f>
        <v>119</v>
      </c>
    </row>
    <row r="59" spans="1:34">
      <c r="A59" s="251" t="s">
        <v>441</v>
      </c>
      <c r="B59" s="318" t="s">
        <v>339</v>
      </c>
      <c r="C59" s="524">
        <v>0</v>
      </c>
      <c r="D59" s="524">
        <v>0</v>
      </c>
      <c r="E59" s="524">
        <v>0</v>
      </c>
      <c r="F59" s="524">
        <v>0</v>
      </c>
      <c r="G59" s="524">
        <v>0</v>
      </c>
      <c r="H59" s="524">
        <v>0</v>
      </c>
      <c r="I59" s="524">
        <v>0</v>
      </c>
      <c r="J59" s="524">
        <v>0</v>
      </c>
      <c r="K59" s="524">
        <v>0</v>
      </c>
      <c r="L59" s="524">
        <v>0</v>
      </c>
      <c r="M59" s="525"/>
      <c r="N59" s="525"/>
      <c r="O59" s="525"/>
      <c r="P59" s="524">
        <v>0</v>
      </c>
      <c r="R59" s="3" t="s">
        <v>36</v>
      </c>
      <c r="S59" s="41"/>
      <c r="T59" s="2">
        <f t="shared" si="2"/>
        <v>0</v>
      </c>
      <c r="U59" s="2"/>
      <c r="V59" s="2">
        <f t="shared" si="3"/>
        <v>0</v>
      </c>
      <c r="X59" s="2"/>
      <c r="Y59" s="2"/>
      <c r="Z59" s="263">
        <f t="shared" si="1"/>
        <v>0</v>
      </c>
      <c r="AA59" s="263">
        <f t="shared" si="1"/>
        <v>0</v>
      </c>
    </row>
    <row r="60" spans="1:34">
      <c r="A60" s="251" t="s">
        <v>442</v>
      </c>
      <c r="B60" s="321" t="s">
        <v>326</v>
      </c>
      <c r="C60" s="524">
        <v>0</v>
      </c>
      <c r="D60" s="524">
        <v>0</v>
      </c>
      <c r="E60" s="524">
        <v>0</v>
      </c>
      <c r="F60" s="524">
        <v>0</v>
      </c>
      <c r="G60" s="524">
        <v>0</v>
      </c>
      <c r="H60" s="524">
        <v>10</v>
      </c>
      <c r="I60" s="524">
        <v>0</v>
      </c>
      <c r="J60" s="524">
        <v>0</v>
      </c>
      <c r="K60" s="524">
        <v>0</v>
      </c>
      <c r="L60" s="524">
        <v>0</v>
      </c>
      <c r="M60" s="525"/>
      <c r="N60" s="525"/>
      <c r="O60" s="525"/>
      <c r="P60" s="524">
        <v>10</v>
      </c>
      <c r="R60" s="3" t="s">
        <v>15</v>
      </c>
      <c r="S60" s="41"/>
      <c r="T60" s="2">
        <f t="shared" si="2"/>
        <v>0</v>
      </c>
      <c r="U60" s="2">
        <f>P51</f>
        <v>4849</v>
      </c>
      <c r="V60" s="2">
        <f t="shared" si="3"/>
        <v>0</v>
      </c>
      <c r="X60" s="2"/>
      <c r="Y60" s="2"/>
      <c r="Z60" s="263">
        <f t="shared" si="1"/>
        <v>0</v>
      </c>
      <c r="AA60" s="263">
        <f>U60-Y60</f>
        <v>4849</v>
      </c>
    </row>
    <row r="61" spans="1:34">
      <c r="A61" s="251" t="s">
        <v>443</v>
      </c>
      <c r="B61" s="321" t="s">
        <v>327</v>
      </c>
      <c r="C61" s="524">
        <v>0</v>
      </c>
      <c r="D61" s="524">
        <v>0</v>
      </c>
      <c r="E61" s="524">
        <v>0</v>
      </c>
      <c r="F61" s="524">
        <v>0</v>
      </c>
      <c r="G61" s="524">
        <v>0</v>
      </c>
      <c r="H61" s="524">
        <v>0</v>
      </c>
      <c r="I61" s="524">
        <v>0</v>
      </c>
      <c r="J61" s="524">
        <v>0</v>
      </c>
      <c r="K61" s="524">
        <v>0</v>
      </c>
      <c r="L61" s="524">
        <v>0</v>
      </c>
      <c r="M61" s="525"/>
      <c r="N61" s="525"/>
      <c r="O61" s="525"/>
      <c r="P61" s="524">
        <v>0</v>
      </c>
      <c r="R61" s="3" t="s">
        <v>37</v>
      </c>
      <c r="S61" s="41">
        <f>P31</f>
        <v>6337</v>
      </c>
      <c r="T61" s="2">
        <f t="shared" si="2"/>
        <v>6474.0301917584657</v>
      </c>
      <c r="U61" s="2"/>
      <c r="V61" s="2">
        <f t="shared" si="3"/>
        <v>137.03019175846592</v>
      </c>
      <c r="X61" s="2">
        <f>[5]SALDOS!$XT$25/1000</f>
        <v>5505.5159999999996</v>
      </c>
      <c r="Y61" s="2"/>
      <c r="Z61" s="263">
        <f>T61-X61</f>
        <v>968.51419175846604</v>
      </c>
      <c r="AA61" s="263">
        <f t="shared" si="1"/>
        <v>0</v>
      </c>
    </row>
    <row r="62" spans="1:34">
      <c r="A62" s="251" t="s">
        <v>444</v>
      </c>
      <c r="B62" s="321" t="s">
        <v>340</v>
      </c>
      <c r="C62" s="524">
        <v>0</v>
      </c>
      <c r="D62" s="524">
        <v>0</v>
      </c>
      <c r="E62" s="524">
        <v>0</v>
      </c>
      <c r="F62" s="524">
        <v>0</v>
      </c>
      <c r="G62" s="524">
        <v>0</v>
      </c>
      <c r="H62" s="524">
        <v>0</v>
      </c>
      <c r="I62" s="524">
        <v>0</v>
      </c>
      <c r="J62" s="524">
        <v>0</v>
      </c>
      <c r="K62" s="524">
        <v>0</v>
      </c>
      <c r="L62" s="524">
        <v>0</v>
      </c>
      <c r="M62" s="525"/>
      <c r="N62" s="525"/>
      <c r="O62" s="525"/>
      <c r="P62" s="524">
        <v>0</v>
      </c>
      <c r="R62" s="3" t="s">
        <v>16</v>
      </c>
      <c r="S62" s="41"/>
      <c r="T62" s="2">
        <f t="shared" si="2"/>
        <v>0</v>
      </c>
      <c r="U62" s="2">
        <f>P60</f>
        <v>10</v>
      </c>
      <c r="V62" s="2">
        <f t="shared" si="3"/>
        <v>0</v>
      </c>
      <c r="X62" s="2"/>
      <c r="Y62" s="2"/>
      <c r="Z62" s="263">
        <f t="shared" si="1"/>
        <v>0</v>
      </c>
      <c r="AA62" s="263">
        <f>U62-Y62</f>
        <v>10</v>
      </c>
    </row>
    <row r="63" spans="1:34" ht="16.5">
      <c r="A63" s="251" t="s">
        <v>445</v>
      </c>
      <c r="B63" s="321" t="s">
        <v>341</v>
      </c>
      <c r="C63" s="527">
        <v>0</v>
      </c>
      <c r="D63" s="527">
        <v>0</v>
      </c>
      <c r="E63" s="527">
        <v>0</v>
      </c>
      <c r="F63" s="527">
        <v>0</v>
      </c>
      <c r="G63" s="527">
        <v>0</v>
      </c>
      <c r="H63" s="527">
        <v>0</v>
      </c>
      <c r="I63" s="527">
        <v>0</v>
      </c>
      <c r="J63" s="527">
        <v>0</v>
      </c>
      <c r="K63" s="527">
        <v>0</v>
      </c>
      <c r="L63" s="527">
        <v>0</v>
      </c>
      <c r="M63" s="528"/>
      <c r="N63" s="528"/>
      <c r="O63" s="528"/>
      <c r="P63" s="527">
        <v>0</v>
      </c>
      <c r="R63" s="3" t="s">
        <v>348</v>
      </c>
      <c r="S63" s="41">
        <f>P47</f>
        <v>0</v>
      </c>
      <c r="T63" s="2">
        <f t="shared" si="2"/>
        <v>0</v>
      </c>
      <c r="U63" s="2"/>
      <c r="V63" s="2">
        <f t="shared" si="3"/>
        <v>0</v>
      </c>
      <c r="X63" s="2"/>
      <c r="Y63" s="2"/>
      <c r="Z63" s="263">
        <f t="shared" si="1"/>
        <v>0</v>
      </c>
      <c r="AA63" s="263">
        <f t="shared" si="1"/>
        <v>0</v>
      </c>
    </row>
    <row r="64" spans="1:34">
      <c r="A64" s="254"/>
      <c r="B64" s="323" t="s">
        <v>330</v>
      </c>
      <c r="C64" s="529">
        <v>16581</v>
      </c>
      <c r="D64" s="529">
        <v>715</v>
      </c>
      <c r="E64" s="529">
        <v>0</v>
      </c>
      <c r="F64" s="529">
        <v>0</v>
      </c>
      <c r="G64" s="529">
        <v>0</v>
      </c>
      <c r="H64" s="529">
        <v>81</v>
      </c>
      <c r="I64" s="529">
        <v>51</v>
      </c>
      <c r="J64" s="529">
        <v>0</v>
      </c>
      <c r="K64" s="529">
        <v>137</v>
      </c>
      <c r="L64" s="529">
        <v>492</v>
      </c>
      <c r="M64" s="529"/>
      <c r="N64" s="529"/>
      <c r="O64" s="529"/>
      <c r="P64" s="529">
        <v>18057</v>
      </c>
      <c r="Q64" s="250"/>
      <c r="R64" s="3" t="s">
        <v>347</v>
      </c>
      <c r="S64" s="41"/>
      <c r="T64" s="2">
        <f t="shared" si="2"/>
        <v>0</v>
      </c>
      <c r="U64" s="2">
        <f>P62+P63+P57</f>
        <v>39</v>
      </c>
      <c r="V64" s="2">
        <f t="shared" si="3"/>
        <v>0</v>
      </c>
      <c r="X64" s="2"/>
      <c r="Y64" s="2"/>
      <c r="Z64" s="263">
        <f t="shared" si="1"/>
        <v>0</v>
      </c>
      <c r="AA64" s="263">
        <f t="shared" si="1"/>
        <v>39</v>
      </c>
    </row>
    <row r="65" spans="1:30" ht="15" thickBot="1">
      <c r="A65" s="254"/>
      <c r="B65" s="323" t="s">
        <v>446</v>
      </c>
      <c r="C65" s="524">
        <v>16581</v>
      </c>
      <c r="D65" s="524">
        <v>715</v>
      </c>
      <c r="E65" s="524">
        <v>0</v>
      </c>
      <c r="F65" s="524">
        <v>0</v>
      </c>
      <c r="G65" s="524">
        <v>0</v>
      </c>
      <c r="H65" s="524">
        <v>81</v>
      </c>
      <c r="I65" s="524">
        <v>51</v>
      </c>
      <c r="J65" s="524">
        <v>0</v>
      </c>
      <c r="K65" s="524">
        <v>137</v>
      </c>
      <c r="L65" s="524">
        <v>492</v>
      </c>
      <c r="M65" s="524"/>
      <c r="N65" s="524"/>
      <c r="O65" s="524"/>
      <c r="P65" s="524">
        <v>18057</v>
      </c>
      <c r="Q65" s="250"/>
      <c r="R65" s="3" t="s">
        <v>83</v>
      </c>
      <c r="S65" s="41">
        <f>P76</f>
        <v>127</v>
      </c>
      <c r="T65" s="2">
        <f t="shared" si="2"/>
        <v>129.74622603019176</v>
      </c>
      <c r="U65" s="2"/>
      <c r="V65" s="2">
        <f t="shared" si="3"/>
        <v>2.7462260301917585</v>
      </c>
      <c r="X65" s="2"/>
      <c r="Y65" s="2"/>
      <c r="Z65" s="263">
        <f t="shared" si="1"/>
        <v>129.74622603019176</v>
      </c>
      <c r="AA65" s="263">
        <f t="shared" si="1"/>
        <v>0</v>
      </c>
    </row>
    <row r="66" spans="1:30" ht="15.75" thickBot="1">
      <c r="A66" s="254"/>
      <c r="B66" s="317" t="s">
        <v>447</v>
      </c>
      <c r="C66" s="525">
        <v>0</v>
      </c>
      <c r="D66" s="525">
        <v>0</v>
      </c>
      <c r="E66" s="525">
        <v>0</v>
      </c>
      <c r="F66" s="525">
        <v>0</v>
      </c>
      <c r="G66" s="525">
        <v>0</v>
      </c>
      <c r="H66" s="525">
        <v>0</v>
      </c>
      <c r="I66" s="525">
        <v>0</v>
      </c>
      <c r="J66" s="525">
        <v>0</v>
      </c>
      <c r="K66" s="525">
        <v>0</v>
      </c>
      <c r="L66" s="525">
        <v>0</v>
      </c>
      <c r="M66" s="525"/>
      <c r="N66" s="525"/>
      <c r="O66" s="525"/>
      <c r="P66" s="525">
        <v>0</v>
      </c>
      <c r="Q66" s="250"/>
      <c r="R66" s="4" t="s">
        <v>38</v>
      </c>
      <c r="S66" s="5">
        <f>SUM(S31:S65)</f>
        <v>13479</v>
      </c>
      <c r="T66" s="5">
        <f>S66+V66</f>
        <v>13744</v>
      </c>
      <c r="U66" s="5">
        <f>SUM(U31:U65)</f>
        <v>5929</v>
      </c>
      <c r="V66" s="5">
        <f>SUM(V31:V65)</f>
        <v>265</v>
      </c>
      <c r="X66" s="5">
        <f>SUM(X31:X65)</f>
        <v>13045.315999999999</v>
      </c>
      <c r="Y66" s="5">
        <f>SUM(Y31:Y65)</f>
        <v>589.74</v>
      </c>
      <c r="Z66" s="270">
        <f t="shared" si="1"/>
        <v>698.68400000000111</v>
      </c>
      <c r="AA66" s="270">
        <f t="shared" si="1"/>
        <v>5339.26</v>
      </c>
      <c r="AB66" s="267">
        <f>W69-X69</f>
        <v>6037.9440000000013</v>
      </c>
    </row>
    <row r="67" spans="1:30">
      <c r="A67" s="254"/>
      <c r="B67" s="317"/>
      <c r="C67" s="525"/>
      <c r="D67" s="525"/>
      <c r="E67" s="525"/>
      <c r="F67" s="525"/>
      <c r="G67" s="525"/>
      <c r="H67" s="525"/>
      <c r="I67" s="525"/>
      <c r="J67" s="525"/>
      <c r="K67" s="525"/>
      <c r="L67" s="525"/>
      <c r="M67" s="525"/>
      <c r="N67" s="525"/>
      <c r="O67" s="525"/>
      <c r="P67" s="525"/>
      <c r="Q67" s="250"/>
      <c r="R67" s="40" t="s">
        <v>454</v>
      </c>
      <c r="S67" s="265">
        <f>S66-P68</f>
        <v>1351</v>
      </c>
      <c r="U67" s="265"/>
      <c r="V67" s="265">
        <f>P73</f>
        <v>265</v>
      </c>
      <c r="Z67" s="51"/>
      <c r="AA67" s="51"/>
    </row>
    <row r="68" spans="1:30">
      <c r="A68" s="254"/>
      <c r="B68" s="322" t="s">
        <v>376</v>
      </c>
      <c r="C68" s="530">
        <v>11416</v>
      </c>
      <c r="D68" s="530">
        <v>32</v>
      </c>
      <c r="E68" s="530">
        <v>0</v>
      </c>
      <c r="F68" s="530">
        <v>0</v>
      </c>
      <c r="G68" s="530">
        <v>0</v>
      </c>
      <c r="H68" s="530">
        <v>0</v>
      </c>
      <c r="I68" s="530">
        <v>51</v>
      </c>
      <c r="J68" s="530">
        <v>0</v>
      </c>
      <c r="K68" s="530">
        <v>137</v>
      </c>
      <c r="L68" s="530">
        <v>492</v>
      </c>
      <c r="M68" s="525"/>
      <c r="N68" s="525"/>
      <c r="O68" s="525"/>
      <c r="P68" s="524">
        <v>12128</v>
      </c>
      <c r="Q68" s="250"/>
      <c r="R68" s="40" t="s">
        <v>454</v>
      </c>
      <c r="S68" s="265">
        <f>S43+S65</f>
        <v>1351</v>
      </c>
      <c r="U68" s="265"/>
      <c r="V68" s="265"/>
      <c r="Y68" s="403"/>
    </row>
    <row r="69" spans="1:30" ht="15">
      <c r="A69" s="254"/>
      <c r="B69" s="322" t="s">
        <v>377</v>
      </c>
      <c r="C69" s="530">
        <v>5165</v>
      </c>
      <c r="D69" s="530">
        <v>683</v>
      </c>
      <c r="E69" s="530">
        <v>0</v>
      </c>
      <c r="F69" s="530">
        <v>0</v>
      </c>
      <c r="G69" s="530">
        <v>0</v>
      </c>
      <c r="H69" s="530">
        <v>81</v>
      </c>
      <c r="I69" s="530">
        <v>0</v>
      </c>
      <c r="J69" s="530">
        <v>0</v>
      </c>
      <c r="K69" s="530">
        <v>0</v>
      </c>
      <c r="L69" s="530">
        <v>0</v>
      </c>
      <c r="M69" s="525"/>
      <c r="N69" s="525"/>
      <c r="O69" s="525"/>
      <c r="P69" s="524">
        <v>5929</v>
      </c>
      <c r="Q69" s="250"/>
      <c r="R69" s="40" t="s">
        <v>38</v>
      </c>
      <c r="S69" s="265">
        <f>S66+U66</f>
        <v>19408</v>
      </c>
      <c r="U69" s="265"/>
      <c r="V69" s="265"/>
      <c r="W69" s="264">
        <f>T66+U66</f>
        <v>19673</v>
      </c>
      <c r="X69" s="174">
        <f>X66+Y66</f>
        <v>13635.055999999999</v>
      </c>
    </row>
    <row r="70" spans="1:30">
      <c r="R70" s="40" t="s">
        <v>455</v>
      </c>
      <c r="S70" s="265">
        <f>P68+P69+P74+P76+P75</f>
        <v>19408</v>
      </c>
      <c r="U70" s="265"/>
      <c r="V70" s="265"/>
    </row>
    <row r="71" spans="1:30" s="249" customFormat="1" ht="15">
      <c r="A71" s="247"/>
      <c r="B71" s="248" t="s">
        <v>450</v>
      </c>
      <c r="C71" s="246"/>
      <c r="D71" s="246"/>
      <c r="E71" s="247"/>
      <c r="F71" s="247"/>
      <c r="G71" s="247"/>
      <c r="H71" s="247"/>
      <c r="I71" s="247"/>
      <c r="J71" s="245"/>
      <c r="K71" s="247"/>
      <c r="L71" s="247"/>
      <c r="M71" s="247"/>
      <c r="N71" s="247"/>
      <c r="O71" s="247"/>
      <c r="P71" s="244">
        <f>P68+P69-'Consolidado Dic 2018'!S46-'Consolidado Dic 2018'!S47</f>
        <v>0</v>
      </c>
      <c r="R71" s="248" t="s">
        <v>456</v>
      </c>
      <c r="S71" s="304">
        <f>S69-S70</f>
        <v>0</v>
      </c>
      <c r="Z71" s="268">
        <f>AE33</f>
        <v>1351</v>
      </c>
      <c r="AA71" s="268">
        <f>AH33</f>
        <v>5291</v>
      </c>
      <c r="AB71" s="268">
        <f>SUM(Z71:AA71)</f>
        <v>6642</v>
      </c>
      <c r="AC71" s="276">
        <f>AB66-AB71</f>
        <v>-604.05599999999868</v>
      </c>
      <c r="AD71" s="249" t="s">
        <v>459</v>
      </c>
    </row>
    <row r="72" spans="1:30" s="249" customFormat="1" ht="15">
      <c r="B72" s="259"/>
      <c r="C72" s="260"/>
      <c r="D72" s="260"/>
      <c r="J72" s="261"/>
      <c r="P72" s="262"/>
    </row>
    <row r="73" spans="1:30" s="249" customFormat="1" ht="15">
      <c r="B73" s="253" t="s">
        <v>448</v>
      </c>
      <c r="C73" s="260"/>
      <c r="D73" s="260"/>
      <c r="J73" s="261"/>
      <c r="P73" s="262">
        <f>'Consolidado Dic 2018'!S50</f>
        <v>265</v>
      </c>
    </row>
    <row r="74" spans="1:30">
      <c r="B74" s="253" t="s">
        <v>449</v>
      </c>
      <c r="C74" s="234"/>
      <c r="D74" s="234"/>
      <c r="P74" s="403">
        <f>'Consolidado Dic 2018'!S52</f>
        <v>1224</v>
      </c>
    </row>
    <row r="75" spans="1:30">
      <c r="B75" s="253" t="s">
        <v>452</v>
      </c>
      <c r="P75" s="403">
        <f>'Consolidado Dic 2018'!S51</f>
        <v>0</v>
      </c>
    </row>
    <row r="76" spans="1:30">
      <c r="B76" s="253" t="s">
        <v>453</v>
      </c>
      <c r="P76" s="403">
        <f>'Consolidado Dic 2018'!S49</f>
        <v>127</v>
      </c>
    </row>
    <row r="77" spans="1:30">
      <c r="B77" s="253"/>
    </row>
    <row r="78" spans="1:30" ht="15">
      <c r="B78" s="248" t="s">
        <v>451</v>
      </c>
      <c r="P78" s="304">
        <f>P68+P69+P73+P74+P75+P76-'Consolidado Dic 2018'!S53</f>
        <v>-31734</v>
      </c>
      <c r="Q78" s="304">
        <f>'Consolidado Dic 2018'!S48</f>
        <v>31734</v>
      </c>
    </row>
    <row r="79" spans="1:30">
      <c r="B79" s="253"/>
    </row>
    <row r="81" spans="1:16" ht="15">
      <c r="A81" s="241"/>
      <c r="B81" s="240" t="s">
        <v>349</v>
      </c>
      <c r="C81" s="238"/>
      <c r="D81" s="238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</row>
    <row r="82" spans="1:16" ht="15">
      <c r="A82" s="241"/>
      <c r="B82" s="323" t="s">
        <v>350</v>
      </c>
      <c r="C82" s="324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</row>
    <row r="83" spans="1:16" ht="15">
      <c r="A83" s="241"/>
      <c r="B83" s="323" t="s">
        <v>351</v>
      </c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</row>
    <row r="84" spans="1:16">
      <c r="A84" s="239" t="s">
        <v>380</v>
      </c>
      <c r="B84" s="326" t="s">
        <v>352</v>
      </c>
      <c r="C84" s="531">
        <v>11501</v>
      </c>
      <c r="D84" s="531">
        <v>0</v>
      </c>
      <c r="E84" s="531">
        <v>0</v>
      </c>
      <c r="F84" s="531">
        <v>0</v>
      </c>
      <c r="G84" s="531">
        <v>0</v>
      </c>
      <c r="H84" s="531">
        <v>0</v>
      </c>
      <c r="I84" s="531">
        <v>0</v>
      </c>
      <c r="J84" s="531">
        <v>0</v>
      </c>
      <c r="K84" s="531">
        <v>0</v>
      </c>
      <c r="L84" s="531">
        <v>0</v>
      </c>
      <c r="M84" s="532"/>
      <c r="N84" s="532"/>
      <c r="O84" s="532"/>
      <c r="P84" s="533">
        <v>11501</v>
      </c>
    </row>
    <row r="85" spans="1:16">
      <c r="A85" s="239" t="s">
        <v>381</v>
      </c>
      <c r="B85" s="326" t="s">
        <v>353</v>
      </c>
      <c r="C85" s="531">
        <v>4500</v>
      </c>
      <c r="D85" s="531">
        <v>0</v>
      </c>
      <c r="E85" s="531">
        <v>0</v>
      </c>
      <c r="F85" s="531">
        <v>0</v>
      </c>
      <c r="G85" s="531">
        <v>0</v>
      </c>
      <c r="H85" s="531">
        <v>0</v>
      </c>
      <c r="I85" s="531">
        <v>0</v>
      </c>
      <c r="J85" s="531">
        <v>0</v>
      </c>
      <c r="K85" s="531">
        <v>0</v>
      </c>
      <c r="L85" s="531">
        <v>0</v>
      </c>
      <c r="M85" s="532"/>
      <c r="N85" s="532"/>
      <c r="O85" s="532"/>
      <c r="P85" s="533">
        <v>4500</v>
      </c>
    </row>
    <row r="86" spans="1:16">
      <c r="A86" s="239" t="s">
        <v>382</v>
      </c>
      <c r="B86" s="326" t="s">
        <v>354</v>
      </c>
      <c r="C86" s="531">
        <v>0</v>
      </c>
      <c r="D86" s="531">
        <v>0</v>
      </c>
      <c r="E86" s="531">
        <v>0</v>
      </c>
      <c r="F86" s="531">
        <v>0</v>
      </c>
      <c r="G86" s="531">
        <v>0</v>
      </c>
      <c r="H86" s="531">
        <v>0</v>
      </c>
      <c r="I86" s="531">
        <v>0</v>
      </c>
      <c r="J86" s="531">
        <v>0</v>
      </c>
      <c r="K86" s="531">
        <v>0</v>
      </c>
      <c r="L86" s="531">
        <v>0</v>
      </c>
      <c r="M86" s="532"/>
      <c r="N86" s="532"/>
      <c r="O86" s="532"/>
      <c r="P86" s="533">
        <v>0</v>
      </c>
    </row>
    <row r="87" spans="1:16">
      <c r="A87" s="239" t="s">
        <v>383</v>
      </c>
      <c r="B87" s="326" t="s">
        <v>356</v>
      </c>
      <c r="C87" s="531">
        <v>4500</v>
      </c>
      <c r="D87" s="531">
        <v>0</v>
      </c>
      <c r="E87" s="531">
        <v>0</v>
      </c>
      <c r="F87" s="531">
        <v>0</v>
      </c>
      <c r="G87" s="531">
        <v>0</v>
      </c>
      <c r="H87" s="531">
        <v>0</v>
      </c>
      <c r="I87" s="531">
        <v>0</v>
      </c>
      <c r="J87" s="531">
        <v>0</v>
      </c>
      <c r="K87" s="531">
        <v>0</v>
      </c>
      <c r="L87" s="531">
        <v>0</v>
      </c>
      <c r="M87" s="532"/>
      <c r="N87" s="532"/>
      <c r="O87" s="532"/>
      <c r="P87" s="533">
        <v>4500</v>
      </c>
    </row>
    <row r="88" spans="1:16">
      <c r="A88" s="239" t="s">
        <v>384</v>
      </c>
      <c r="B88" s="326" t="s">
        <v>259</v>
      </c>
      <c r="C88" s="531">
        <v>0</v>
      </c>
      <c r="D88" s="531">
        <v>0</v>
      </c>
      <c r="E88" s="531">
        <v>0</v>
      </c>
      <c r="F88" s="531">
        <v>0</v>
      </c>
      <c r="G88" s="531">
        <v>0</v>
      </c>
      <c r="H88" s="531">
        <v>0</v>
      </c>
      <c r="I88" s="531">
        <v>0</v>
      </c>
      <c r="J88" s="531">
        <v>0</v>
      </c>
      <c r="K88" s="531">
        <v>0</v>
      </c>
      <c r="L88" s="531">
        <v>0</v>
      </c>
      <c r="M88" s="532"/>
      <c r="N88" s="532"/>
      <c r="O88" s="532"/>
      <c r="P88" s="533">
        <v>0</v>
      </c>
    </row>
    <row r="89" spans="1:16">
      <c r="A89" s="239" t="s">
        <v>385</v>
      </c>
      <c r="B89" s="326" t="s">
        <v>35</v>
      </c>
      <c r="C89" s="531">
        <v>0</v>
      </c>
      <c r="D89" s="531">
        <v>0</v>
      </c>
      <c r="E89" s="531">
        <v>0</v>
      </c>
      <c r="F89" s="531">
        <v>0</v>
      </c>
      <c r="G89" s="531">
        <v>0</v>
      </c>
      <c r="H89" s="531">
        <v>0</v>
      </c>
      <c r="I89" s="531">
        <v>0</v>
      </c>
      <c r="J89" s="531">
        <v>0</v>
      </c>
      <c r="K89" s="531">
        <v>0</v>
      </c>
      <c r="L89" s="531">
        <v>0</v>
      </c>
      <c r="M89" s="532"/>
      <c r="N89" s="532"/>
      <c r="O89" s="532"/>
      <c r="P89" s="533">
        <v>0</v>
      </c>
    </row>
    <row r="90" spans="1:16">
      <c r="A90" s="239" t="s">
        <v>386</v>
      </c>
      <c r="B90" s="326" t="s">
        <v>360</v>
      </c>
      <c r="C90" s="531">
        <v>0</v>
      </c>
      <c r="D90" s="531">
        <v>0</v>
      </c>
      <c r="E90" s="531">
        <v>0</v>
      </c>
      <c r="F90" s="531">
        <v>0</v>
      </c>
      <c r="G90" s="531">
        <v>0</v>
      </c>
      <c r="H90" s="531">
        <v>0</v>
      </c>
      <c r="I90" s="531">
        <v>0</v>
      </c>
      <c r="J90" s="531">
        <v>0</v>
      </c>
      <c r="K90" s="531">
        <v>0</v>
      </c>
      <c r="L90" s="531">
        <v>0</v>
      </c>
      <c r="M90" s="532"/>
      <c r="N90" s="532"/>
      <c r="O90" s="532"/>
      <c r="P90" s="533">
        <v>0</v>
      </c>
    </row>
    <row r="91" spans="1:16">
      <c r="A91" s="239" t="s">
        <v>387</v>
      </c>
      <c r="B91" s="326" t="s">
        <v>328</v>
      </c>
      <c r="C91" s="531">
        <v>4500</v>
      </c>
      <c r="D91" s="531">
        <v>0</v>
      </c>
      <c r="E91" s="531">
        <v>0</v>
      </c>
      <c r="F91" s="531">
        <v>0</v>
      </c>
      <c r="G91" s="531">
        <v>0</v>
      </c>
      <c r="H91" s="531">
        <v>0</v>
      </c>
      <c r="I91" s="531">
        <v>0</v>
      </c>
      <c r="J91" s="531">
        <v>0</v>
      </c>
      <c r="K91" s="531">
        <v>0</v>
      </c>
      <c r="L91" s="531">
        <v>0</v>
      </c>
      <c r="M91" s="532"/>
      <c r="N91" s="532"/>
      <c r="O91" s="532"/>
      <c r="P91" s="533">
        <v>4500</v>
      </c>
    </row>
    <row r="92" spans="1:16">
      <c r="A92" s="239" t="s">
        <v>388</v>
      </c>
      <c r="B92" s="326" t="s">
        <v>361</v>
      </c>
      <c r="C92" s="531">
        <v>5000</v>
      </c>
      <c r="D92" s="531">
        <v>0</v>
      </c>
      <c r="E92" s="531">
        <v>0</v>
      </c>
      <c r="F92" s="531">
        <v>0</v>
      </c>
      <c r="G92" s="531">
        <v>0</v>
      </c>
      <c r="H92" s="531">
        <v>0</v>
      </c>
      <c r="I92" s="531">
        <v>0</v>
      </c>
      <c r="J92" s="531">
        <v>0</v>
      </c>
      <c r="K92" s="531">
        <v>0</v>
      </c>
      <c r="L92" s="531">
        <v>0</v>
      </c>
      <c r="M92" s="532"/>
      <c r="N92" s="532"/>
      <c r="O92" s="532"/>
      <c r="P92" s="533">
        <v>5000</v>
      </c>
    </row>
    <row r="93" spans="1:16">
      <c r="A93" s="239" t="s">
        <v>389</v>
      </c>
      <c r="B93" s="326" t="s">
        <v>362</v>
      </c>
      <c r="C93" s="531">
        <v>10004</v>
      </c>
      <c r="D93" s="531">
        <v>0</v>
      </c>
      <c r="E93" s="531">
        <v>0</v>
      </c>
      <c r="F93" s="531">
        <v>0</v>
      </c>
      <c r="G93" s="531">
        <v>0</v>
      </c>
      <c r="H93" s="531">
        <v>0</v>
      </c>
      <c r="I93" s="531">
        <v>0</v>
      </c>
      <c r="J93" s="531">
        <v>0</v>
      </c>
      <c r="K93" s="531">
        <v>0</v>
      </c>
      <c r="L93" s="531">
        <v>0</v>
      </c>
      <c r="M93" s="532"/>
      <c r="N93" s="532"/>
      <c r="O93" s="532"/>
      <c r="P93" s="533">
        <v>10004</v>
      </c>
    </row>
    <row r="94" spans="1:16">
      <c r="A94" s="239" t="s">
        <v>390</v>
      </c>
      <c r="B94" s="326" t="s">
        <v>363</v>
      </c>
      <c r="C94" s="531">
        <v>0</v>
      </c>
      <c r="D94" s="531">
        <v>0</v>
      </c>
      <c r="E94" s="531">
        <v>0</v>
      </c>
      <c r="F94" s="531">
        <v>0</v>
      </c>
      <c r="G94" s="531">
        <v>0</v>
      </c>
      <c r="H94" s="531">
        <v>0</v>
      </c>
      <c r="I94" s="531">
        <v>0</v>
      </c>
      <c r="J94" s="531">
        <v>0</v>
      </c>
      <c r="K94" s="531">
        <v>0</v>
      </c>
      <c r="L94" s="531">
        <v>0</v>
      </c>
      <c r="M94" s="532"/>
      <c r="N94" s="532"/>
      <c r="O94" s="532"/>
      <c r="P94" s="533">
        <v>0</v>
      </c>
    </row>
    <row r="95" spans="1:16">
      <c r="A95" s="409" t="s">
        <v>391</v>
      </c>
      <c r="B95" s="328" t="s">
        <v>355</v>
      </c>
      <c r="C95" s="531">
        <v>0</v>
      </c>
      <c r="D95" s="531">
        <v>0</v>
      </c>
      <c r="E95" s="531">
        <v>0</v>
      </c>
      <c r="F95" s="531">
        <v>0</v>
      </c>
      <c r="G95" s="531">
        <v>0</v>
      </c>
      <c r="H95" s="531">
        <v>0</v>
      </c>
      <c r="I95" s="531">
        <v>0</v>
      </c>
      <c r="J95" s="531">
        <v>0</v>
      </c>
      <c r="K95" s="531">
        <v>0</v>
      </c>
      <c r="L95" s="531">
        <v>0</v>
      </c>
      <c r="M95" s="532"/>
      <c r="N95" s="532"/>
      <c r="O95" s="532"/>
      <c r="P95" s="533">
        <v>0</v>
      </c>
    </row>
    <row r="96" spans="1:16">
      <c r="A96" s="409" t="s">
        <v>392</v>
      </c>
      <c r="B96" s="328" t="s">
        <v>21</v>
      </c>
      <c r="C96" s="531">
        <v>1507</v>
      </c>
      <c r="D96" s="531">
        <v>0</v>
      </c>
      <c r="E96" s="531">
        <v>0</v>
      </c>
      <c r="F96" s="531">
        <v>0</v>
      </c>
      <c r="G96" s="531">
        <v>0</v>
      </c>
      <c r="H96" s="531">
        <v>0</v>
      </c>
      <c r="I96" s="531">
        <v>0</v>
      </c>
      <c r="J96" s="531">
        <v>0</v>
      </c>
      <c r="K96" s="531">
        <v>0</v>
      </c>
      <c r="L96" s="531">
        <v>0</v>
      </c>
      <c r="M96" s="532"/>
      <c r="N96" s="532"/>
      <c r="O96" s="532"/>
      <c r="P96" s="533">
        <v>1507</v>
      </c>
    </row>
    <row r="97" spans="1:16">
      <c r="A97" s="409" t="s">
        <v>393</v>
      </c>
      <c r="B97" s="328" t="s">
        <v>357</v>
      </c>
      <c r="C97" s="531">
        <v>8008</v>
      </c>
      <c r="D97" s="531">
        <v>1782</v>
      </c>
      <c r="E97" s="531">
        <v>0</v>
      </c>
      <c r="F97" s="531">
        <v>0</v>
      </c>
      <c r="G97" s="531">
        <v>0</v>
      </c>
      <c r="H97" s="531">
        <v>7162</v>
      </c>
      <c r="I97" s="531">
        <v>0</v>
      </c>
      <c r="J97" s="531">
        <v>0</v>
      </c>
      <c r="K97" s="531">
        <v>0</v>
      </c>
      <c r="L97" s="531">
        <v>0</v>
      </c>
      <c r="M97" s="532"/>
      <c r="N97" s="532"/>
      <c r="O97" s="532"/>
      <c r="P97" s="533">
        <v>16952</v>
      </c>
    </row>
    <row r="98" spans="1:16">
      <c r="A98" s="409" t="s">
        <v>394</v>
      </c>
      <c r="B98" s="328" t="s">
        <v>358</v>
      </c>
      <c r="C98" s="531">
        <v>500</v>
      </c>
      <c r="D98" s="531">
        <v>0</v>
      </c>
      <c r="E98" s="531">
        <v>0</v>
      </c>
      <c r="F98" s="531">
        <v>0</v>
      </c>
      <c r="G98" s="531">
        <v>0</v>
      </c>
      <c r="H98" s="531">
        <v>0</v>
      </c>
      <c r="I98" s="531">
        <v>0</v>
      </c>
      <c r="J98" s="531">
        <v>0</v>
      </c>
      <c r="K98" s="531">
        <v>0</v>
      </c>
      <c r="L98" s="531">
        <v>0</v>
      </c>
      <c r="M98" s="532"/>
      <c r="N98" s="532"/>
      <c r="O98" s="532"/>
      <c r="P98" s="533">
        <v>500</v>
      </c>
    </row>
    <row r="99" spans="1:16">
      <c r="A99" s="409" t="s">
        <v>395</v>
      </c>
      <c r="B99" s="328" t="s">
        <v>359</v>
      </c>
      <c r="C99" s="531">
        <v>0</v>
      </c>
      <c r="D99" s="531">
        <v>0</v>
      </c>
      <c r="E99" s="531">
        <v>0</v>
      </c>
      <c r="F99" s="531">
        <v>0</v>
      </c>
      <c r="G99" s="531">
        <v>0</v>
      </c>
      <c r="H99" s="531">
        <v>0</v>
      </c>
      <c r="I99" s="531">
        <v>0</v>
      </c>
      <c r="J99" s="531">
        <v>0</v>
      </c>
      <c r="K99" s="531">
        <v>0</v>
      </c>
      <c r="L99" s="531">
        <v>0</v>
      </c>
      <c r="M99" s="532"/>
      <c r="N99" s="532"/>
      <c r="O99" s="532"/>
      <c r="P99" s="533">
        <v>0</v>
      </c>
    </row>
    <row r="100" spans="1:16">
      <c r="A100" s="409" t="s">
        <v>396</v>
      </c>
      <c r="B100" s="328" t="s">
        <v>326</v>
      </c>
      <c r="C100" s="531">
        <v>0</v>
      </c>
      <c r="D100" s="531">
        <v>0</v>
      </c>
      <c r="E100" s="531">
        <v>0</v>
      </c>
      <c r="F100" s="531">
        <v>0</v>
      </c>
      <c r="G100" s="531">
        <v>0</v>
      </c>
      <c r="H100" s="531">
        <v>0</v>
      </c>
      <c r="I100" s="531">
        <v>0</v>
      </c>
      <c r="J100" s="531">
        <v>0</v>
      </c>
      <c r="K100" s="531">
        <v>0</v>
      </c>
      <c r="L100" s="531">
        <v>0</v>
      </c>
      <c r="M100" s="532"/>
      <c r="N100" s="532"/>
      <c r="O100" s="532"/>
      <c r="P100" s="533">
        <v>0</v>
      </c>
    </row>
    <row r="101" spans="1:16">
      <c r="A101" s="239"/>
      <c r="B101" s="328" t="s">
        <v>123</v>
      </c>
      <c r="C101" s="531">
        <v>0</v>
      </c>
      <c r="D101" s="531">
        <v>13</v>
      </c>
      <c r="E101" s="531">
        <v>0</v>
      </c>
      <c r="F101" s="531">
        <v>0</v>
      </c>
      <c r="G101" s="531">
        <v>0</v>
      </c>
      <c r="H101" s="531">
        <v>0</v>
      </c>
      <c r="I101" s="531">
        <v>0</v>
      </c>
      <c r="J101" s="531">
        <v>0</v>
      </c>
      <c r="K101" s="531">
        <v>0</v>
      </c>
      <c r="L101" s="531">
        <v>0</v>
      </c>
      <c r="M101" s="532"/>
      <c r="N101" s="532"/>
      <c r="O101" s="532"/>
      <c r="P101" s="533">
        <v>13</v>
      </c>
    </row>
    <row r="102" spans="1:16" ht="16.5">
      <c r="A102" s="409" t="s">
        <v>397</v>
      </c>
      <c r="B102" s="328" t="s">
        <v>123</v>
      </c>
      <c r="C102" s="534">
        <v>1199</v>
      </c>
      <c r="D102" s="534">
        <v>0</v>
      </c>
      <c r="E102" s="534">
        <v>0</v>
      </c>
      <c r="F102" s="534">
        <v>0</v>
      </c>
      <c r="G102" s="534">
        <v>0</v>
      </c>
      <c r="H102" s="534">
        <v>4</v>
      </c>
      <c r="I102" s="534">
        <v>0</v>
      </c>
      <c r="J102" s="534">
        <v>0</v>
      </c>
      <c r="K102" s="534">
        <v>0</v>
      </c>
      <c r="L102" s="534">
        <v>0</v>
      </c>
      <c r="M102" s="532"/>
      <c r="N102" s="532"/>
      <c r="O102" s="532"/>
      <c r="P102" s="535">
        <v>1203</v>
      </c>
    </row>
    <row r="103" spans="1:16">
      <c r="A103" s="353"/>
      <c r="B103" s="323" t="s">
        <v>364</v>
      </c>
      <c r="C103" s="536">
        <v>51219</v>
      </c>
      <c r="D103" s="536">
        <v>1795</v>
      </c>
      <c r="E103" s="536">
        <v>0</v>
      </c>
      <c r="F103" s="536">
        <v>0</v>
      </c>
      <c r="G103" s="536">
        <v>0</v>
      </c>
      <c r="H103" s="536">
        <v>7166</v>
      </c>
      <c r="I103" s="536">
        <v>0</v>
      </c>
      <c r="J103" s="536">
        <v>0</v>
      </c>
      <c r="K103" s="536">
        <v>0</v>
      </c>
      <c r="L103" s="536">
        <v>0</v>
      </c>
      <c r="M103" s="532"/>
      <c r="N103" s="532"/>
      <c r="O103" s="532"/>
      <c r="P103" s="536">
        <v>60180</v>
      </c>
    </row>
    <row r="104" spans="1:16">
      <c r="A104" s="354"/>
      <c r="B104" s="323"/>
      <c r="C104" s="532">
        <v>0</v>
      </c>
      <c r="D104" s="532">
        <v>0</v>
      </c>
      <c r="E104" s="532">
        <v>0</v>
      </c>
      <c r="F104" s="532">
        <v>0</v>
      </c>
      <c r="G104" s="532">
        <v>0</v>
      </c>
      <c r="H104" s="532">
        <v>0</v>
      </c>
      <c r="I104" s="532">
        <v>0</v>
      </c>
      <c r="J104" s="532">
        <v>0</v>
      </c>
      <c r="K104" s="532">
        <v>0</v>
      </c>
      <c r="L104" s="532">
        <v>0</v>
      </c>
      <c r="M104" s="532"/>
      <c r="N104" s="532"/>
      <c r="O104" s="532"/>
      <c r="P104" s="532">
        <v>0</v>
      </c>
    </row>
    <row r="105" spans="1:16">
      <c r="A105" s="354"/>
      <c r="B105" s="323"/>
      <c r="C105" s="532"/>
      <c r="D105" s="532"/>
      <c r="E105" s="532"/>
      <c r="F105" s="532"/>
      <c r="G105" s="532"/>
      <c r="H105" s="532"/>
      <c r="I105" s="532"/>
      <c r="J105" s="532"/>
      <c r="K105" s="532"/>
      <c r="L105" s="532"/>
      <c r="M105" s="532"/>
      <c r="N105" s="532"/>
      <c r="O105" s="532"/>
      <c r="P105" s="532"/>
    </row>
    <row r="106" spans="1:16">
      <c r="A106" s="354"/>
      <c r="B106" s="355" t="s">
        <v>376</v>
      </c>
      <c r="C106" s="531">
        <v>40005</v>
      </c>
      <c r="D106" s="531">
        <v>13</v>
      </c>
      <c r="E106" s="531">
        <v>0</v>
      </c>
      <c r="F106" s="531">
        <v>0</v>
      </c>
      <c r="G106" s="531">
        <v>0</v>
      </c>
      <c r="H106" s="531">
        <v>0</v>
      </c>
      <c r="I106" s="531">
        <v>0</v>
      </c>
      <c r="J106" s="531">
        <v>0</v>
      </c>
      <c r="K106" s="531">
        <v>0</v>
      </c>
      <c r="L106" s="531">
        <v>0</v>
      </c>
      <c r="M106" s="532"/>
      <c r="N106" s="532"/>
      <c r="O106" s="532"/>
      <c r="P106" s="533">
        <v>40018</v>
      </c>
    </row>
    <row r="107" spans="1:16">
      <c r="A107" s="354"/>
      <c r="B107" s="355" t="s">
        <v>377</v>
      </c>
      <c r="C107" s="531">
        <v>11214</v>
      </c>
      <c r="D107" s="531">
        <v>1782</v>
      </c>
      <c r="E107" s="531">
        <v>0</v>
      </c>
      <c r="F107" s="531">
        <v>0</v>
      </c>
      <c r="G107" s="531">
        <v>0</v>
      </c>
      <c r="H107" s="531">
        <v>7166</v>
      </c>
      <c r="I107" s="531">
        <v>0</v>
      </c>
      <c r="J107" s="531">
        <v>0</v>
      </c>
      <c r="K107" s="531">
        <v>0</v>
      </c>
      <c r="L107" s="531">
        <v>0</v>
      </c>
      <c r="M107" s="532"/>
      <c r="N107" s="532"/>
      <c r="O107" s="532"/>
      <c r="P107" s="533">
        <v>20162</v>
      </c>
    </row>
    <row r="108" spans="1:16">
      <c r="A108" s="354"/>
      <c r="B108" s="323"/>
      <c r="C108" s="532"/>
      <c r="D108" s="532"/>
      <c r="E108" s="532"/>
      <c r="F108" s="532"/>
      <c r="G108" s="532"/>
      <c r="H108" s="532"/>
      <c r="I108" s="532"/>
      <c r="J108" s="532"/>
      <c r="K108" s="532"/>
      <c r="L108" s="532"/>
      <c r="M108" s="532"/>
      <c r="N108" s="532"/>
      <c r="O108" s="532"/>
      <c r="P108" s="532"/>
    </row>
    <row r="109" spans="1:16">
      <c r="A109" s="354"/>
      <c r="B109" s="323" t="s">
        <v>370</v>
      </c>
      <c r="C109" s="532"/>
      <c r="D109" s="532"/>
      <c r="E109" s="532"/>
      <c r="F109" s="532"/>
      <c r="G109" s="532"/>
      <c r="H109" s="532"/>
      <c r="I109" s="532"/>
      <c r="J109" s="532"/>
      <c r="K109" s="532"/>
      <c r="L109" s="532"/>
      <c r="M109" s="532"/>
      <c r="N109" s="532"/>
      <c r="O109" s="532"/>
      <c r="P109" s="532"/>
    </row>
    <row r="110" spans="1:16">
      <c r="A110" s="410" t="s">
        <v>398</v>
      </c>
      <c r="B110" s="328" t="s">
        <v>357</v>
      </c>
      <c r="C110" s="531">
        <v>0</v>
      </c>
      <c r="D110" s="531">
        <v>0</v>
      </c>
      <c r="E110" s="531">
        <v>0</v>
      </c>
      <c r="F110" s="531">
        <v>0</v>
      </c>
      <c r="G110" s="531">
        <v>0</v>
      </c>
      <c r="H110" s="531">
        <v>0</v>
      </c>
      <c r="I110" s="531">
        <v>0</v>
      </c>
      <c r="J110" s="531">
        <v>0</v>
      </c>
      <c r="K110" s="531">
        <v>0</v>
      </c>
      <c r="L110" s="531">
        <v>0</v>
      </c>
      <c r="M110" s="532"/>
      <c r="N110" s="532"/>
      <c r="O110" s="532"/>
      <c r="P110" s="533">
        <v>0</v>
      </c>
    </row>
    <row r="111" spans="1:16" ht="16.5">
      <c r="A111" s="410" t="s">
        <v>399</v>
      </c>
      <c r="B111" s="328" t="s">
        <v>366</v>
      </c>
      <c r="C111" s="534">
        <v>0</v>
      </c>
      <c r="D111" s="534">
        <v>0</v>
      </c>
      <c r="E111" s="534">
        <v>0</v>
      </c>
      <c r="F111" s="534">
        <v>0</v>
      </c>
      <c r="G111" s="534">
        <v>0</v>
      </c>
      <c r="H111" s="534">
        <v>0</v>
      </c>
      <c r="I111" s="534">
        <v>0</v>
      </c>
      <c r="J111" s="534">
        <v>0</v>
      </c>
      <c r="K111" s="534">
        <v>0</v>
      </c>
      <c r="L111" s="534">
        <v>0</v>
      </c>
      <c r="M111" s="532"/>
      <c r="N111" s="532"/>
      <c r="O111" s="532"/>
      <c r="P111" s="535">
        <v>0</v>
      </c>
    </row>
    <row r="112" spans="1:16">
      <c r="A112" s="354"/>
      <c r="B112" s="323" t="s">
        <v>364</v>
      </c>
      <c r="C112" s="536">
        <v>0</v>
      </c>
      <c r="D112" s="536">
        <v>0</v>
      </c>
      <c r="E112" s="536">
        <v>0</v>
      </c>
      <c r="F112" s="536">
        <v>0</v>
      </c>
      <c r="G112" s="536">
        <v>0</v>
      </c>
      <c r="H112" s="536">
        <v>0</v>
      </c>
      <c r="I112" s="536">
        <v>0</v>
      </c>
      <c r="J112" s="536">
        <v>0</v>
      </c>
      <c r="K112" s="536">
        <v>0</v>
      </c>
      <c r="L112" s="536">
        <v>0</v>
      </c>
      <c r="M112" s="532"/>
      <c r="N112" s="532"/>
      <c r="O112" s="532"/>
      <c r="P112" s="536">
        <v>0</v>
      </c>
    </row>
    <row r="113" spans="1:16">
      <c r="A113" s="354"/>
      <c r="B113" s="356"/>
      <c r="C113" s="532">
        <v>0</v>
      </c>
      <c r="D113" s="532">
        <v>0</v>
      </c>
      <c r="E113" s="532">
        <v>0</v>
      </c>
      <c r="F113" s="532">
        <v>0</v>
      </c>
      <c r="G113" s="532">
        <v>0</v>
      </c>
      <c r="H113" s="532">
        <v>0</v>
      </c>
      <c r="I113" s="532">
        <v>0</v>
      </c>
      <c r="J113" s="532">
        <v>0</v>
      </c>
      <c r="K113" s="532">
        <v>0</v>
      </c>
      <c r="L113" s="532">
        <v>0</v>
      </c>
      <c r="M113" s="532"/>
      <c r="N113" s="532"/>
      <c r="O113" s="532"/>
      <c r="P113" s="532">
        <v>0</v>
      </c>
    </row>
    <row r="114" spans="1:16">
      <c r="A114" s="354"/>
      <c r="B114" s="356"/>
      <c r="C114" s="532"/>
      <c r="D114" s="532"/>
      <c r="E114" s="532"/>
      <c r="F114" s="532"/>
      <c r="G114" s="532"/>
      <c r="H114" s="532"/>
      <c r="I114" s="532"/>
      <c r="J114" s="532"/>
      <c r="K114" s="532"/>
      <c r="L114" s="532"/>
      <c r="M114" s="532"/>
      <c r="N114" s="532"/>
      <c r="O114" s="532"/>
      <c r="P114" s="532"/>
    </row>
    <row r="115" spans="1:16">
      <c r="A115" s="354"/>
      <c r="B115" s="355" t="s">
        <v>400</v>
      </c>
      <c r="C115" s="531">
        <v>51219</v>
      </c>
      <c r="D115" s="531">
        <v>1795</v>
      </c>
      <c r="E115" s="531">
        <v>0</v>
      </c>
      <c r="F115" s="531">
        <v>0</v>
      </c>
      <c r="G115" s="531">
        <v>0</v>
      </c>
      <c r="H115" s="531">
        <v>7166</v>
      </c>
      <c r="I115" s="531">
        <v>0</v>
      </c>
      <c r="J115" s="531">
        <v>0</v>
      </c>
      <c r="K115" s="531">
        <v>0</v>
      </c>
      <c r="L115" s="531">
        <v>0</v>
      </c>
      <c r="M115" s="532"/>
      <c r="N115" s="532"/>
      <c r="O115" s="532"/>
      <c r="P115" s="533">
        <v>60180</v>
      </c>
    </row>
    <row r="116" spans="1:16">
      <c r="A116" s="6"/>
      <c r="B116" s="6"/>
      <c r="C116" s="532">
        <v>0</v>
      </c>
      <c r="D116" s="532">
        <v>0</v>
      </c>
      <c r="E116" s="532">
        <v>0</v>
      </c>
      <c r="F116" s="532">
        <v>0</v>
      </c>
      <c r="G116" s="532">
        <v>0</v>
      </c>
      <c r="H116" s="532">
        <v>0</v>
      </c>
      <c r="I116" s="532">
        <v>0</v>
      </c>
      <c r="J116" s="532">
        <v>0</v>
      </c>
      <c r="K116" s="532">
        <v>0</v>
      </c>
      <c r="L116" s="532">
        <v>0</v>
      </c>
      <c r="M116" s="532"/>
      <c r="N116" s="532"/>
      <c r="O116" s="532"/>
      <c r="P116" s="533">
        <v>0</v>
      </c>
    </row>
    <row r="117" spans="1:16" ht="21" customHeight="1">
      <c r="A117" s="357"/>
      <c r="B117" s="323" t="s">
        <v>365</v>
      </c>
      <c r="C117" s="532"/>
      <c r="D117" s="532"/>
      <c r="E117" s="532"/>
      <c r="F117" s="532"/>
      <c r="G117" s="532"/>
      <c r="H117" s="532"/>
      <c r="I117" s="532"/>
      <c r="J117" s="532"/>
      <c r="K117" s="532"/>
      <c r="L117" s="532"/>
      <c r="M117" s="532"/>
      <c r="N117" s="532"/>
      <c r="O117" s="532"/>
      <c r="P117" s="532"/>
    </row>
    <row r="118" spans="1:16">
      <c r="A118" s="357"/>
      <c r="B118" s="323" t="s">
        <v>351</v>
      </c>
      <c r="C118" s="532"/>
      <c r="D118" s="532"/>
      <c r="E118" s="532"/>
      <c r="F118" s="532"/>
      <c r="G118" s="532"/>
      <c r="H118" s="532"/>
      <c r="I118" s="532"/>
      <c r="J118" s="532"/>
      <c r="K118" s="532"/>
      <c r="L118" s="532"/>
      <c r="M118" s="532"/>
      <c r="N118" s="532"/>
      <c r="O118" s="532"/>
      <c r="P118" s="532"/>
    </row>
    <row r="119" spans="1:16">
      <c r="A119" s="411" t="s">
        <v>401</v>
      </c>
      <c r="B119" s="328" t="s">
        <v>366</v>
      </c>
      <c r="C119" s="531">
        <v>0</v>
      </c>
      <c r="D119" s="531">
        <v>0</v>
      </c>
      <c r="E119" s="531">
        <v>0</v>
      </c>
      <c r="F119" s="531">
        <v>0</v>
      </c>
      <c r="G119" s="531">
        <v>0</v>
      </c>
      <c r="H119" s="531">
        <v>0</v>
      </c>
      <c r="I119" s="531">
        <v>0</v>
      </c>
      <c r="J119" s="531">
        <v>0</v>
      </c>
      <c r="K119" s="531">
        <v>0</v>
      </c>
      <c r="L119" s="531">
        <v>0</v>
      </c>
      <c r="M119" s="532"/>
      <c r="N119" s="532"/>
      <c r="O119" s="532"/>
      <c r="P119" s="533">
        <v>0</v>
      </c>
    </row>
    <row r="120" spans="1:16">
      <c r="A120" s="411" t="s">
        <v>402</v>
      </c>
      <c r="B120" s="328" t="s">
        <v>357</v>
      </c>
      <c r="C120" s="531">
        <v>0</v>
      </c>
      <c r="D120" s="531">
        <v>0</v>
      </c>
      <c r="E120" s="531">
        <v>0</v>
      </c>
      <c r="F120" s="531">
        <v>0</v>
      </c>
      <c r="G120" s="531">
        <v>0</v>
      </c>
      <c r="H120" s="531">
        <v>0</v>
      </c>
      <c r="I120" s="531">
        <v>0</v>
      </c>
      <c r="J120" s="531">
        <v>0</v>
      </c>
      <c r="K120" s="531">
        <v>0</v>
      </c>
      <c r="L120" s="531">
        <v>0</v>
      </c>
      <c r="M120" s="532"/>
      <c r="N120" s="532"/>
      <c r="O120" s="532"/>
      <c r="P120" s="533">
        <v>0</v>
      </c>
    </row>
    <row r="121" spans="1:16">
      <c r="A121" s="411" t="s">
        <v>403</v>
      </c>
      <c r="B121" s="328" t="s">
        <v>367</v>
      </c>
      <c r="C121" s="531">
        <v>0</v>
      </c>
      <c r="D121" s="531">
        <v>0</v>
      </c>
      <c r="E121" s="531">
        <v>0</v>
      </c>
      <c r="F121" s="531">
        <v>0</v>
      </c>
      <c r="G121" s="531">
        <v>0</v>
      </c>
      <c r="H121" s="531">
        <v>0</v>
      </c>
      <c r="I121" s="531">
        <v>0</v>
      </c>
      <c r="J121" s="531">
        <v>0</v>
      </c>
      <c r="K121" s="531">
        <v>0</v>
      </c>
      <c r="L121" s="531">
        <v>0</v>
      </c>
      <c r="M121" s="532"/>
      <c r="N121" s="532"/>
      <c r="O121" s="532"/>
      <c r="P121" s="533">
        <v>0</v>
      </c>
    </row>
    <row r="122" spans="1:16">
      <c r="A122" s="411" t="s">
        <v>404</v>
      </c>
      <c r="B122" s="328" t="s">
        <v>368</v>
      </c>
      <c r="C122" s="537">
        <v>0</v>
      </c>
      <c r="D122" s="537">
        <v>0</v>
      </c>
      <c r="E122" s="537">
        <v>0</v>
      </c>
      <c r="F122" s="537">
        <v>0</v>
      </c>
      <c r="G122" s="537">
        <v>0</v>
      </c>
      <c r="H122" s="537">
        <v>0</v>
      </c>
      <c r="I122" s="537">
        <v>0</v>
      </c>
      <c r="J122" s="537">
        <v>0</v>
      </c>
      <c r="K122" s="537">
        <v>0</v>
      </c>
      <c r="L122" s="537">
        <v>0</v>
      </c>
      <c r="M122" s="532"/>
      <c r="N122" s="532"/>
      <c r="O122" s="532"/>
      <c r="P122" s="533">
        <v>0</v>
      </c>
    </row>
    <row r="123" spans="1:16">
      <c r="A123" s="411" t="s">
        <v>405</v>
      </c>
      <c r="B123" s="328" t="s">
        <v>326</v>
      </c>
      <c r="C123" s="537">
        <v>0</v>
      </c>
      <c r="D123" s="537">
        <v>0</v>
      </c>
      <c r="E123" s="537">
        <v>0</v>
      </c>
      <c r="F123" s="537">
        <v>0</v>
      </c>
      <c r="G123" s="537">
        <v>0</v>
      </c>
      <c r="H123" s="537">
        <v>0</v>
      </c>
      <c r="I123" s="537">
        <v>0</v>
      </c>
      <c r="J123" s="537">
        <v>0</v>
      </c>
      <c r="K123" s="537">
        <v>0</v>
      </c>
      <c r="L123" s="537">
        <v>0</v>
      </c>
      <c r="M123" s="532"/>
      <c r="N123" s="532"/>
      <c r="O123" s="532"/>
      <c r="P123" s="533">
        <v>0</v>
      </c>
    </row>
    <row r="124" spans="1:16">
      <c r="A124" s="411" t="s">
        <v>406</v>
      </c>
      <c r="B124" s="328" t="s">
        <v>327</v>
      </c>
      <c r="C124" s="413">
        <v>0</v>
      </c>
      <c r="D124" s="413">
        <v>0</v>
      </c>
      <c r="E124" s="413">
        <v>0</v>
      </c>
      <c r="F124" s="413">
        <v>0</v>
      </c>
      <c r="G124" s="413">
        <v>0</v>
      </c>
      <c r="H124" s="413">
        <v>0</v>
      </c>
      <c r="I124" s="413">
        <v>0</v>
      </c>
      <c r="J124" s="413">
        <v>0</v>
      </c>
      <c r="K124" s="413">
        <v>0</v>
      </c>
      <c r="L124" s="413">
        <v>0</v>
      </c>
      <c r="M124" s="413"/>
      <c r="N124" s="413"/>
      <c r="O124" s="413"/>
      <c r="P124" s="533">
        <v>0</v>
      </c>
    </row>
    <row r="125" spans="1:16" ht="16.5">
      <c r="A125" s="411" t="s">
        <v>407</v>
      </c>
      <c r="B125" s="328" t="s">
        <v>369</v>
      </c>
      <c r="C125" s="538">
        <v>0</v>
      </c>
      <c r="D125" s="538">
        <v>0</v>
      </c>
      <c r="E125" s="538">
        <v>0</v>
      </c>
      <c r="F125" s="538">
        <v>0</v>
      </c>
      <c r="G125" s="538">
        <v>0</v>
      </c>
      <c r="H125" s="538">
        <v>0</v>
      </c>
      <c r="I125" s="538">
        <v>0</v>
      </c>
      <c r="J125" s="538">
        <v>0</v>
      </c>
      <c r="K125" s="538">
        <v>0</v>
      </c>
      <c r="L125" s="538">
        <v>0</v>
      </c>
      <c r="M125" s="532"/>
      <c r="N125" s="532"/>
      <c r="O125" s="532"/>
      <c r="P125" s="535">
        <v>0</v>
      </c>
    </row>
    <row r="126" spans="1:16">
      <c r="A126" s="357"/>
      <c r="B126" s="323" t="s">
        <v>364</v>
      </c>
      <c r="C126" s="536">
        <v>0</v>
      </c>
      <c r="D126" s="536">
        <v>0</v>
      </c>
      <c r="E126" s="536">
        <v>0</v>
      </c>
      <c r="F126" s="536">
        <v>0</v>
      </c>
      <c r="G126" s="536">
        <v>0</v>
      </c>
      <c r="H126" s="536">
        <v>0</v>
      </c>
      <c r="I126" s="536">
        <v>0</v>
      </c>
      <c r="J126" s="536">
        <v>0</v>
      </c>
      <c r="K126" s="536">
        <v>0</v>
      </c>
      <c r="L126" s="536">
        <v>0</v>
      </c>
      <c r="M126" s="536">
        <v>0</v>
      </c>
      <c r="N126" s="536">
        <v>0</v>
      </c>
      <c r="O126" s="536">
        <v>0</v>
      </c>
      <c r="P126" s="536">
        <v>0</v>
      </c>
    </row>
    <row r="127" spans="1:16">
      <c r="A127" s="357"/>
      <c r="B127" s="356"/>
      <c r="C127" s="532">
        <v>0</v>
      </c>
      <c r="D127" s="532">
        <v>0</v>
      </c>
      <c r="E127" s="532">
        <v>0</v>
      </c>
      <c r="F127" s="532">
        <v>0</v>
      </c>
      <c r="G127" s="532">
        <v>0</v>
      </c>
      <c r="H127" s="532">
        <v>0</v>
      </c>
      <c r="I127" s="532">
        <v>0</v>
      </c>
      <c r="J127" s="532">
        <v>0</v>
      </c>
      <c r="K127" s="532">
        <v>0</v>
      </c>
      <c r="L127" s="532">
        <v>0</v>
      </c>
      <c r="M127" s="532"/>
      <c r="N127" s="532"/>
      <c r="O127" s="532"/>
      <c r="P127" s="532">
        <v>0</v>
      </c>
    </row>
    <row r="128" spans="1:16">
      <c r="A128" s="357"/>
      <c r="B128" s="323" t="s">
        <v>370</v>
      </c>
      <c r="C128" s="532"/>
      <c r="D128" s="532"/>
      <c r="E128" s="532"/>
      <c r="F128" s="532"/>
      <c r="G128" s="532"/>
      <c r="H128" s="532"/>
      <c r="I128" s="532"/>
      <c r="J128" s="532"/>
      <c r="K128" s="532"/>
      <c r="L128" s="532"/>
      <c r="M128" s="532"/>
      <c r="N128" s="532"/>
      <c r="O128" s="532"/>
      <c r="P128" s="532"/>
    </row>
    <row r="129" spans="1:16">
      <c r="A129" s="411" t="s">
        <v>408</v>
      </c>
      <c r="B129" s="328" t="s">
        <v>366</v>
      </c>
      <c r="C129" s="531">
        <v>0</v>
      </c>
      <c r="D129" s="531">
        <v>0</v>
      </c>
      <c r="E129" s="531">
        <v>0</v>
      </c>
      <c r="F129" s="531">
        <v>0</v>
      </c>
      <c r="G129" s="531">
        <v>0</v>
      </c>
      <c r="H129" s="531">
        <v>0</v>
      </c>
      <c r="I129" s="531">
        <v>0</v>
      </c>
      <c r="J129" s="531">
        <v>0</v>
      </c>
      <c r="K129" s="531">
        <v>0</v>
      </c>
      <c r="L129" s="531">
        <v>0</v>
      </c>
      <c r="M129" s="532"/>
      <c r="N129" s="532"/>
      <c r="O129" s="532"/>
      <c r="P129" s="533">
        <v>0</v>
      </c>
    </row>
    <row r="130" spans="1:16">
      <c r="A130" s="411" t="s">
        <v>409</v>
      </c>
      <c r="B130" s="328" t="s">
        <v>357</v>
      </c>
      <c r="C130" s="531">
        <v>873</v>
      </c>
      <c r="D130" s="531">
        <v>0</v>
      </c>
      <c r="E130" s="531">
        <v>0</v>
      </c>
      <c r="F130" s="531">
        <v>0</v>
      </c>
      <c r="G130" s="531">
        <v>0</v>
      </c>
      <c r="H130" s="531">
        <v>0</v>
      </c>
      <c r="I130" s="531">
        <v>0</v>
      </c>
      <c r="J130" s="531">
        <v>0</v>
      </c>
      <c r="K130" s="531">
        <v>0</v>
      </c>
      <c r="L130" s="531">
        <v>0</v>
      </c>
      <c r="M130" s="532"/>
      <c r="N130" s="532"/>
      <c r="O130" s="532"/>
      <c r="P130" s="533">
        <v>873</v>
      </c>
    </row>
    <row r="131" spans="1:16">
      <c r="A131" s="411" t="s">
        <v>410</v>
      </c>
      <c r="B131" s="328" t="s">
        <v>367</v>
      </c>
      <c r="C131" s="531">
        <v>0</v>
      </c>
      <c r="D131" s="531">
        <v>0</v>
      </c>
      <c r="E131" s="531">
        <v>0</v>
      </c>
      <c r="F131" s="531">
        <v>0</v>
      </c>
      <c r="G131" s="531">
        <v>0</v>
      </c>
      <c r="H131" s="531">
        <v>0</v>
      </c>
      <c r="I131" s="531">
        <v>0</v>
      </c>
      <c r="J131" s="531">
        <v>0</v>
      </c>
      <c r="K131" s="531">
        <v>0</v>
      </c>
      <c r="L131" s="531">
        <v>0</v>
      </c>
      <c r="M131" s="532"/>
      <c r="N131" s="532"/>
      <c r="O131" s="532"/>
      <c r="P131" s="533">
        <v>0</v>
      </c>
    </row>
    <row r="132" spans="1:16">
      <c r="A132" s="411" t="s">
        <v>411</v>
      </c>
      <c r="B132" s="328" t="s">
        <v>327</v>
      </c>
      <c r="C132" s="531">
        <v>0</v>
      </c>
      <c r="D132" s="531">
        <v>0</v>
      </c>
      <c r="E132" s="531">
        <v>0</v>
      </c>
      <c r="F132" s="531">
        <v>0</v>
      </c>
      <c r="G132" s="531">
        <v>0</v>
      </c>
      <c r="H132" s="531">
        <v>0</v>
      </c>
      <c r="I132" s="531">
        <v>0</v>
      </c>
      <c r="J132" s="531">
        <v>0</v>
      </c>
      <c r="K132" s="531">
        <v>0</v>
      </c>
      <c r="L132" s="531">
        <v>0</v>
      </c>
      <c r="M132" s="532"/>
      <c r="N132" s="532"/>
      <c r="O132" s="532"/>
      <c r="P132" s="533">
        <v>0</v>
      </c>
    </row>
    <row r="133" spans="1:16" ht="16.5">
      <c r="A133" s="411" t="s">
        <v>412</v>
      </c>
      <c r="B133" s="328" t="s">
        <v>368</v>
      </c>
      <c r="C133" s="534">
        <v>142</v>
      </c>
      <c r="D133" s="534">
        <v>0</v>
      </c>
      <c r="E133" s="534">
        <v>0</v>
      </c>
      <c r="F133" s="534">
        <v>0</v>
      </c>
      <c r="G133" s="534">
        <v>0</v>
      </c>
      <c r="H133" s="534">
        <v>0</v>
      </c>
      <c r="I133" s="534">
        <v>0</v>
      </c>
      <c r="J133" s="534">
        <v>0</v>
      </c>
      <c r="K133" s="534">
        <v>0</v>
      </c>
      <c r="L133" s="534">
        <v>0</v>
      </c>
      <c r="M133" s="532"/>
      <c r="N133" s="532"/>
      <c r="O133" s="532"/>
      <c r="P133" s="535">
        <v>142</v>
      </c>
    </row>
    <row r="134" spans="1:16">
      <c r="A134" s="357"/>
      <c r="B134" s="323" t="s">
        <v>364</v>
      </c>
      <c r="C134" s="536">
        <v>1015</v>
      </c>
      <c r="D134" s="536">
        <v>0</v>
      </c>
      <c r="E134" s="536">
        <v>0</v>
      </c>
      <c r="F134" s="536">
        <v>0</v>
      </c>
      <c r="G134" s="536">
        <v>0</v>
      </c>
      <c r="H134" s="536">
        <v>0</v>
      </c>
      <c r="I134" s="536">
        <v>0</v>
      </c>
      <c r="J134" s="536">
        <v>0</v>
      </c>
      <c r="K134" s="536">
        <v>0</v>
      </c>
      <c r="L134" s="536">
        <v>0</v>
      </c>
      <c r="M134" s="532"/>
      <c r="N134" s="532"/>
      <c r="O134" s="532"/>
      <c r="P134" s="536">
        <v>1015</v>
      </c>
    </row>
    <row r="135" spans="1:16">
      <c r="A135" s="357"/>
      <c r="B135" s="356"/>
      <c r="C135" s="414">
        <v>0</v>
      </c>
      <c r="D135" s="414">
        <v>0</v>
      </c>
      <c r="E135" s="414">
        <v>0</v>
      </c>
      <c r="F135" s="414">
        <v>0</v>
      </c>
      <c r="G135" s="414">
        <v>0</v>
      </c>
      <c r="H135" s="414">
        <v>0</v>
      </c>
      <c r="I135" s="414">
        <v>0</v>
      </c>
      <c r="J135" s="414">
        <v>0</v>
      </c>
      <c r="K135" s="414">
        <v>0</v>
      </c>
      <c r="L135" s="414">
        <v>0</v>
      </c>
      <c r="M135" s="414"/>
      <c r="N135" s="414"/>
      <c r="O135" s="414"/>
      <c r="P135" s="414">
        <v>0</v>
      </c>
    </row>
    <row r="136" spans="1:16">
      <c r="A136" s="242"/>
      <c r="B136" s="327"/>
      <c r="C136" s="414"/>
      <c r="D136" s="414"/>
      <c r="E136" s="414"/>
      <c r="F136" s="414"/>
      <c r="G136" s="414"/>
      <c r="H136" s="414"/>
      <c r="I136" s="414"/>
      <c r="J136" s="414"/>
      <c r="K136" s="414"/>
      <c r="L136" s="414"/>
      <c r="M136" s="414"/>
      <c r="N136" s="414"/>
      <c r="O136" s="414"/>
      <c r="P136" s="414"/>
    </row>
    <row r="137" spans="1:16">
      <c r="A137" s="242"/>
      <c r="B137" s="325" t="s">
        <v>371</v>
      </c>
      <c r="C137" s="531">
        <v>1015</v>
      </c>
      <c r="D137" s="531">
        <v>0</v>
      </c>
      <c r="E137" s="531">
        <v>0</v>
      </c>
      <c r="F137" s="531">
        <v>0</v>
      </c>
      <c r="G137" s="531">
        <v>0</v>
      </c>
      <c r="H137" s="531">
        <v>0</v>
      </c>
      <c r="I137" s="531">
        <v>0</v>
      </c>
      <c r="J137" s="531">
        <v>0</v>
      </c>
      <c r="K137" s="531">
        <v>0</v>
      </c>
      <c r="L137" s="531">
        <v>0</v>
      </c>
      <c r="M137" s="532"/>
      <c r="N137" s="532"/>
      <c r="O137" s="532"/>
      <c r="P137" s="533">
        <v>1015</v>
      </c>
    </row>
    <row r="139" spans="1:16">
      <c r="B139" s="403" t="s">
        <v>55</v>
      </c>
      <c r="P139" s="258">
        <f>P106</f>
        <v>40018</v>
      </c>
    </row>
    <row r="140" spans="1:16">
      <c r="B140" s="46" t="s">
        <v>372</v>
      </c>
      <c r="P140" s="258">
        <f>P107+P110+P111+P119+P120+P121+P122+P123+P124+P125+P129+P130+P131+P132+P133</f>
        <v>21177</v>
      </c>
    </row>
    <row r="142" spans="1:16" ht="15">
      <c r="B142" s="248" t="s">
        <v>378</v>
      </c>
      <c r="P142" s="243">
        <f>P140+P139-'Consolidado Dic 2018'!$S$59-'Consolidado Dic 2018'!$S$74</f>
        <v>0</v>
      </c>
    </row>
  </sheetData>
  <mergeCells count="1">
    <mergeCell ref="AC31:AE31"/>
  </mergeCells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8"/>
  <dimension ref="A1:IV277"/>
  <sheetViews>
    <sheetView zoomScale="70" zoomScaleNormal="70" workbookViewId="0">
      <pane xSplit="2" ySplit="6" topLeftCell="C55" activePane="bottomRight" state="frozen"/>
      <selection activeCell="F18" sqref="F18"/>
      <selection pane="topRight" activeCell="F18" sqref="F18"/>
      <selection pane="bottomLeft" activeCell="F18" sqref="F18"/>
      <selection pane="bottomRight" activeCell="F18" sqref="F18"/>
    </sheetView>
  </sheetViews>
  <sheetFormatPr baseColWidth="10" defaultRowHeight="14.25"/>
  <cols>
    <col min="1" max="1" width="11" style="403"/>
    <col min="2" max="2" width="59.625" style="403" customWidth="1"/>
    <col min="3" max="3" width="11" style="403"/>
    <col min="4" max="4" width="12.875" style="403" customWidth="1"/>
    <col min="5" max="5" width="11" style="403"/>
    <col min="6" max="6" width="9.875" style="403" customWidth="1"/>
    <col min="7" max="7" width="10.875" style="403" customWidth="1"/>
    <col min="8" max="12" width="11" style="403"/>
    <col min="13" max="16" width="3.5" style="403" customWidth="1"/>
    <col min="17" max="17" width="11" style="403" customWidth="1"/>
    <col min="18" max="18" width="3.125" style="403" customWidth="1"/>
    <col min="19" max="19" width="16.875" style="403" bestFit="1" customWidth="1"/>
    <col min="20" max="16384" width="11" style="403"/>
  </cols>
  <sheetData>
    <row r="1" spans="1:256" ht="15">
      <c r="A1" s="73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</row>
    <row r="2" spans="1:256">
      <c r="A2" s="6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</row>
    <row r="3" spans="1:256">
      <c r="A3" s="62" t="s">
        <v>85</v>
      </c>
      <c r="B3" s="62"/>
      <c r="C3" s="61"/>
      <c r="D3" s="61"/>
      <c r="E3" s="61"/>
      <c r="F3" s="61"/>
      <c r="G3" s="61"/>
      <c r="H3" s="74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</row>
    <row r="4" spans="1:256">
      <c r="A4" s="62" t="s">
        <v>86</v>
      </c>
      <c r="B4" s="62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</row>
    <row r="5" spans="1:256">
      <c r="A5" s="67" t="s">
        <v>87</v>
      </c>
      <c r="B5" s="68" t="s">
        <v>88</v>
      </c>
      <c r="C5" s="71" t="s">
        <v>89</v>
      </c>
      <c r="D5" s="71" t="s">
        <v>90</v>
      </c>
      <c r="E5" s="72" t="s">
        <v>91</v>
      </c>
      <c r="F5" s="71" t="s">
        <v>92</v>
      </c>
      <c r="G5" s="71" t="s">
        <v>93</v>
      </c>
      <c r="H5" s="71" t="s">
        <v>94</v>
      </c>
      <c r="I5" s="70" t="s">
        <v>95</v>
      </c>
      <c r="J5" s="70" t="s">
        <v>96</v>
      </c>
      <c r="K5" s="70" t="s">
        <v>97</v>
      </c>
      <c r="L5" s="70" t="s">
        <v>98</v>
      </c>
      <c r="M5" s="70" t="s">
        <v>154</v>
      </c>
      <c r="N5" s="70" t="s">
        <v>155</v>
      </c>
      <c r="O5" s="70" t="s">
        <v>156</v>
      </c>
      <c r="P5" s="70" t="s">
        <v>157</v>
      </c>
      <c r="Q5" s="70" t="s">
        <v>158</v>
      </c>
      <c r="R5" s="70" t="s">
        <v>99</v>
      </c>
      <c r="S5" s="70" t="s">
        <v>100</v>
      </c>
      <c r="T5" s="61"/>
      <c r="U5" s="61"/>
      <c r="V5" s="61"/>
      <c r="W5" s="61"/>
      <c r="X5" s="61"/>
      <c r="Y5" s="61"/>
      <c r="Z5" s="63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5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</row>
    <row r="6" spans="1:256">
      <c r="A6" s="64"/>
      <c r="B6" s="69"/>
      <c r="C6" s="66" t="s">
        <v>101</v>
      </c>
      <c r="D6" s="66" t="s">
        <v>102</v>
      </c>
      <c r="E6" s="66" t="s">
        <v>103</v>
      </c>
      <c r="F6" s="66" t="s">
        <v>104</v>
      </c>
      <c r="G6" s="66" t="s">
        <v>105</v>
      </c>
      <c r="H6" s="66" t="s">
        <v>106</v>
      </c>
      <c r="I6" s="66" t="s">
        <v>107</v>
      </c>
      <c r="J6" s="66" t="s">
        <v>108</v>
      </c>
      <c r="K6" s="66" t="s">
        <v>109</v>
      </c>
      <c r="L6" s="66" t="s">
        <v>110</v>
      </c>
      <c r="M6" s="66"/>
      <c r="N6" s="66"/>
      <c r="O6" s="66"/>
      <c r="P6" s="66"/>
      <c r="Q6" s="66"/>
      <c r="R6" s="66" t="s">
        <v>111</v>
      </c>
      <c r="S6" s="66"/>
      <c r="T6" s="61"/>
      <c r="U6" s="61"/>
      <c r="V6" s="61"/>
      <c r="W6" s="61"/>
      <c r="X6" s="61"/>
      <c r="Y6" s="61"/>
      <c r="Z6" s="63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5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</row>
    <row r="8" spans="1:256">
      <c r="A8" s="60"/>
      <c r="B8" s="295" t="s">
        <v>146</v>
      </c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52"/>
      <c r="U8" s="52"/>
      <c r="V8" s="52"/>
      <c r="W8" s="52"/>
      <c r="X8" s="52"/>
      <c r="Y8" s="52"/>
      <c r="Z8" s="55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6"/>
      <c r="CB8" s="52"/>
      <c r="CC8" s="52"/>
      <c r="CD8" s="52"/>
      <c r="CE8" s="52"/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2"/>
      <c r="DI8" s="52"/>
      <c r="DJ8" s="52"/>
      <c r="DK8" s="52"/>
      <c r="DL8" s="52"/>
      <c r="DM8" s="52"/>
      <c r="DN8" s="52"/>
      <c r="DO8" s="52"/>
      <c r="DP8" s="52"/>
      <c r="DQ8" s="52"/>
      <c r="DR8" s="52"/>
      <c r="DS8" s="52"/>
      <c r="DT8" s="52"/>
      <c r="DU8" s="52"/>
      <c r="DV8" s="52"/>
      <c r="DW8" s="52"/>
      <c r="DX8" s="52"/>
      <c r="DY8" s="52"/>
      <c r="DZ8" s="52"/>
      <c r="EA8" s="52"/>
      <c r="EB8" s="52"/>
      <c r="EC8" s="52"/>
      <c r="ED8" s="52"/>
      <c r="EE8" s="52"/>
      <c r="EF8" s="52"/>
      <c r="EG8" s="52"/>
      <c r="EH8" s="52"/>
      <c r="EI8" s="52"/>
      <c r="EJ8" s="52"/>
      <c r="EK8" s="52"/>
      <c r="EL8" s="52"/>
      <c r="EM8" s="52"/>
      <c r="EN8" s="52"/>
      <c r="EO8" s="52"/>
      <c r="EP8" s="52"/>
      <c r="EQ8" s="52"/>
      <c r="ER8" s="52"/>
      <c r="ES8" s="52"/>
      <c r="ET8" s="52"/>
      <c r="EU8" s="52"/>
      <c r="EV8" s="52"/>
      <c r="EW8" s="52"/>
      <c r="EX8" s="52"/>
      <c r="EY8" s="52"/>
      <c r="EZ8" s="52"/>
      <c r="FA8" s="52"/>
      <c r="FB8" s="52"/>
      <c r="FC8" s="52"/>
      <c r="FD8" s="52"/>
      <c r="FE8" s="52"/>
      <c r="FF8" s="52"/>
      <c r="FG8" s="52"/>
      <c r="FH8" s="52"/>
      <c r="FI8" s="52"/>
      <c r="FJ8" s="52"/>
      <c r="FK8" s="52"/>
      <c r="FL8" s="52"/>
      <c r="FM8" s="52"/>
      <c r="FN8" s="52"/>
      <c r="FO8" s="52"/>
      <c r="FP8" s="52"/>
      <c r="FQ8" s="52"/>
      <c r="FR8" s="52"/>
      <c r="FS8" s="52"/>
      <c r="FT8" s="52"/>
      <c r="FU8" s="52"/>
      <c r="FV8" s="52"/>
      <c r="FW8" s="52"/>
      <c r="FX8" s="52"/>
      <c r="FY8" s="52"/>
      <c r="FZ8" s="52"/>
      <c r="GA8" s="52"/>
      <c r="GB8" s="52"/>
      <c r="GC8" s="52"/>
      <c r="GD8" s="52"/>
      <c r="GE8" s="52"/>
      <c r="GF8" s="52"/>
      <c r="GG8" s="52"/>
      <c r="GH8" s="52"/>
      <c r="GI8" s="52"/>
      <c r="GJ8" s="52"/>
      <c r="GK8" s="52"/>
      <c r="GL8" s="52"/>
      <c r="GM8" s="52"/>
      <c r="GN8" s="52"/>
      <c r="GO8" s="52"/>
      <c r="GP8" s="52"/>
      <c r="GQ8" s="52"/>
      <c r="GR8" s="52"/>
      <c r="GS8" s="52"/>
      <c r="GT8" s="52"/>
      <c r="GU8" s="52"/>
      <c r="GV8" s="52"/>
      <c r="GW8" s="52"/>
      <c r="GX8" s="52"/>
      <c r="GY8" s="52"/>
      <c r="GZ8" s="52"/>
      <c r="HA8" s="52"/>
      <c r="HB8" s="52"/>
      <c r="HC8" s="52"/>
      <c r="HD8" s="52"/>
      <c r="HE8" s="52"/>
      <c r="HF8" s="52"/>
      <c r="HG8" s="52"/>
      <c r="HH8" s="52"/>
      <c r="HI8" s="52"/>
      <c r="HJ8" s="52"/>
      <c r="HK8" s="52"/>
      <c r="HL8" s="52"/>
      <c r="HM8" s="52"/>
      <c r="HN8" s="52"/>
      <c r="HO8" s="52"/>
      <c r="HP8" s="52"/>
      <c r="HQ8" s="52"/>
      <c r="HR8" s="52"/>
      <c r="HS8" s="52"/>
      <c r="HT8" s="52"/>
      <c r="HU8" s="52"/>
      <c r="HV8" s="52"/>
      <c r="HW8" s="52"/>
      <c r="HX8" s="52"/>
      <c r="HY8" s="52"/>
      <c r="HZ8" s="52"/>
      <c r="IA8" s="52"/>
      <c r="IB8" s="52"/>
      <c r="IC8" s="52"/>
      <c r="ID8" s="52"/>
      <c r="IE8" s="52"/>
      <c r="IF8" s="52"/>
      <c r="IG8" s="52"/>
      <c r="IH8" s="52"/>
      <c r="II8" s="52"/>
      <c r="IJ8" s="52"/>
      <c r="IK8" s="52"/>
      <c r="IL8" s="52"/>
      <c r="IM8" s="52"/>
      <c r="IN8" s="52"/>
      <c r="IO8" s="52"/>
      <c r="IP8" s="52"/>
      <c r="IQ8" s="52"/>
      <c r="IR8" s="52"/>
      <c r="IS8" s="52"/>
      <c r="IT8" s="52"/>
      <c r="IU8" s="59"/>
      <c r="IV8" s="59"/>
    </row>
    <row r="9" spans="1:256">
      <c r="A9" s="58"/>
      <c r="B9" s="366" t="s">
        <v>147</v>
      </c>
      <c r="C9" s="462">
        <v>22195</v>
      </c>
      <c r="D9" s="462">
        <v>746</v>
      </c>
      <c r="E9" s="462">
        <v>0</v>
      </c>
      <c r="F9" s="462">
        <v>0</v>
      </c>
      <c r="G9" s="462">
        <v>0</v>
      </c>
      <c r="H9" s="462">
        <v>0</v>
      </c>
      <c r="I9" s="462">
        <v>0</v>
      </c>
      <c r="J9" s="462">
        <v>0</v>
      </c>
      <c r="K9" s="462">
        <v>0</v>
      </c>
      <c r="L9" s="462">
        <v>0</v>
      </c>
      <c r="M9" s="462"/>
      <c r="N9" s="462"/>
      <c r="O9" s="462"/>
      <c r="P9" s="462"/>
      <c r="Q9" s="462">
        <v>22941</v>
      </c>
      <c r="R9" s="462">
        <v>0</v>
      </c>
      <c r="S9" s="462">
        <v>22941</v>
      </c>
      <c r="T9" s="52"/>
      <c r="U9" s="52"/>
      <c r="V9" s="52"/>
      <c r="W9" s="52"/>
      <c r="X9" s="52"/>
      <c r="Y9" s="52"/>
      <c r="Z9" s="55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6"/>
      <c r="CB9" s="52"/>
      <c r="CC9" s="52"/>
      <c r="CD9" s="52"/>
      <c r="CE9" s="52"/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/>
      <c r="DI9" s="52"/>
      <c r="DJ9" s="52"/>
      <c r="DK9" s="52"/>
      <c r="DL9" s="52"/>
      <c r="DM9" s="52"/>
      <c r="DN9" s="52"/>
      <c r="DO9" s="52"/>
      <c r="DP9" s="52"/>
      <c r="DQ9" s="52"/>
      <c r="DR9" s="52"/>
      <c r="DS9" s="52"/>
      <c r="DT9" s="52"/>
      <c r="DU9" s="52"/>
      <c r="DV9" s="52"/>
      <c r="DW9" s="52"/>
      <c r="DX9" s="52"/>
      <c r="DY9" s="52"/>
      <c r="DZ9" s="52"/>
      <c r="EA9" s="52"/>
      <c r="EB9" s="52"/>
      <c r="EC9" s="52"/>
      <c r="ED9" s="52"/>
      <c r="EE9" s="52"/>
      <c r="EF9" s="52"/>
      <c r="EG9" s="52"/>
      <c r="EH9" s="52"/>
      <c r="EI9" s="52"/>
      <c r="EJ9" s="52"/>
      <c r="EK9" s="52"/>
      <c r="EL9" s="52"/>
      <c r="EM9" s="52"/>
      <c r="EN9" s="52"/>
      <c r="EO9" s="52"/>
      <c r="EP9" s="52"/>
      <c r="EQ9" s="52"/>
      <c r="ER9" s="52"/>
      <c r="ES9" s="52"/>
      <c r="ET9" s="52"/>
      <c r="EU9" s="52"/>
      <c r="EV9" s="52"/>
      <c r="EW9" s="52"/>
      <c r="EX9" s="52"/>
      <c r="EY9" s="52"/>
      <c r="EZ9" s="52"/>
      <c r="FA9" s="52"/>
      <c r="FB9" s="52"/>
      <c r="FC9" s="52"/>
      <c r="FD9" s="52"/>
      <c r="FE9" s="52"/>
      <c r="FF9" s="52"/>
      <c r="FG9" s="52"/>
      <c r="FH9" s="52"/>
      <c r="FI9" s="52"/>
      <c r="FJ9" s="52"/>
      <c r="FK9" s="52"/>
      <c r="FL9" s="52"/>
      <c r="FM9" s="52"/>
      <c r="FN9" s="52"/>
      <c r="FO9" s="52"/>
      <c r="FP9" s="52"/>
      <c r="FQ9" s="52"/>
      <c r="FR9" s="52"/>
      <c r="FS9" s="52"/>
      <c r="FT9" s="52"/>
      <c r="FU9" s="52"/>
      <c r="FV9" s="52"/>
      <c r="FW9" s="52"/>
      <c r="FX9" s="52"/>
      <c r="FY9" s="52"/>
      <c r="FZ9" s="52"/>
      <c r="GA9" s="52"/>
      <c r="GB9" s="52"/>
      <c r="GC9" s="52"/>
      <c r="GD9" s="52"/>
      <c r="GE9" s="52"/>
      <c r="GF9" s="52"/>
      <c r="GG9" s="52"/>
      <c r="GH9" s="52"/>
      <c r="GI9" s="52"/>
      <c r="GJ9" s="52"/>
      <c r="GK9" s="52"/>
      <c r="GL9" s="52"/>
      <c r="GM9" s="52"/>
      <c r="GN9" s="52"/>
      <c r="GO9" s="52"/>
      <c r="GP9" s="52"/>
      <c r="GQ9" s="52"/>
      <c r="GR9" s="52"/>
      <c r="GS9" s="52"/>
      <c r="GT9" s="52"/>
      <c r="GU9" s="52"/>
      <c r="GV9" s="52"/>
      <c r="GW9" s="52"/>
      <c r="GX9" s="52"/>
      <c r="GY9" s="52"/>
      <c r="GZ9" s="52"/>
      <c r="HA9" s="52"/>
      <c r="HB9" s="52"/>
      <c r="HC9" s="52"/>
      <c r="HD9" s="52"/>
      <c r="HE9" s="52"/>
      <c r="HF9" s="52"/>
      <c r="HG9" s="52"/>
      <c r="HH9" s="52"/>
      <c r="HI9" s="52"/>
      <c r="HJ9" s="52"/>
      <c r="HK9" s="52"/>
      <c r="HL9" s="52"/>
      <c r="HM9" s="52"/>
      <c r="HN9" s="52"/>
      <c r="HO9" s="52"/>
      <c r="HP9" s="52"/>
      <c r="HQ9" s="52"/>
      <c r="HR9" s="52"/>
      <c r="HS9" s="52"/>
      <c r="HT9" s="52"/>
      <c r="HU9" s="52"/>
      <c r="HV9" s="52"/>
      <c r="HW9" s="52"/>
      <c r="HX9" s="52"/>
      <c r="HY9" s="52"/>
      <c r="HZ9" s="52"/>
      <c r="IA9" s="52"/>
      <c r="IB9" s="52"/>
      <c r="IC9" s="52"/>
      <c r="ID9" s="52"/>
      <c r="IE9" s="52"/>
      <c r="IF9" s="52"/>
      <c r="IG9" s="52"/>
      <c r="IH9" s="52"/>
      <c r="II9" s="52"/>
      <c r="IJ9" s="52"/>
      <c r="IK9" s="52"/>
      <c r="IL9" s="52"/>
      <c r="IM9" s="52"/>
      <c r="IN9" s="52"/>
      <c r="IO9" s="52"/>
      <c r="IP9" s="52"/>
      <c r="IQ9" s="52"/>
      <c r="IR9" s="52"/>
      <c r="IS9" s="52"/>
      <c r="IT9" s="52"/>
      <c r="IU9" s="53" t="b">
        <v>1</v>
      </c>
      <c r="IV9" s="53" t="b">
        <v>0</v>
      </c>
    </row>
    <row r="10" spans="1:256">
      <c r="A10" s="58"/>
      <c r="B10" s="366" t="s">
        <v>148</v>
      </c>
      <c r="C10" s="462">
        <v>987</v>
      </c>
      <c r="D10" s="462">
        <v>3456</v>
      </c>
      <c r="E10" s="462">
        <v>0</v>
      </c>
      <c r="F10" s="462">
        <v>0</v>
      </c>
      <c r="G10" s="462">
        <v>0</v>
      </c>
      <c r="H10" s="462">
        <v>0</v>
      </c>
      <c r="I10" s="462">
        <v>0</v>
      </c>
      <c r="J10" s="462">
        <v>0</v>
      </c>
      <c r="K10" s="462">
        <v>0</v>
      </c>
      <c r="L10" s="462">
        <v>0</v>
      </c>
      <c r="M10" s="462"/>
      <c r="N10" s="462"/>
      <c r="O10" s="462"/>
      <c r="P10" s="462"/>
      <c r="Q10" s="462">
        <v>4443</v>
      </c>
      <c r="R10" s="462">
        <v>0</v>
      </c>
      <c r="S10" s="462">
        <v>4443</v>
      </c>
      <c r="T10" s="52"/>
      <c r="U10" s="52"/>
      <c r="V10" s="52"/>
      <c r="W10" s="52"/>
      <c r="X10" s="52"/>
      <c r="Y10" s="52"/>
      <c r="Z10" s="55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6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/>
      <c r="IM10" s="52"/>
      <c r="IN10" s="52"/>
      <c r="IO10" s="52"/>
      <c r="IP10" s="52"/>
      <c r="IQ10" s="52"/>
      <c r="IR10" s="52"/>
      <c r="IS10" s="52"/>
      <c r="IT10" s="52"/>
      <c r="IU10" s="53" t="b">
        <v>1</v>
      </c>
      <c r="IV10" s="53" t="b">
        <v>0</v>
      </c>
    </row>
    <row r="11" spans="1:256">
      <c r="A11" s="58"/>
      <c r="B11" s="366" t="s">
        <v>149</v>
      </c>
      <c r="C11" s="462">
        <v>58101</v>
      </c>
      <c r="D11" s="462">
        <v>15</v>
      </c>
      <c r="E11" s="462">
        <v>0</v>
      </c>
      <c r="F11" s="462">
        <v>0</v>
      </c>
      <c r="G11" s="462">
        <v>0</v>
      </c>
      <c r="H11" s="462">
        <v>0</v>
      </c>
      <c r="I11" s="462">
        <v>0</v>
      </c>
      <c r="J11" s="462">
        <v>0</v>
      </c>
      <c r="K11" s="462">
        <v>0</v>
      </c>
      <c r="L11" s="462">
        <v>36</v>
      </c>
      <c r="M11" s="462"/>
      <c r="N11" s="462"/>
      <c r="O11" s="462"/>
      <c r="P11" s="462"/>
      <c r="Q11" s="462">
        <v>58152</v>
      </c>
      <c r="R11" s="462">
        <v>0</v>
      </c>
      <c r="S11" s="462">
        <v>58152</v>
      </c>
      <c r="T11" s="52"/>
      <c r="U11" s="52"/>
      <c r="V11" s="52"/>
      <c r="W11" s="52"/>
      <c r="X11" s="52"/>
      <c r="Y11" s="52"/>
      <c r="Z11" s="55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6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/>
      <c r="DI11" s="52"/>
      <c r="DJ11" s="52"/>
      <c r="DK11" s="52"/>
      <c r="DL11" s="52"/>
      <c r="DM11" s="52"/>
      <c r="DN11" s="52"/>
      <c r="DO11" s="52"/>
      <c r="DP11" s="52"/>
      <c r="DQ11" s="52"/>
      <c r="DR11" s="52"/>
      <c r="DS11" s="52"/>
      <c r="DT11" s="52"/>
      <c r="DU11" s="52"/>
      <c r="DV11" s="52"/>
      <c r="DW11" s="52"/>
      <c r="DX11" s="52"/>
      <c r="DY11" s="52"/>
      <c r="DZ11" s="52"/>
      <c r="EA11" s="52"/>
      <c r="EB11" s="52"/>
      <c r="EC11" s="52"/>
      <c r="ED11" s="52"/>
      <c r="EE11" s="52"/>
      <c r="EF11" s="52"/>
      <c r="EG11" s="52"/>
      <c r="EH11" s="52"/>
      <c r="EI11" s="52"/>
      <c r="EJ11" s="52"/>
      <c r="EK11" s="52"/>
      <c r="EL11" s="52"/>
      <c r="EM11" s="52"/>
      <c r="EN11" s="52"/>
      <c r="EO11" s="52"/>
      <c r="EP11" s="52"/>
      <c r="EQ11" s="52"/>
      <c r="ER11" s="52"/>
      <c r="ES11" s="52"/>
      <c r="ET11" s="52"/>
      <c r="EU11" s="52"/>
      <c r="EV11" s="52"/>
      <c r="EW11" s="52"/>
      <c r="EX11" s="52"/>
      <c r="EY11" s="52"/>
      <c r="EZ11" s="52"/>
      <c r="FA11" s="52"/>
      <c r="FB11" s="52"/>
      <c r="FC11" s="52"/>
      <c r="FD11" s="52"/>
      <c r="FE11" s="52"/>
      <c r="FF11" s="52"/>
      <c r="FG11" s="52"/>
      <c r="FH11" s="52"/>
      <c r="FI11" s="52"/>
      <c r="FJ11" s="52"/>
      <c r="FK11" s="52"/>
      <c r="FL11" s="52"/>
      <c r="FM11" s="52"/>
      <c r="FN11" s="52"/>
      <c r="FO11" s="52"/>
      <c r="FP11" s="52"/>
      <c r="FQ11" s="52"/>
      <c r="FR11" s="52"/>
      <c r="FS11" s="52"/>
      <c r="FT11" s="52"/>
      <c r="FU11" s="52"/>
      <c r="FV11" s="52"/>
      <c r="FW11" s="52"/>
      <c r="FX11" s="52"/>
      <c r="FY11" s="52"/>
      <c r="FZ11" s="52"/>
      <c r="GA11" s="52"/>
      <c r="GB11" s="52"/>
      <c r="GC11" s="52"/>
      <c r="GD11" s="52"/>
      <c r="GE11" s="52"/>
      <c r="GF11" s="52"/>
      <c r="GG11" s="52"/>
      <c r="GH11" s="52"/>
      <c r="GI11" s="52"/>
      <c r="GJ11" s="52"/>
      <c r="GK11" s="52"/>
      <c r="GL11" s="52"/>
      <c r="GM11" s="52"/>
      <c r="GN11" s="52"/>
      <c r="GO11" s="52"/>
      <c r="GP11" s="52"/>
      <c r="GQ11" s="52"/>
      <c r="GR11" s="52"/>
      <c r="GS11" s="52"/>
      <c r="GT11" s="52"/>
      <c r="GU11" s="52"/>
      <c r="GV11" s="52"/>
      <c r="GW11" s="52"/>
      <c r="GX11" s="52"/>
      <c r="GY11" s="52"/>
      <c r="GZ11" s="52"/>
      <c r="HA11" s="52"/>
      <c r="HB11" s="52"/>
      <c r="HC11" s="52"/>
      <c r="HD11" s="52"/>
      <c r="HE11" s="52"/>
      <c r="HF11" s="52"/>
      <c r="HG11" s="52"/>
      <c r="HH11" s="52"/>
      <c r="HI11" s="52"/>
      <c r="HJ11" s="52"/>
      <c r="HK11" s="52"/>
      <c r="HL11" s="52"/>
      <c r="HM11" s="52"/>
      <c r="HN11" s="52"/>
      <c r="HO11" s="52"/>
      <c r="HP11" s="52"/>
      <c r="HQ11" s="52"/>
      <c r="HR11" s="52"/>
      <c r="HS11" s="52"/>
      <c r="HT11" s="52"/>
      <c r="HU11" s="52"/>
      <c r="HV11" s="52"/>
      <c r="HW11" s="52"/>
      <c r="HX11" s="52"/>
      <c r="HY11" s="52"/>
      <c r="HZ11" s="52"/>
      <c r="IA11" s="52"/>
      <c r="IB11" s="52"/>
      <c r="IC11" s="52"/>
      <c r="ID11" s="52"/>
      <c r="IE11" s="52"/>
      <c r="IF11" s="52"/>
      <c r="IG11" s="52"/>
      <c r="IH11" s="52"/>
      <c r="II11" s="52"/>
      <c r="IJ11" s="52"/>
      <c r="IK11" s="52"/>
      <c r="IL11" s="52"/>
      <c r="IM11" s="52"/>
      <c r="IN11" s="52"/>
      <c r="IO11" s="52"/>
      <c r="IP11" s="52"/>
      <c r="IQ11" s="52"/>
      <c r="IR11" s="52"/>
      <c r="IS11" s="52"/>
      <c r="IT11" s="52"/>
      <c r="IU11" s="53" t="b">
        <v>1</v>
      </c>
      <c r="IV11" s="53" t="b">
        <v>0</v>
      </c>
    </row>
    <row r="12" spans="1:256">
      <c r="A12" s="58"/>
      <c r="B12" s="366" t="s">
        <v>150</v>
      </c>
      <c r="C12" s="462">
        <v>16289</v>
      </c>
      <c r="D12" s="462">
        <v>403</v>
      </c>
      <c r="E12" s="462">
        <v>0</v>
      </c>
      <c r="F12" s="462">
        <v>0</v>
      </c>
      <c r="G12" s="462">
        <v>0</v>
      </c>
      <c r="H12" s="462">
        <v>0</v>
      </c>
      <c r="I12" s="462">
        <v>0</v>
      </c>
      <c r="J12" s="462">
        <v>0</v>
      </c>
      <c r="K12" s="462">
        <v>0</v>
      </c>
      <c r="L12" s="462">
        <v>0</v>
      </c>
      <c r="M12" s="462"/>
      <c r="N12" s="462"/>
      <c r="O12" s="462"/>
      <c r="P12" s="462"/>
      <c r="Q12" s="462">
        <v>16692</v>
      </c>
      <c r="R12" s="462">
        <v>0</v>
      </c>
      <c r="S12" s="462">
        <v>16692</v>
      </c>
      <c r="T12" s="52"/>
      <c r="U12" s="52"/>
      <c r="V12" s="52"/>
      <c r="W12" s="52"/>
      <c r="X12" s="52"/>
      <c r="Y12" s="52"/>
      <c r="Z12" s="55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6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52"/>
      <c r="DM12" s="52"/>
      <c r="DN12" s="52"/>
      <c r="DO12" s="52"/>
      <c r="DP12" s="52"/>
      <c r="DQ12" s="52"/>
      <c r="DR12" s="52"/>
      <c r="DS12" s="52"/>
      <c r="DT12" s="52"/>
      <c r="DU12" s="52"/>
      <c r="DV12" s="52"/>
      <c r="DW12" s="52"/>
      <c r="DX12" s="52"/>
      <c r="DY12" s="52"/>
      <c r="DZ12" s="52"/>
      <c r="EA12" s="52"/>
      <c r="EB12" s="52"/>
      <c r="EC12" s="52"/>
      <c r="ED12" s="52"/>
      <c r="EE12" s="52"/>
      <c r="EF12" s="52"/>
      <c r="EG12" s="52"/>
      <c r="EH12" s="52"/>
      <c r="EI12" s="52"/>
      <c r="EJ12" s="52"/>
      <c r="EK12" s="52"/>
      <c r="EL12" s="52"/>
      <c r="EM12" s="52"/>
      <c r="EN12" s="52"/>
      <c r="EO12" s="52"/>
      <c r="EP12" s="52"/>
      <c r="EQ12" s="52"/>
      <c r="ER12" s="52"/>
      <c r="ES12" s="52"/>
      <c r="ET12" s="52"/>
      <c r="EU12" s="52"/>
      <c r="EV12" s="52"/>
      <c r="EW12" s="52"/>
      <c r="EX12" s="52"/>
      <c r="EY12" s="52"/>
      <c r="EZ12" s="52"/>
      <c r="FA12" s="52"/>
      <c r="FB12" s="52"/>
      <c r="FC12" s="52"/>
      <c r="FD12" s="52"/>
      <c r="FE12" s="52"/>
      <c r="FF12" s="52"/>
      <c r="FG12" s="52"/>
      <c r="FH12" s="52"/>
      <c r="FI12" s="52"/>
      <c r="FJ12" s="52"/>
      <c r="FK12" s="52"/>
      <c r="FL12" s="52"/>
      <c r="FM12" s="52"/>
      <c r="FN12" s="52"/>
      <c r="FO12" s="52"/>
      <c r="FP12" s="52"/>
      <c r="FQ12" s="52"/>
      <c r="FR12" s="52"/>
      <c r="FS12" s="52"/>
      <c r="FT12" s="52"/>
      <c r="FU12" s="52"/>
      <c r="FV12" s="52"/>
      <c r="FW12" s="52"/>
      <c r="FX12" s="52"/>
      <c r="FY12" s="52"/>
      <c r="FZ12" s="52"/>
      <c r="GA12" s="52"/>
      <c r="GB12" s="52"/>
      <c r="GC12" s="52"/>
      <c r="GD12" s="52"/>
      <c r="GE12" s="52"/>
      <c r="GF12" s="52"/>
      <c r="GG12" s="52"/>
      <c r="GH12" s="52"/>
      <c r="GI12" s="52"/>
      <c r="GJ12" s="52"/>
      <c r="GK12" s="52"/>
      <c r="GL12" s="52"/>
      <c r="GM12" s="52"/>
      <c r="GN12" s="52"/>
      <c r="GO12" s="52"/>
      <c r="GP12" s="52"/>
      <c r="GQ12" s="52"/>
      <c r="GR12" s="52"/>
      <c r="GS12" s="52"/>
      <c r="GT12" s="52"/>
      <c r="GU12" s="52"/>
      <c r="GV12" s="52"/>
      <c r="GW12" s="52"/>
      <c r="GX12" s="52"/>
      <c r="GY12" s="52"/>
      <c r="GZ12" s="52"/>
      <c r="HA12" s="52"/>
      <c r="HB12" s="52"/>
      <c r="HC12" s="52"/>
      <c r="HD12" s="52"/>
      <c r="HE12" s="52"/>
      <c r="HF12" s="52"/>
      <c r="HG12" s="52"/>
      <c r="HH12" s="52"/>
      <c r="HI12" s="52"/>
      <c r="HJ12" s="52"/>
      <c r="HK12" s="52"/>
      <c r="HL12" s="52"/>
      <c r="HM12" s="52"/>
      <c r="HN12" s="52"/>
      <c r="HO12" s="52"/>
      <c r="HP12" s="52"/>
      <c r="HQ12" s="52"/>
      <c r="HR12" s="52"/>
      <c r="HS12" s="52"/>
      <c r="HT12" s="52"/>
      <c r="HU12" s="52"/>
      <c r="HV12" s="52"/>
      <c r="HW12" s="52"/>
      <c r="HX12" s="52"/>
      <c r="HY12" s="52"/>
      <c r="HZ12" s="52"/>
      <c r="IA12" s="52"/>
      <c r="IB12" s="52"/>
      <c r="IC12" s="52"/>
      <c r="ID12" s="52"/>
      <c r="IE12" s="52"/>
      <c r="IF12" s="52"/>
      <c r="IG12" s="52"/>
      <c r="IH12" s="52"/>
      <c r="II12" s="52"/>
      <c r="IJ12" s="52"/>
      <c r="IK12" s="52"/>
      <c r="IL12" s="52"/>
      <c r="IM12" s="52"/>
      <c r="IN12" s="52"/>
      <c r="IO12" s="52"/>
      <c r="IP12" s="52"/>
      <c r="IQ12" s="52"/>
      <c r="IR12" s="52"/>
      <c r="IS12" s="52"/>
      <c r="IT12" s="52"/>
      <c r="IU12" s="53" t="b">
        <v>1</v>
      </c>
      <c r="IV12" s="53" t="b">
        <v>0</v>
      </c>
    </row>
    <row r="13" spans="1:256">
      <c r="A13" s="58"/>
      <c r="B13" s="365" t="s">
        <v>151</v>
      </c>
      <c r="C13" s="461">
        <v>11476</v>
      </c>
      <c r="D13" s="461">
        <v>793</v>
      </c>
      <c r="E13" s="461">
        <v>0</v>
      </c>
      <c r="F13" s="461">
        <v>0</v>
      </c>
      <c r="G13" s="461">
        <v>0</v>
      </c>
      <c r="H13" s="461">
        <v>0</v>
      </c>
      <c r="I13" s="461">
        <v>0</v>
      </c>
      <c r="J13" s="461">
        <v>0</v>
      </c>
      <c r="K13" s="461">
        <v>0</v>
      </c>
      <c r="L13" s="461">
        <v>78</v>
      </c>
      <c r="M13" s="460"/>
      <c r="N13" s="460"/>
      <c r="O13" s="460"/>
      <c r="P13" s="460"/>
      <c r="Q13" s="462">
        <v>12347</v>
      </c>
      <c r="R13" s="462">
        <v>0</v>
      </c>
      <c r="S13" s="461">
        <v>12347</v>
      </c>
      <c r="T13" s="52"/>
      <c r="U13" s="52"/>
      <c r="V13" s="52"/>
      <c r="W13" s="52"/>
      <c r="X13" s="52"/>
      <c r="Y13" s="52"/>
      <c r="Z13" s="55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6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C13" s="52"/>
      <c r="ID13" s="52"/>
      <c r="IE13" s="52"/>
      <c r="IF13" s="52"/>
      <c r="IG13" s="52"/>
      <c r="IH13" s="52"/>
      <c r="II13" s="52"/>
      <c r="IJ13" s="52"/>
      <c r="IK13" s="52"/>
      <c r="IL13" s="52"/>
      <c r="IM13" s="52"/>
      <c r="IN13" s="52"/>
      <c r="IO13" s="52"/>
      <c r="IP13" s="52"/>
      <c r="IQ13" s="52"/>
      <c r="IR13" s="52"/>
      <c r="IS13" s="52"/>
      <c r="IT13" s="52"/>
      <c r="IU13" s="53" t="b">
        <v>0</v>
      </c>
      <c r="IV13" s="53" t="b">
        <v>0</v>
      </c>
    </row>
    <row r="14" spans="1:256">
      <c r="A14" s="58"/>
      <c r="B14" s="366" t="s">
        <v>152</v>
      </c>
      <c r="C14" s="462">
        <v>8918</v>
      </c>
      <c r="D14" s="462">
        <v>491</v>
      </c>
      <c r="E14" s="462">
        <v>0</v>
      </c>
      <c r="F14" s="462">
        <v>0</v>
      </c>
      <c r="G14" s="462">
        <v>0</v>
      </c>
      <c r="H14" s="462">
        <v>0</v>
      </c>
      <c r="I14" s="462">
        <v>0</v>
      </c>
      <c r="J14" s="462">
        <v>0</v>
      </c>
      <c r="K14" s="462">
        <v>0</v>
      </c>
      <c r="L14" s="462">
        <v>87</v>
      </c>
      <c r="M14" s="462"/>
      <c r="N14" s="462"/>
      <c r="O14" s="462"/>
      <c r="P14" s="462"/>
      <c r="Q14" s="462">
        <v>9496</v>
      </c>
      <c r="R14" s="462">
        <v>0</v>
      </c>
      <c r="S14" s="462">
        <v>9496</v>
      </c>
      <c r="T14" s="52"/>
      <c r="U14" s="52"/>
      <c r="V14" s="52"/>
      <c r="W14" s="52"/>
      <c r="X14" s="52"/>
      <c r="Y14" s="52"/>
      <c r="Z14" s="55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6"/>
      <c r="CB14" s="52"/>
      <c r="CC14" s="52"/>
      <c r="CD14" s="52"/>
      <c r="CE14" s="52"/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52"/>
      <c r="DM14" s="52"/>
      <c r="DN14" s="52"/>
      <c r="DO14" s="52"/>
      <c r="DP14" s="52"/>
      <c r="DQ14" s="52"/>
      <c r="DR14" s="52"/>
      <c r="DS14" s="52"/>
      <c r="DT14" s="52"/>
      <c r="DU14" s="52"/>
      <c r="DV14" s="52"/>
      <c r="DW14" s="52"/>
      <c r="DX14" s="52"/>
      <c r="DY14" s="52"/>
      <c r="DZ14" s="52"/>
      <c r="EA14" s="52"/>
      <c r="EB14" s="52"/>
      <c r="EC14" s="52"/>
      <c r="ED14" s="52"/>
      <c r="EE14" s="52"/>
      <c r="EF14" s="52"/>
      <c r="EG14" s="52"/>
      <c r="EH14" s="52"/>
      <c r="EI14" s="52"/>
      <c r="EJ14" s="52"/>
      <c r="EK14" s="52"/>
      <c r="EL14" s="52"/>
      <c r="EM14" s="52"/>
      <c r="EN14" s="52"/>
      <c r="EO14" s="52"/>
      <c r="EP14" s="52"/>
      <c r="EQ14" s="52"/>
      <c r="ER14" s="52"/>
      <c r="ES14" s="52"/>
      <c r="ET14" s="52"/>
      <c r="EU14" s="52"/>
      <c r="EV14" s="52"/>
      <c r="EW14" s="52"/>
      <c r="EX14" s="52"/>
      <c r="EY14" s="52"/>
      <c r="EZ14" s="52"/>
      <c r="FA14" s="52"/>
      <c r="FB14" s="52"/>
      <c r="FC14" s="52"/>
      <c r="FD14" s="52"/>
      <c r="FE14" s="52"/>
      <c r="FF14" s="52"/>
      <c r="FG14" s="52"/>
      <c r="FH14" s="52"/>
      <c r="FI14" s="52"/>
      <c r="FJ14" s="52"/>
      <c r="FK14" s="52"/>
      <c r="FL14" s="52"/>
      <c r="FM14" s="52"/>
      <c r="FN14" s="52"/>
      <c r="FO14" s="52"/>
      <c r="FP14" s="52"/>
      <c r="FQ14" s="52"/>
      <c r="FR14" s="52"/>
      <c r="FS14" s="52"/>
      <c r="FT14" s="52"/>
      <c r="FU14" s="52"/>
      <c r="FV14" s="52"/>
      <c r="FW14" s="52"/>
      <c r="FX14" s="52"/>
      <c r="FY14" s="52"/>
      <c r="FZ14" s="52"/>
      <c r="GA14" s="52"/>
      <c r="GB14" s="52"/>
      <c r="GC14" s="52"/>
      <c r="GD14" s="52"/>
      <c r="GE14" s="52"/>
      <c r="GF14" s="52"/>
      <c r="GG14" s="52"/>
      <c r="GH14" s="52"/>
      <c r="GI14" s="52"/>
      <c r="GJ14" s="52"/>
      <c r="GK14" s="52"/>
      <c r="GL14" s="52"/>
      <c r="GM14" s="52"/>
      <c r="GN14" s="52"/>
      <c r="GO14" s="52"/>
      <c r="GP14" s="52"/>
      <c r="GQ14" s="52"/>
      <c r="GR14" s="52"/>
      <c r="GS14" s="52"/>
      <c r="GT14" s="52"/>
      <c r="GU14" s="52"/>
      <c r="GV14" s="52"/>
      <c r="GW14" s="52"/>
      <c r="GX14" s="52"/>
      <c r="GY14" s="52"/>
      <c r="GZ14" s="52"/>
      <c r="HA14" s="52"/>
      <c r="HB14" s="52"/>
      <c r="HC14" s="52"/>
      <c r="HD14" s="52"/>
      <c r="HE14" s="52"/>
      <c r="HF14" s="52"/>
      <c r="HG14" s="52"/>
      <c r="HH14" s="52"/>
      <c r="HI14" s="52"/>
      <c r="HJ14" s="52"/>
      <c r="HK14" s="52"/>
      <c r="HL14" s="52"/>
      <c r="HM14" s="52"/>
      <c r="HN14" s="52"/>
      <c r="HO14" s="52"/>
      <c r="HP14" s="52"/>
      <c r="HQ14" s="52"/>
      <c r="HR14" s="52"/>
      <c r="HS14" s="52"/>
      <c r="HT14" s="52"/>
      <c r="HU14" s="52"/>
      <c r="HV14" s="52"/>
      <c r="HW14" s="52"/>
      <c r="HX14" s="52"/>
      <c r="HY14" s="52"/>
      <c r="HZ14" s="52"/>
      <c r="IA14" s="52"/>
      <c r="IB14" s="52"/>
      <c r="IC14" s="52"/>
      <c r="ID14" s="52"/>
      <c r="IE14" s="52"/>
      <c r="IF14" s="52"/>
      <c r="IG14" s="52"/>
      <c r="IH14" s="52"/>
      <c r="II14" s="52"/>
      <c r="IJ14" s="52"/>
      <c r="IK14" s="52"/>
      <c r="IL14" s="52"/>
      <c r="IM14" s="52"/>
      <c r="IN14" s="52"/>
      <c r="IO14" s="52"/>
      <c r="IP14" s="52"/>
      <c r="IQ14" s="52"/>
      <c r="IR14" s="52"/>
      <c r="IS14" s="52"/>
      <c r="IT14" s="52"/>
      <c r="IU14" s="53" t="b">
        <v>0</v>
      </c>
      <c r="IV14" s="53" t="b">
        <v>0</v>
      </c>
    </row>
    <row r="15" spans="1:256">
      <c r="A15" s="58"/>
      <c r="B15" s="366" t="s">
        <v>124</v>
      </c>
      <c r="C15" s="461">
        <v>331</v>
      </c>
      <c r="D15" s="461">
        <v>0</v>
      </c>
      <c r="E15" s="461">
        <v>0</v>
      </c>
      <c r="F15" s="461">
        <v>0</v>
      </c>
      <c r="G15" s="461">
        <v>0</v>
      </c>
      <c r="H15" s="461">
        <v>0</v>
      </c>
      <c r="I15" s="461">
        <v>0</v>
      </c>
      <c r="J15" s="461">
        <v>0</v>
      </c>
      <c r="K15" s="461">
        <v>0</v>
      </c>
      <c r="L15" s="461">
        <v>0</v>
      </c>
      <c r="M15" s="460"/>
      <c r="N15" s="460"/>
      <c r="O15" s="460"/>
      <c r="P15" s="460"/>
      <c r="Q15" s="461">
        <v>331</v>
      </c>
      <c r="R15" s="462">
        <v>0</v>
      </c>
      <c r="S15" s="461">
        <v>331</v>
      </c>
      <c r="T15" s="52"/>
      <c r="U15" s="52"/>
      <c r="V15" s="52"/>
      <c r="W15" s="52"/>
      <c r="X15" s="52"/>
      <c r="Y15" s="52"/>
      <c r="Z15" s="55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6"/>
      <c r="CB15" s="52"/>
      <c r="CC15" s="52"/>
      <c r="CD15" s="52"/>
      <c r="CE15" s="52"/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/>
      <c r="DI15" s="52"/>
      <c r="DJ15" s="52"/>
      <c r="DK15" s="52"/>
      <c r="DL15" s="52"/>
      <c r="DM15" s="52"/>
      <c r="DN15" s="52"/>
      <c r="DO15" s="52"/>
      <c r="DP15" s="52"/>
      <c r="DQ15" s="52"/>
      <c r="DR15" s="52"/>
      <c r="DS15" s="52"/>
      <c r="DT15" s="52"/>
      <c r="DU15" s="52"/>
      <c r="DV15" s="52"/>
      <c r="DW15" s="52"/>
      <c r="DX15" s="52"/>
      <c r="DY15" s="52"/>
      <c r="DZ15" s="52"/>
      <c r="EA15" s="52"/>
      <c r="EB15" s="52"/>
      <c r="EC15" s="52"/>
      <c r="ED15" s="52"/>
      <c r="EE15" s="52"/>
      <c r="EF15" s="52"/>
      <c r="EG15" s="52"/>
      <c r="EH15" s="52"/>
      <c r="EI15" s="52"/>
      <c r="EJ15" s="52"/>
      <c r="EK15" s="52"/>
      <c r="EL15" s="52"/>
      <c r="EM15" s="52"/>
      <c r="EN15" s="52"/>
      <c r="EO15" s="52"/>
      <c r="EP15" s="52"/>
      <c r="EQ15" s="52"/>
      <c r="ER15" s="52"/>
      <c r="ES15" s="52"/>
      <c r="ET15" s="52"/>
      <c r="EU15" s="52"/>
      <c r="EV15" s="52"/>
      <c r="EW15" s="52"/>
      <c r="EX15" s="52"/>
      <c r="EY15" s="52"/>
      <c r="EZ15" s="52"/>
      <c r="FA15" s="52"/>
      <c r="FB15" s="52"/>
      <c r="FC15" s="52"/>
      <c r="FD15" s="52"/>
      <c r="FE15" s="52"/>
      <c r="FF15" s="52"/>
      <c r="FG15" s="52"/>
      <c r="FH15" s="52"/>
      <c r="FI15" s="52"/>
      <c r="FJ15" s="52"/>
      <c r="FK15" s="52"/>
      <c r="FL15" s="52"/>
      <c r="FM15" s="52"/>
      <c r="FN15" s="52"/>
      <c r="FO15" s="52"/>
      <c r="FP15" s="52"/>
      <c r="FQ15" s="52"/>
      <c r="FR15" s="52"/>
      <c r="FS15" s="52"/>
      <c r="FT15" s="52"/>
      <c r="FU15" s="52"/>
      <c r="FV15" s="52"/>
      <c r="FW15" s="52"/>
      <c r="FX15" s="52"/>
      <c r="FY15" s="52"/>
      <c r="FZ15" s="52"/>
      <c r="GA15" s="52"/>
      <c r="GB15" s="52"/>
      <c r="GC15" s="52"/>
      <c r="GD15" s="52"/>
      <c r="GE15" s="52"/>
      <c r="GF15" s="52"/>
      <c r="GG15" s="52"/>
      <c r="GH15" s="52"/>
      <c r="GI15" s="52"/>
      <c r="GJ15" s="52"/>
      <c r="GK15" s="52"/>
      <c r="GL15" s="52"/>
      <c r="GM15" s="52"/>
      <c r="GN15" s="52"/>
      <c r="GO15" s="52"/>
      <c r="GP15" s="52"/>
      <c r="GQ15" s="52"/>
      <c r="GR15" s="52"/>
      <c r="GS15" s="52"/>
      <c r="GT15" s="52"/>
      <c r="GU15" s="52"/>
      <c r="GV15" s="52"/>
      <c r="GW15" s="52"/>
      <c r="GX15" s="52"/>
      <c r="GY15" s="52"/>
      <c r="GZ15" s="52"/>
      <c r="HA15" s="52"/>
      <c r="HB15" s="52"/>
      <c r="HC15" s="52"/>
      <c r="HD15" s="52"/>
      <c r="HE15" s="52"/>
      <c r="HF15" s="52"/>
      <c r="HG15" s="52"/>
      <c r="HH15" s="52"/>
      <c r="HI15" s="52"/>
      <c r="HJ15" s="52"/>
      <c r="HK15" s="52"/>
      <c r="HL15" s="52"/>
      <c r="HM15" s="52"/>
      <c r="HN15" s="52"/>
      <c r="HO15" s="52"/>
      <c r="HP15" s="52"/>
      <c r="HQ15" s="52"/>
      <c r="HR15" s="52"/>
      <c r="HS15" s="52"/>
      <c r="HT15" s="52"/>
      <c r="HU15" s="52"/>
      <c r="HV15" s="52"/>
      <c r="HW15" s="52"/>
      <c r="HX15" s="52"/>
      <c r="HY15" s="52"/>
      <c r="HZ15" s="52"/>
      <c r="IA15" s="52"/>
      <c r="IB15" s="52"/>
      <c r="IC15" s="52"/>
      <c r="ID15" s="52"/>
      <c r="IE15" s="52"/>
      <c r="IF15" s="52"/>
      <c r="IG15" s="52"/>
      <c r="IH15" s="52"/>
      <c r="II15" s="52"/>
      <c r="IJ15" s="52"/>
      <c r="IK15" s="52"/>
      <c r="IL15" s="52"/>
      <c r="IM15" s="52"/>
      <c r="IN15" s="52"/>
      <c r="IO15" s="52"/>
      <c r="IP15" s="52"/>
      <c r="IQ15" s="52"/>
      <c r="IR15" s="52"/>
      <c r="IS15" s="52"/>
      <c r="IT15" s="52"/>
      <c r="IU15" s="53" t="b">
        <v>0</v>
      </c>
      <c r="IV15" s="53" t="b">
        <v>0</v>
      </c>
    </row>
    <row r="16" spans="1:256">
      <c r="A16" s="58"/>
      <c r="B16" s="366" t="s">
        <v>504</v>
      </c>
      <c r="C16" s="461">
        <v>-257</v>
      </c>
      <c r="D16" s="461">
        <v>0</v>
      </c>
      <c r="E16" s="461">
        <v>0</v>
      </c>
      <c r="F16" s="461">
        <v>0</v>
      </c>
      <c r="G16" s="461">
        <v>0</v>
      </c>
      <c r="H16" s="461">
        <v>0</v>
      </c>
      <c r="I16" s="461">
        <v>0</v>
      </c>
      <c r="J16" s="461">
        <v>0</v>
      </c>
      <c r="K16" s="461">
        <v>0</v>
      </c>
      <c r="L16" s="461">
        <v>0</v>
      </c>
      <c r="M16" s="460"/>
      <c r="N16" s="460"/>
      <c r="O16" s="460"/>
      <c r="P16" s="460"/>
      <c r="Q16" s="461">
        <v>-257</v>
      </c>
      <c r="R16" s="462">
        <v>0</v>
      </c>
      <c r="S16" s="461">
        <v>-257</v>
      </c>
      <c r="T16" s="52"/>
      <c r="U16" s="52"/>
      <c r="V16" s="52"/>
      <c r="W16" s="52"/>
      <c r="X16" s="52"/>
      <c r="Y16" s="52"/>
      <c r="Z16" s="55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6"/>
      <c r="CB16" s="52"/>
      <c r="CC16" s="52"/>
      <c r="CD16" s="52"/>
      <c r="CE16" s="52"/>
      <c r="CF16" s="52"/>
      <c r="CG16" s="52"/>
      <c r="CH16" s="52"/>
      <c r="CI16" s="52"/>
      <c r="CJ16" s="52"/>
      <c r="CK16" s="52"/>
      <c r="CL16" s="52"/>
      <c r="CM16" s="52"/>
      <c r="CN16" s="52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  <c r="DA16" s="52"/>
      <c r="DB16" s="52"/>
      <c r="DC16" s="52"/>
      <c r="DD16" s="52"/>
      <c r="DE16" s="52"/>
      <c r="DF16" s="52"/>
      <c r="DG16" s="52"/>
      <c r="DH16" s="52"/>
      <c r="DI16" s="52"/>
      <c r="DJ16" s="52"/>
      <c r="DK16" s="52"/>
      <c r="DL16" s="52"/>
      <c r="DM16" s="52"/>
      <c r="DN16" s="52"/>
      <c r="DO16" s="52"/>
      <c r="DP16" s="52"/>
      <c r="DQ16" s="52"/>
      <c r="DR16" s="52"/>
      <c r="DS16" s="52"/>
      <c r="DT16" s="52"/>
      <c r="DU16" s="52"/>
      <c r="DV16" s="52"/>
      <c r="DW16" s="52"/>
      <c r="DX16" s="52"/>
      <c r="DY16" s="52"/>
      <c r="DZ16" s="52"/>
      <c r="EA16" s="52"/>
      <c r="EB16" s="52"/>
      <c r="EC16" s="52"/>
      <c r="ED16" s="52"/>
      <c r="EE16" s="52"/>
      <c r="EF16" s="52"/>
      <c r="EG16" s="52"/>
      <c r="EH16" s="52"/>
      <c r="EI16" s="52"/>
      <c r="EJ16" s="52"/>
      <c r="EK16" s="52"/>
      <c r="EL16" s="52"/>
      <c r="EM16" s="52"/>
      <c r="EN16" s="52"/>
      <c r="EO16" s="52"/>
      <c r="EP16" s="52"/>
      <c r="EQ16" s="52"/>
      <c r="ER16" s="52"/>
      <c r="ES16" s="52"/>
      <c r="ET16" s="52"/>
      <c r="EU16" s="52"/>
      <c r="EV16" s="52"/>
      <c r="EW16" s="52"/>
      <c r="EX16" s="52"/>
      <c r="EY16" s="52"/>
      <c r="EZ16" s="52"/>
      <c r="FA16" s="52"/>
      <c r="FB16" s="52"/>
      <c r="FC16" s="52"/>
      <c r="FD16" s="52"/>
      <c r="FE16" s="52"/>
      <c r="FF16" s="52"/>
      <c r="FG16" s="52"/>
      <c r="FH16" s="52"/>
      <c r="FI16" s="52"/>
      <c r="FJ16" s="52"/>
      <c r="FK16" s="52"/>
      <c r="FL16" s="52"/>
      <c r="FM16" s="52"/>
      <c r="FN16" s="52"/>
      <c r="FO16" s="52"/>
      <c r="FP16" s="52"/>
      <c r="FQ16" s="52"/>
      <c r="FR16" s="52"/>
      <c r="FS16" s="52"/>
      <c r="FT16" s="52"/>
      <c r="FU16" s="52"/>
      <c r="FV16" s="52"/>
      <c r="FW16" s="52"/>
      <c r="FX16" s="52"/>
      <c r="FY16" s="52"/>
      <c r="FZ16" s="52"/>
      <c r="GA16" s="52"/>
      <c r="GB16" s="52"/>
      <c r="GC16" s="52"/>
      <c r="GD16" s="52"/>
      <c r="GE16" s="52"/>
      <c r="GF16" s="52"/>
      <c r="GG16" s="52"/>
      <c r="GH16" s="52"/>
      <c r="GI16" s="52"/>
      <c r="GJ16" s="52"/>
      <c r="GK16" s="52"/>
      <c r="GL16" s="52"/>
      <c r="GM16" s="52"/>
      <c r="GN16" s="52"/>
      <c r="GO16" s="52"/>
      <c r="GP16" s="52"/>
      <c r="GQ16" s="52"/>
      <c r="GR16" s="52"/>
      <c r="GS16" s="52"/>
      <c r="GT16" s="52"/>
      <c r="GU16" s="52"/>
      <c r="GV16" s="52"/>
      <c r="GW16" s="52"/>
      <c r="GX16" s="52"/>
      <c r="GY16" s="52"/>
      <c r="GZ16" s="52"/>
      <c r="HA16" s="52"/>
      <c r="HB16" s="52"/>
      <c r="HC16" s="52"/>
      <c r="HD16" s="52"/>
      <c r="HE16" s="52"/>
      <c r="HF16" s="52"/>
      <c r="HG16" s="52"/>
      <c r="HH16" s="52"/>
      <c r="HI16" s="52"/>
      <c r="HJ16" s="52"/>
      <c r="HK16" s="52"/>
      <c r="HL16" s="52"/>
      <c r="HM16" s="52"/>
      <c r="HN16" s="52"/>
      <c r="HO16" s="52"/>
      <c r="HP16" s="52"/>
      <c r="HQ16" s="52"/>
      <c r="HR16" s="52"/>
      <c r="HS16" s="52"/>
      <c r="HT16" s="52"/>
      <c r="HU16" s="52"/>
      <c r="HV16" s="52"/>
      <c r="HW16" s="52"/>
      <c r="HX16" s="52"/>
      <c r="HY16" s="52"/>
      <c r="HZ16" s="52"/>
      <c r="IA16" s="52"/>
      <c r="IB16" s="52"/>
      <c r="IC16" s="52"/>
      <c r="ID16" s="52"/>
      <c r="IE16" s="52"/>
      <c r="IF16" s="52"/>
      <c r="IG16" s="52"/>
      <c r="IH16" s="52"/>
      <c r="II16" s="52"/>
      <c r="IJ16" s="52"/>
      <c r="IK16" s="52"/>
      <c r="IL16" s="52"/>
      <c r="IM16" s="52"/>
      <c r="IN16" s="52"/>
      <c r="IO16" s="52"/>
      <c r="IP16" s="52"/>
      <c r="IQ16" s="52"/>
      <c r="IR16" s="52"/>
      <c r="IS16" s="52"/>
      <c r="IT16" s="52"/>
      <c r="IU16" s="53"/>
      <c r="IV16" s="53"/>
    </row>
    <row r="17" spans="1:256">
      <c r="A17" s="57"/>
      <c r="B17" s="364" t="s">
        <v>38</v>
      </c>
      <c r="C17" s="463">
        <v>118040</v>
      </c>
      <c r="D17" s="463">
        <v>5904</v>
      </c>
      <c r="E17" s="463">
        <v>0</v>
      </c>
      <c r="F17" s="463">
        <v>0</v>
      </c>
      <c r="G17" s="463">
        <v>0</v>
      </c>
      <c r="H17" s="463">
        <v>0</v>
      </c>
      <c r="I17" s="463">
        <v>0</v>
      </c>
      <c r="J17" s="463">
        <v>0</v>
      </c>
      <c r="K17" s="463">
        <v>0</v>
      </c>
      <c r="L17" s="463">
        <v>201</v>
      </c>
      <c r="M17" s="463"/>
      <c r="N17" s="463"/>
      <c r="O17" s="463"/>
      <c r="P17" s="463"/>
      <c r="Q17" s="463">
        <v>124145</v>
      </c>
      <c r="R17" s="463">
        <v>0</v>
      </c>
      <c r="S17" s="463">
        <v>124145</v>
      </c>
      <c r="T17" s="52"/>
      <c r="U17" s="52"/>
      <c r="V17" s="54"/>
      <c r="W17" s="52"/>
      <c r="X17" s="52"/>
      <c r="Y17" s="52"/>
      <c r="Z17" s="55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6"/>
      <c r="CB17" s="52"/>
      <c r="CC17" s="52"/>
      <c r="CD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H17" s="52"/>
      <c r="DI17" s="52"/>
      <c r="DJ17" s="52"/>
      <c r="DK17" s="52"/>
      <c r="DL17" s="52"/>
      <c r="DM17" s="52"/>
      <c r="DN17" s="52"/>
      <c r="DO17" s="52"/>
      <c r="DP17" s="52"/>
      <c r="DQ17" s="52"/>
      <c r="DR17" s="52"/>
      <c r="DS17" s="52"/>
      <c r="DT17" s="52"/>
      <c r="DU17" s="52"/>
      <c r="DV17" s="52"/>
      <c r="DW17" s="52"/>
      <c r="DX17" s="52"/>
      <c r="DY17" s="52"/>
      <c r="DZ17" s="52"/>
      <c r="EA17" s="52"/>
      <c r="EB17" s="52"/>
      <c r="EC17" s="52"/>
      <c r="ED17" s="52"/>
      <c r="EE17" s="52"/>
      <c r="EF17" s="52"/>
      <c r="EG17" s="52"/>
      <c r="EH17" s="52"/>
      <c r="EI17" s="52"/>
      <c r="EJ17" s="52"/>
      <c r="EK17" s="52"/>
      <c r="EL17" s="52"/>
      <c r="EM17" s="52"/>
      <c r="EN17" s="52"/>
      <c r="EO17" s="52"/>
      <c r="EP17" s="52"/>
      <c r="EQ17" s="52"/>
      <c r="ER17" s="52"/>
      <c r="ES17" s="52"/>
      <c r="ET17" s="52"/>
      <c r="EU17" s="52"/>
      <c r="EV17" s="52"/>
      <c r="EW17" s="52"/>
      <c r="EX17" s="52"/>
      <c r="EY17" s="52"/>
      <c r="EZ17" s="52"/>
      <c r="FA17" s="52"/>
      <c r="FB17" s="52"/>
      <c r="FC17" s="52"/>
      <c r="FD17" s="52"/>
      <c r="FE17" s="52"/>
      <c r="FF17" s="52"/>
      <c r="FG17" s="52"/>
      <c r="FH17" s="52"/>
      <c r="FI17" s="52"/>
      <c r="FJ17" s="52"/>
      <c r="FK17" s="52"/>
      <c r="FL17" s="52"/>
      <c r="FM17" s="52"/>
      <c r="FN17" s="52"/>
      <c r="FO17" s="52"/>
      <c r="FP17" s="52"/>
      <c r="FQ17" s="52"/>
      <c r="FR17" s="52"/>
      <c r="FS17" s="52"/>
      <c r="FT17" s="52"/>
      <c r="FU17" s="52"/>
      <c r="FV17" s="52"/>
      <c r="FW17" s="52"/>
      <c r="FX17" s="52"/>
      <c r="FY17" s="52"/>
      <c r="FZ17" s="52"/>
      <c r="GA17" s="52"/>
      <c r="GB17" s="52"/>
      <c r="GC17" s="52"/>
      <c r="GD17" s="52"/>
      <c r="GE17" s="52"/>
      <c r="GF17" s="52"/>
      <c r="GG17" s="52"/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2"/>
      <c r="IR17" s="52"/>
      <c r="IS17" s="52"/>
      <c r="IT17" s="52"/>
      <c r="IU17" s="53"/>
      <c r="IV17" s="53"/>
    </row>
    <row r="18" spans="1:256">
      <c r="A18" s="6"/>
    </row>
    <row r="19" spans="1:256">
      <c r="A19" s="6"/>
    </row>
    <row r="20" spans="1:256">
      <c r="A20" s="6"/>
      <c r="E20" s="429"/>
      <c r="F20" s="429"/>
    </row>
    <row r="21" spans="1:256">
      <c r="A21" s="6"/>
      <c r="E21" s="428"/>
      <c r="F21" s="427"/>
    </row>
    <row r="22" spans="1:256">
      <c r="A22" s="361" t="s">
        <v>159</v>
      </c>
      <c r="B22" s="75" t="s">
        <v>160</v>
      </c>
      <c r="C22" s="77"/>
      <c r="E22" s="428"/>
      <c r="F22" s="427"/>
    </row>
    <row r="23" spans="1:256">
      <c r="A23" s="362" t="s">
        <v>161</v>
      </c>
      <c r="B23" s="469" t="s">
        <v>162</v>
      </c>
      <c r="C23" s="471">
        <v>373</v>
      </c>
      <c r="D23" s="193"/>
      <c r="E23" s="426"/>
      <c r="F23" s="425"/>
    </row>
    <row r="24" spans="1:256">
      <c r="A24" s="362" t="s">
        <v>163</v>
      </c>
      <c r="B24" s="469" t="s">
        <v>164</v>
      </c>
      <c r="C24" s="471">
        <v>5</v>
      </c>
      <c r="D24" s="193"/>
      <c r="E24" s="428"/>
      <c r="F24" s="427"/>
    </row>
    <row r="25" spans="1:256">
      <c r="A25" s="362" t="s">
        <v>165</v>
      </c>
      <c r="B25" s="469" t="s">
        <v>166</v>
      </c>
      <c r="C25" s="471">
        <v>14244</v>
      </c>
      <c r="D25" s="193"/>
      <c r="E25" s="424"/>
      <c r="F25" s="427"/>
    </row>
    <row r="26" spans="1:256">
      <c r="A26" s="362" t="s">
        <v>167</v>
      </c>
      <c r="B26" s="469" t="s">
        <v>168</v>
      </c>
      <c r="C26" s="471">
        <v>154</v>
      </c>
      <c r="D26" s="193"/>
      <c r="E26" s="424"/>
      <c r="F26" s="427"/>
    </row>
    <row r="27" spans="1:256">
      <c r="A27" s="362" t="s">
        <v>169</v>
      </c>
      <c r="B27" s="469" t="s">
        <v>170</v>
      </c>
      <c r="C27" s="471">
        <v>665</v>
      </c>
      <c r="D27" s="193"/>
      <c r="E27" s="424"/>
      <c r="F27" s="427"/>
    </row>
    <row r="28" spans="1:256">
      <c r="A28" s="362" t="s">
        <v>171</v>
      </c>
      <c r="B28" s="469" t="s">
        <v>172</v>
      </c>
      <c r="C28" s="471">
        <v>0</v>
      </c>
      <c r="D28" s="193"/>
      <c r="E28" s="424"/>
      <c r="F28" s="427"/>
    </row>
    <row r="29" spans="1:256">
      <c r="A29" s="362" t="s">
        <v>173</v>
      </c>
      <c r="B29" s="469" t="s">
        <v>174</v>
      </c>
      <c r="C29" s="471">
        <v>0</v>
      </c>
      <c r="D29" s="193"/>
      <c r="E29" s="426"/>
      <c r="F29" s="427"/>
    </row>
    <row r="30" spans="1:256">
      <c r="A30" s="362" t="s">
        <v>175</v>
      </c>
      <c r="B30" s="469" t="s">
        <v>176</v>
      </c>
      <c r="C30" s="471">
        <v>134</v>
      </c>
      <c r="D30" s="193"/>
      <c r="E30" s="424"/>
      <c r="F30" s="427"/>
    </row>
    <row r="31" spans="1:256">
      <c r="A31" s="362" t="s">
        <v>177</v>
      </c>
      <c r="B31" s="469" t="s">
        <v>178</v>
      </c>
      <c r="C31" s="471">
        <v>0</v>
      </c>
      <c r="D31" s="193"/>
      <c r="E31" s="424"/>
      <c r="F31" s="427"/>
    </row>
    <row r="32" spans="1:256">
      <c r="A32" s="362" t="s">
        <v>179</v>
      </c>
      <c r="B32" s="469" t="s">
        <v>180</v>
      </c>
      <c r="C32" s="471">
        <v>0</v>
      </c>
      <c r="D32" s="193"/>
      <c r="E32" s="424"/>
      <c r="F32" s="427"/>
    </row>
    <row r="33" spans="1:256">
      <c r="A33" s="362" t="s">
        <v>181</v>
      </c>
      <c r="B33" s="469" t="s">
        <v>182</v>
      </c>
      <c r="C33" s="471">
        <v>46</v>
      </c>
      <c r="D33" s="193"/>
      <c r="E33" s="426"/>
      <c r="F33" s="427"/>
    </row>
    <row r="34" spans="1:256">
      <c r="A34" s="362" t="s">
        <v>183</v>
      </c>
      <c r="B34" s="469" t="s">
        <v>184</v>
      </c>
      <c r="C34" s="471">
        <v>0</v>
      </c>
      <c r="D34" s="193"/>
      <c r="E34" s="426"/>
      <c r="F34" s="425"/>
    </row>
    <row r="35" spans="1:256">
      <c r="A35" s="362" t="s">
        <v>185</v>
      </c>
      <c r="B35" s="469" t="s">
        <v>186</v>
      </c>
      <c r="C35" s="471">
        <v>0</v>
      </c>
      <c r="D35" s="193"/>
      <c r="E35" s="424"/>
      <c r="F35" s="425"/>
    </row>
    <row r="36" spans="1:256">
      <c r="A36" s="362" t="s">
        <v>187</v>
      </c>
      <c r="B36" s="469" t="s">
        <v>188</v>
      </c>
      <c r="C36" s="471">
        <v>0</v>
      </c>
      <c r="D36" s="193"/>
      <c r="E36" s="424"/>
      <c r="F36" s="423"/>
    </row>
    <row r="37" spans="1:256">
      <c r="A37" s="362" t="s">
        <v>189</v>
      </c>
      <c r="B37" s="469" t="s">
        <v>190</v>
      </c>
      <c r="C37" s="471">
        <v>0</v>
      </c>
      <c r="D37" s="193"/>
    </row>
    <row r="38" spans="1:256">
      <c r="A38" s="362" t="s">
        <v>191</v>
      </c>
      <c r="B38" s="469" t="s">
        <v>192</v>
      </c>
      <c r="C38" s="471">
        <v>0</v>
      </c>
      <c r="D38" s="193"/>
    </row>
    <row r="39" spans="1:256">
      <c r="A39" s="362" t="s">
        <v>193</v>
      </c>
      <c r="B39" s="470" t="s">
        <v>194</v>
      </c>
      <c r="C39" s="471">
        <v>668</v>
      </c>
      <c r="D39" s="193"/>
    </row>
    <row r="40" spans="1:256">
      <c r="A40" s="362" t="s">
        <v>195</v>
      </c>
      <c r="B40" s="470" t="s">
        <v>196</v>
      </c>
      <c r="C40" s="471">
        <v>0</v>
      </c>
      <c r="D40" s="193"/>
    </row>
    <row r="41" spans="1:256">
      <c r="A41" s="76"/>
      <c r="B41" s="469"/>
      <c r="C41" s="472">
        <v>16289</v>
      </c>
      <c r="D41" s="193"/>
    </row>
    <row r="42" spans="1:256">
      <c r="A42" s="6"/>
      <c r="D42" s="193"/>
      <c r="E42" s="193"/>
      <c r="F42" s="193"/>
      <c r="S42" s="258"/>
      <c r="T42" s="258"/>
    </row>
    <row r="43" spans="1:256" s="6" customFormat="1">
      <c r="D43" s="39"/>
      <c r="F43" s="250"/>
      <c r="G43" s="39"/>
      <c r="J43" s="250"/>
      <c r="L43" s="169"/>
      <c r="R43" s="39"/>
      <c r="S43" s="250"/>
      <c r="T43" s="250"/>
    </row>
    <row r="44" spans="1:256" s="6" customFormat="1">
      <c r="C44" s="417"/>
      <c r="D44" s="39"/>
      <c r="S44" s="250"/>
    </row>
    <row r="45" spans="1:256">
      <c r="A45" s="416">
        <v>1101</v>
      </c>
      <c r="B45" s="373" t="s">
        <v>112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1"/>
      <c r="U45" s="371"/>
      <c r="V45" s="371"/>
      <c r="W45" s="371"/>
      <c r="X45" s="371"/>
      <c r="Y45" s="371"/>
      <c r="Z45" s="80"/>
      <c r="AA45" s="371"/>
      <c r="AB45" s="371"/>
      <c r="AC45" s="371"/>
      <c r="AD45" s="371"/>
      <c r="AE45" s="371"/>
      <c r="AF45" s="371"/>
      <c r="AG45" s="371"/>
      <c r="AH45" s="371"/>
      <c r="AI45" s="371"/>
      <c r="AJ45" s="371"/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  <c r="BK45" s="371"/>
      <c r="BL45" s="371"/>
      <c r="BM45" s="371"/>
      <c r="BN45" s="371"/>
      <c r="BO45" s="371"/>
      <c r="BP45" s="371"/>
      <c r="BQ45" s="371"/>
      <c r="BR45" s="371"/>
      <c r="BS45" s="371"/>
      <c r="BT45" s="371"/>
      <c r="BU45" s="371"/>
      <c r="BV45" s="371"/>
      <c r="BW45" s="371"/>
      <c r="BX45" s="371"/>
      <c r="BY45" s="371"/>
      <c r="BZ45" s="371"/>
      <c r="CA45" s="81"/>
      <c r="CB45" s="371"/>
      <c r="CC45" s="371"/>
      <c r="CD45" s="371"/>
      <c r="CE45" s="371"/>
      <c r="CF45" s="371"/>
      <c r="CG45" s="371"/>
      <c r="CH45" s="371"/>
      <c r="CI45" s="371"/>
      <c r="CJ45" s="371"/>
      <c r="CK45" s="371"/>
      <c r="CL45" s="371"/>
      <c r="CM45" s="371"/>
      <c r="CN45" s="371"/>
      <c r="CO45" s="371"/>
      <c r="CP45" s="371"/>
      <c r="CQ45" s="371"/>
      <c r="CR45" s="371"/>
      <c r="CS45" s="371"/>
      <c r="CT45" s="371"/>
      <c r="CU45" s="371"/>
      <c r="CV45" s="371"/>
      <c r="CW45" s="371"/>
      <c r="CX45" s="371"/>
      <c r="CY45" s="371"/>
      <c r="CZ45" s="371"/>
      <c r="DA45" s="371"/>
      <c r="DB45" s="371"/>
      <c r="DC45" s="371"/>
      <c r="DD45" s="371"/>
      <c r="DE45" s="371"/>
      <c r="DF45" s="371"/>
      <c r="DG45" s="371"/>
      <c r="DH45" s="371"/>
      <c r="DI45" s="371"/>
      <c r="DJ45" s="371"/>
      <c r="DK45" s="371"/>
      <c r="DL45" s="371"/>
      <c r="DM45" s="371"/>
      <c r="DN45" s="371"/>
      <c r="DO45" s="371"/>
      <c r="DP45" s="371"/>
      <c r="DQ45" s="371"/>
      <c r="DR45" s="371"/>
      <c r="DS45" s="371"/>
      <c r="DT45" s="371"/>
      <c r="DU45" s="371"/>
      <c r="DV45" s="371"/>
      <c r="DW45" s="371"/>
      <c r="DX45" s="371"/>
      <c r="DY45" s="371"/>
      <c r="DZ45" s="371"/>
      <c r="EA45" s="371"/>
      <c r="EB45" s="371"/>
      <c r="EC45" s="371"/>
      <c r="ED45" s="371"/>
      <c r="EE45" s="371"/>
      <c r="EF45" s="371"/>
      <c r="EG45" s="371"/>
      <c r="EH45" s="371"/>
      <c r="EI45" s="371"/>
      <c r="EJ45" s="371"/>
      <c r="EK45" s="371"/>
      <c r="EL45" s="371"/>
      <c r="EM45" s="371"/>
      <c r="EN45" s="371"/>
      <c r="EO45" s="371"/>
      <c r="EP45" s="371"/>
      <c r="EQ45" s="371"/>
      <c r="ER45" s="371"/>
      <c r="ES45" s="371"/>
      <c r="ET45" s="371"/>
      <c r="EU45" s="371"/>
      <c r="EV45" s="371"/>
      <c r="EW45" s="371"/>
      <c r="EX45" s="371"/>
      <c r="EY45" s="371"/>
      <c r="EZ45" s="371"/>
      <c r="FA45" s="371"/>
      <c r="FB45" s="371"/>
      <c r="FC45" s="371"/>
      <c r="FD45" s="371"/>
      <c r="FE45" s="371"/>
      <c r="FF45" s="371"/>
      <c r="FG45" s="371"/>
      <c r="FH45" s="371"/>
      <c r="FI45" s="371"/>
      <c r="FJ45" s="371"/>
      <c r="FK45" s="371"/>
      <c r="FL45" s="371"/>
      <c r="FM45" s="371"/>
      <c r="FN45" s="371"/>
      <c r="FO45" s="371"/>
      <c r="FP45" s="371"/>
      <c r="FQ45" s="371"/>
      <c r="FR45" s="371"/>
      <c r="FS45" s="371"/>
      <c r="FT45" s="371"/>
      <c r="FU45" s="371"/>
      <c r="FV45" s="371"/>
      <c r="FW45" s="371"/>
      <c r="FX45" s="371"/>
      <c r="FY45" s="371"/>
      <c r="FZ45" s="371"/>
      <c r="GA45" s="371"/>
      <c r="GB45" s="371"/>
      <c r="GC45" s="371"/>
      <c r="GD45" s="371"/>
      <c r="GE45" s="371"/>
      <c r="GF45" s="371"/>
      <c r="GG45" s="371"/>
      <c r="GH45" s="371"/>
      <c r="GI45" s="371"/>
      <c r="GJ45" s="371"/>
      <c r="GK45" s="371"/>
      <c r="GL45" s="371"/>
      <c r="GM45" s="371"/>
      <c r="GN45" s="371"/>
      <c r="GO45" s="371"/>
      <c r="GP45" s="371"/>
      <c r="GQ45" s="371"/>
      <c r="GR45" s="371"/>
      <c r="GS45" s="371"/>
      <c r="GT45" s="371"/>
      <c r="GU45" s="371"/>
      <c r="GV45" s="371"/>
      <c r="GW45" s="371"/>
      <c r="GX45" s="371"/>
      <c r="GY45" s="371"/>
      <c r="GZ45" s="371"/>
      <c r="HA45" s="371"/>
      <c r="HB45" s="371"/>
      <c r="HC45" s="371"/>
      <c r="HD45" s="371"/>
      <c r="HE45" s="371"/>
      <c r="HF45" s="371"/>
      <c r="HG45" s="371"/>
      <c r="HH45" s="371"/>
      <c r="HI45" s="371"/>
      <c r="HJ45" s="371"/>
      <c r="HK45" s="371"/>
      <c r="HL45" s="371"/>
      <c r="HM45" s="371"/>
      <c r="HN45" s="371"/>
      <c r="HO45" s="371"/>
      <c r="HP45" s="371"/>
      <c r="HQ45" s="371"/>
      <c r="HR45" s="371"/>
      <c r="HS45" s="371"/>
      <c r="HT45" s="371"/>
      <c r="HU45" s="371"/>
      <c r="HV45" s="371"/>
      <c r="HW45" s="371"/>
      <c r="HX45" s="371"/>
      <c r="HY45" s="371"/>
      <c r="HZ45" s="371"/>
      <c r="IA45" s="371"/>
      <c r="IB45" s="371"/>
      <c r="IC45" s="371"/>
      <c r="ID45" s="371"/>
      <c r="IE45" s="371"/>
      <c r="IF45" s="371"/>
      <c r="IG45" s="371"/>
      <c r="IH45" s="371"/>
      <c r="II45" s="371"/>
      <c r="IJ45" s="371"/>
      <c r="IK45" s="371"/>
      <c r="IL45" s="371"/>
      <c r="IM45" s="371"/>
      <c r="IN45" s="371"/>
      <c r="IO45" s="371"/>
      <c r="IP45" s="371"/>
      <c r="IQ45" s="371"/>
      <c r="IR45" s="371"/>
      <c r="IS45" s="371"/>
      <c r="IT45" s="371"/>
      <c r="IU45" s="78"/>
      <c r="IV45" s="78"/>
    </row>
    <row r="46" spans="1:256">
      <c r="A46" s="415">
        <v>110101</v>
      </c>
      <c r="B46" s="420" t="s">
        <v>113</v>
      </c>
      <c r="C46" s="418">
        <v>10096</v>
      </c>
      <c r="D46" s="418">
        <v>715</v>
      </c>
      <c r="E46" s="418">
        <v>0</v>
      </c>
      <c r="F46" s="418">
        <v>0</v>
      </c>
      <c r="G46" s="418">
        <v>0</v>
      </c>
      <c r="H46" s="418">
        <v>81</v>
      </c>
      <c r="I46" s="418">
        <v>51</v>
      </c>
      <c r="J46" s="418">
        <v>0</v>
      </c>
      <c r="K46" s="418">
        <v>137</v>
      </c>
      <c r="L46" s="418">
        <v>492</v>
      </c>
      <c r="M46" s="418"/>
      <c r="N46" s="418"/>
      <c r="O46" s="418"/>
      <c r="P46" s="418"/>
      <c r="Q46" s="418">
        <v>11572</v>
      </c>
      <c r="R46" s="418">
        <v>0</v>
      </c>
      <c r="S46" s="418">
        <v>11572</v>
      </c>
      <c r="T46" s="371"/>
      <c r="U46" s="80"/>
      <c r="V46" s="371"/>
      <c r="W46" s="371"/>
      <c r="X46" s="371"/>
      <c r="Y46" s="371"/>
      <c r="Z46" s="80"/>
      <c r="AA46" s="371"/>
      <c r="AB46" s="371"/>
      <c r="AC46" s="371"/>
      <c r="AD46" s="371"/>
      <c r="AE46" s="371"/>
      <c r="AF46" s="371"/>
      <c r="AG46" s="371"/>
      <c r="AH46" s="371"/>
      <c r="AI46" s="371"/>
      <c r="AJ46" s="371"/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  <c r="BK46" s="371"/>
      <c r="BL46" s="371"/>
      <c r="BM46" s="371"/>
      <c r="BN46" s="371"/>
      <c r="BO46" s="371"/>
      <c r="BP46" s="371"/>
      <c r="BQ46" s="371"/>
      <c r="BR46" s="371"/>
      <c r="BS46" s="371"/>
      <c r="BT46" s="371"/>
      <c r="BU46" s="371"/>
      <c r="BV46" s="371"/>
      <c r="BW46" s="371"/>
      <c r="BX46" s="371"/>
      <c r="BY46" s="371"/>
      <c r="BZ46" s="371"/>
      <c r="CA46" s="81"/>
      <c r="CB46" s="371"/>
      <c r="CC46" s="371"/>
      <c r="CD46" s="371"/>
      <c r="CE46" s="371"/>
      <c r="CF46" s="371"/>
      <c r="CG46" s="371"/>
      <c r="CH46" s="371"/>
      <c r="CI46" s="371"/>
      <c r="CJ46" s="371"/>
      <c r="CK46" s="371"/>
      <c r="CL46" s="371"/>
      <c r="CM46" s="371"/>
      <c r="CN46" s="371"/>
      <c r="CO46" s="371"/>
      <c r="CP46" s="371"/>
      <c r="CQ46" s="371"/>
      <c r="CR46" s="371"/>
      <c r="CS46" s="371"/>
      <c r="CT46" s="371"/>
      <c r="CU46" s="371"/>
      <c r="CV46" s="371"/>
      <c r="CW46" s="371"/>
      <c r="CX46" s="371"/>
      <c r="CY46" s="371"/>
      <c r="CZ46" s="371"/>
      <c r="DA46" s="371"/>
      <c r="DB46" s="371"/>
      <c r="DC46" s="371"/>
      <c r="DD46" s="371"/>
      <c r="DE46" s="371"/>
      <c r="DF46" s="371"/>
      <c r="DG46" s="371"/>
      <c r="DH46" s="371"/>
      <c r="DI46" s="371"/>
      <c r="DJ46" s="371"/>
      <c r="DK46" s="371"/>
      <c r="DL46" s="371"/>
      <c r="DM46" s="371"/>
      <c r="DN46" s="371"/>
      <c r="DO46" s="371"/>
      <c r="DP46" s="371"/>
      <c r="DQ46" s="371"/>
      <c r="DR46" s="371"/>
      <c r="DS46" s="371"/>
      <c r="DT46" s="371"/>
      <c r="DU46" s="371"/>
      <c r="DV46" s="371"/>
      <c r="DW46" s="371"/>
      <c r="DX46" s="371"/>
      <c r="DY46" s="371"/>
      <c r="DZ46" s="371"/>
      <c r="EA46" s="371"/>
      <c r="EB46" s="371"/>
      <c r="EC46" s="371"/>
      <c r="ED46" s="371"/>
      <c r="EE46" s="371"/>
      <c r="EF46" s="371"/>
      <c r="EG46" s="371"/>
      <c r="EH46" s="371"/>
      <c r="EI46" s="371"/>
      <c r="EJ46" s="371"/>
      <c r="EK46" s="371"/>
      <c r="EL46" s="371"/>
      <c r="EM46" s="371"/>
      <c r="EN46" s="371"/>
      <c r="EO46" s="371"/>
      <c r="EP46" s="371"/>
      <c r="EQ46" s="371"/>
      <c r="ER46" s="371"/>
      <c r="ES46" s="371"/>
      <c r="ET46" s="371"/>
      <c r="EU46" s="371"/>
      <c r="EV46" s="371"/>
      <c r="EW46" s="371"/>
      <c r="EX46" s="371"/>
      <c r="EY46" s="371"/>
      <c r="EZ46" s="371"/>
      <c r="FA46" s="371"/>
      <c r="FB46" s="371"/>
      <c r="FC46" s="371"/>
      <c r="FD46" s="371"/>
      <c r="FE46" s="371"/>
      <c r="FF46" s="371"/>
      <c r="FG46" s="371"/>
      <c r="FH46" s="371"/>
      <c r="FI46" s="371"/>
      <c r="FJ46" s="371"/>
      <c r="FK46" s="371"/>
      <c r="FL46" s="371"/>
      <c r="FM46" s="371"/>
      <c r="FN46" s="371"/>
      <c r="FO46" s="371"/>
      <c r="FP46" s="371"/>
      <c r="FQ46" s="371"/>
      <c r="FR46" s="371"/>
      <c r="FS46" s="371"/>
      <c r="FT46" s="371"/>
      <c r="FU46" s="371"/>
      <c r="FV46" s="371"/>
      <c r="FW46" s="371"/>
      <c r="FX46" s="371"/>
      <c r="FY46" s="371"/>
      <c r="FZ46" s="371"/>
      <c r="GA46" s="371"/>
      <c r="GB46" s="371"/>
      <c r="GC46" s="371"/>
      <c r="GD46" s="371"/>
      <c r="GE46" s="371"/>
      <c r="GF46" s="371"/>
      <c r="GG46" s="371"/>
      <c r="GH46" s="371"/>
      <c r="GI46" s="371"/>
      <c r="GJ46" s="371"/>
      <c r="GK46" s="371"/>
      <c r="GL46" s="371"/>
      <c r="GM46" s="371"/>
      <c r="GN46" s="371"/>
      <c r="GO46" s="371"/>
      <c r="GP46" s="371"/>
      <c r="GQ46" s="371"/>
      <c r="GR46" s="371"/>
      <c r="GS46" s="371"/>
      <c r="GT46" s="371"/>
      <c r="GU46" s="371"/>
      <c r="GV46" s="371"/>
      <c r="GW46" s="371"/>
      <c r="GX46" s="371"/>
      <c r="GY46" s="371"/>
      <c r="GZ46" s="371"/>
      <c r="HA46" s="371"/>
      <c r="HB46" s="371"/>
      <c r="HC46" s="371"/>
      <c r="HD46" s="371"/>
      <c r="HE46" s="371"/>
      <c r="HF46" s="371"/>
      <c r="HG46" s="371"/>
      <c r="HH46" s="371"/>
      <c r="HI46" s="371"/>
      <c r="HJ46" s="371"/>
      <c r="HK46" s="371"/>
      <c r="HL46" s="371"/>
      <c r="HM46" s="371"/>
      <c r="HN46" s="371"/>
      <c r="HO46" s="371"/>
      <c r="HP46" s="371"/>
      <c r="HQ46" s="371"/>
      <c r="HR46" s="371"/>
      <c r="HS46" s="371"/>
      <c r="HT46" s="371"/>
      <c r="HU46" s="371"/>
      <c r="HV46" s="371"/>
      <c r="HW46" s="371"/>
      <c r="HX46" s="371"/>
      <c r="HY46" s="371"/>
      <c r="HZ46" s="371"/>
      <c r="IA46" s="371"/>
      <c r="IB46" s="371"/>
      <c r="IC46" s="371"/>
      <c r="ID46" s="371"/>
      <c r="IE46" s="371"/>
      <c r="IF46" s="371"/>
      <c r="IG46" s="371"/>
      <c r="IH46" s="371"/>
      <c r="II46" s="371"/>
      <c r="IJ46" s="371"/>
      <c r="IK46" s="371"/>
      <c r="IL46" s="371"/>
      <c r="IM46" s="371"/>
      <c r="IN46" s="371"/>
      <c r="IO46" s="371"/>
      <c r="IP46" s="371"/>
      <c r="IQ46" s="371"/>
      <c r="IR46" s="371"/>
      <c r="IS46" s="371"/>
      <c r="IT46" s="371"/>
      <c r="IU46" s="78" t="b">
        <v>1</v>
      </c>
      <c r="IV46" s="78" t="b">
        <v>0</v>
      </c>
    </row>
    <row r="47" spans="1:256">
      <c r="A47" s="415">
        <v>110106</v>
      </c>
      <c r="B47" s="422" t="s">
        <v>114</v>
      </c>
      <c r="C47" s="418">
        <v>6485</v>
      </c>
      <c r="D47" s="418">
        <v>0</v>
      </c>
      <c r="E47" s="418">
        <v>0</v>
      </c>
      <c r="F47" s="418">
        <v>0</v>
      </c>
      <c r="G47" s="418">
        <v>0</v>
      </c>
      <c r="H47" s="418">
        <v>0</v>
      </c>
      <c r="I47" s="418">
        <v>0</v>
      </c>
      <c r="J47" s="418">
        <v>0</v>
      </c>
      <c r="K47" s="418">
        <v>0</v>
      </c>
      <c r="L47" s="418">
        <v>0</v>
      </c>
      <c r="M47" s="418"/>
      <c r="N47" s="418"/>
      <c r="O47" s="418"/>
      <c r="P47" s="418"/>
      <c r="Q47" s="418">
        <v>6485</v>
      </c>
      <c r="R47" s="418">
        <v>0</v>
      </c>
      <c r="S47" s="418">
        <v>6485</v>
      </c>
      <c r="T47" s="371"/>
      <c r="U47" s="80"/>
      <c r="V47" s="371"/>
      <c r="W47" s="371"/>
      <c r="X47" s="371"/>
      <c r="Y47" s="371"/>
      <c r="Z47" s="80"/>
      <c r="AA47" s="371"/>
      <c r="AB47" s="371"/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L47" s="371"/>
      <c r="BM47" s="371"/>
      <c r="BN47" s="371"/>
      <c r="BO47" s="371"/>
      <c r="BP47" s="371"/>
      <c r="BQ47" s="371"/>
      <c r="BR47" s="371"/>
      <c r="BS47" s="371"/>
      <c r="BT47" s="371"/>
      <c r="BU47" s="371"/>
      <c r="BV47" s="371"/>
      <c r="BW47" s="371"/>
      <c r="BX47" s="371"/>
      <c r="BY47" s="371"/>
      <c r="BZ47" s="371"/>
      <c r="CA47" s="81"/>
      <c r="CB47" s="371"/>
      <c r="CC47" s="371"/>
      <c r="CD47" s="371"/>
      <c r="CE47" s="371"/>
      <c r="CF47" s="371"/>
      <c r="CG47" s="371"/>
      <c r="CH47" s="371"/>
      <c r="CI47" s="371"/>
      <c r="CJ47" s="371"/>
      <c r="CK47" s="371"/>
      <c r="CL47" s="371"/>
      <c r="CM47" s="371"/>
      <c r="CN47" s="371"/>
      <c r="CO47" s="371"/>
      <c r="CP47" s="371"/>
      <c r="CQ47" s="371"/>
      <c r="CR47" s="371"/>
      <c r="CS47" s="371"/>
      <c r="CT47" s="371"/>
      <c r="CU47" s="371"/>
      <c r="CV47" s="371"/>
      <c r="CW47" s="371"/>
      <c r="CX47" s="371"/>
      <c r="CY47" s="371"/>
      <c r="CZ47" s="371"/>
      <c r="DA47" s="371"/>
      <c r="DB47" s="371"/>
      <c r="DC47" s="371"/>
      <c r="DD47" s="371"/>
      <c r="DE47" s="371"/>
      <c r="DF47" s="371"/>
      <c r="DG47" s="371"/>
      <c r="DH47" s="371"/>
      <c r="DI47" s="371"/>
      <c r="DJ47" s="371"/>
      <c r="DK47" s="371"/>
      <c r="DL47" s="371"/>
      <c r="DM47" s="371"/>
      <c r="DN47" s="371"/>
      <c r="DO47" s="371"/>
      <c r="DP47" s="371"/>
      <c r="DQ47" s="371"/>
      <c r="DR47" s="371"/>
      <c r="DS47" s="371"/>
      <c r="DT47" s="371"/>
      <c r="DU47" s="371"/>
      <c r="DV47" s="371"/>
      <c r="DW47" s="371"/>
      <c r="DX47" s="371"/>
      <c r="DY47" s="371"/>
      <c r="DZ47" s="371"/>
      <c r="EA47" s="371"/>
      <c r="EB47" s="371"/>
      <c r="EC47" s="371"/>
      <c r="ED47" s="371"/>
      <c r="EE47" s="371"/>
      <c r="EF47" s="371"/>
      <c r="EG47" s="371"/>
      <c r="EH47" s="371"/>
      <c r="EI47" s="371"/>
      <c r="EJ47" s="371"/>
      <c r="EK47" s="371"/>
      <c r="EL47" s="371"/>
      <c r="EM47" s="371"/>
      <c r="EN47" s="371"/>
      <c r="EO47" s="371"/>
      <c r="EP47" s="371"/>
      <c r="EQ47" s="371"/>
      <c r="ER47" s="371"/>
      <c r="ES47" s="371"/>
      <c r="ET47" s="371"/>
      <c r="EU47" s="371"/>
      <c r="EV47" s="371"/>
      <c r="EW47" s="371"/>
      <c r="EX47" s="371"/>
      <c r="EY47" s="371"/>
      <c r="EZ47" s="371"/>
      <c r="FA47" s="371"/>
      <c r="FB47" s="371"/>
      <c r="FC47" s="371"/>
      <c r="FD47" s="371"/>
      <c r="FE47" s="371"/>
      <c r="FF47" s="371"/>
      <c r="FG47" s="371"/>
      <c r="FH47" s="371"/>
      <c r="FI47" s="371"/>
      <c r="FJ47" s="371"/>
      <c r="FK47" s="371"/>
      <c r="FL47" s="371"/>
      <c r="FM47" s="371"/>
      <c r="FN47" s="371"/>
      <c r="FO47" s="371"/>
      <c r="FP47" s="371"/>
      <c r="FQ47" s="371"/>
      <c r="FR47" s="371"/>
      <c r="FS47" s="371"/>
      <c r="FT47" s="371"/>
      <c r="FU47" s="371"/>
      <c r="FV47" s="371"/>
      <c r="FW47" s="371"/>
      <c r="FX47" s="371"/>
      <c r="FY47" s="371"/>
      <c r="FZ47" s="371"/>
      <c r="GA47" s="371"/>
      <c r="GB47" s="371"/>
      <c r="GC47" s="371"/>
      <c r="GD47" s="371"/>
      <c r="GE47" s="371"/>
      <c r="GF47" s="371"/>
      <c r="GG47" s="371"/>
      <c r="GH47" s="371"/>
      <c r="GI47" s="371"/>
      <c r="GJ47" s="371"/>
      <c r="GK47" s="371"/>
      <c r="GL47" s="371"/>
      <c r="GM47" s="371"/>
      <c r="GN47" s="371"/>
      <c r="GO47" s="371"/>
      <c r="GP47" s="371"/>
      <c r="GQ47" s="371"/>
      <c r="GR47" s="371"/>
      <c r="GS47" s="371"/>
      <c r="GT47" s="371"/>
      <c r="GU47" s="371"/>
      <c r="GV47" s="371"/>
      <c r="GW47" s="371"/>
      <c r="GX47" s="371"/>
      <c r="GY47" s="371"/>
      <c r="GZ47" s="371"/>
      <c r="HA47" s="371"/>
      <c r="HB47" s="371"/>
      <c r="HC47" s="371"/>
      <c r="HD47" s="371"/>
      <c r="HE47" s="371"/>
      <c r="HF47" s="371"/>
      <c r="HG47" s="371"/>
      <c r="HH47" s="371"/>
      <c r="HI47" s="371"/>
      <c r="HJ47" s="371"/>
      <c r="HK47" s="371"/>
      <c r="HL47" s="371"/>
      <c r="HM47" s="371"/>
      <c r="HN47" s="371"/>
      <c r="HO47" s="371"/>
      <c r="HP47" s="371"/>
      <c r="HQ47" s="371"/>
      <c r="HR47" s="371"/>
      <c r="HS47" s="371"/>
      <c r="HT47" s="371"/>
      <c r="HU47" s="371"/>
      <c r="HV47" s="371"/>
      <c r="HW47" s="371"/>
      <c r="HX47" s="371"/>
      <c r="HY47" s="371"/>
      <c r="HZ47" s="371"/>
      <c r="IA47" s="371"/>
      <c r="IB47" s="371"/>
      <c r="IC47" s="371"/>
      <c r="ID47" s="371"/>
      <c r="IE47" s="371"/>
      <c r="IF47" s="371"/>
      <c r="IG47" s="371"/>
      <c r="IH47" s="371"/>
      <c r="II47" s="371"/>
      <c r="IJ47" s="371"/>
      <c r="IK47" s="371"/>
      <c r="IL47" s="371"/>
      <c r="IM47" s="371"/>
      <c r="IN47" s="371"/>
      <c r="IO47" s="371"/>
      <c r="IP47" s="371"/>
      <c r="IQ47" s="371"/>
      <c r="IR47" s="371"/>
      <c r="IS47" s="371"/>
      <c r="IT47" s="371"/>
      <c r="IU47" s="78" t="b">
        <v>0</v>
      </c>
      <c r="IV47" s="78" t="b">
        <v>0</v>
      </c>
    </row>
    <row r="48" spans="1:256">
      <c r="A48" s="415">
        <v>110102</v>
      </c>
      <c r="B48" s="420" t="s">
        <v>115</v>
      </c>
      <c r="C48" s="418">
        <v>26911</v>
      </c>
      <c r="D48" s="418">
        <v>4373</v>
      </c>
      <c r="E48" s="418">
        <v>0</v>
      </c>
      <c r="F48" s="418">
        <v>0</v>
      </c>
      <c r="G48" s="418">
        <v>0</v>
      </c>
      <c r="H48" s="418">
        <v>0</v>
      </c>
      <c r="I48" s="418">
        <v>0</v>
      </c>
      <c r="J48" s="418">
        <v>0</v>
      </c>
      <c r="K48" s="418">
        <v>0</v>
      </c>
      <c r="L48" s="418">
        <v>450</v>
      </c>
      <c r="M48" s="418"/>
      <c r="N48" s="418"/>
      <c r="O48" s="418"/>
      <c r="P48" s="418"/>
      <c r="Q48" s="418">
        <v>31734</v>
      </c>
      <c r="R48" s="418">
        <v>0</v>
      </c>
      <c r="S48" s="418">
        <v>31734</v>
      </c>
      <c r="T48" s="371"/>
      <c r="U48" s="80"/>
      <c r="V48" s="371"/>
      <c r="W48" s="371"/>
      <c r="X48" s="371"/>
      <c r="Y48" s="371"/>
      <c r="Z48" s="80"/>
      <c r="AA48" s="371"/>
      <c r="AB48" s="371"/>
      <c r="AC48" s="371"/>
      <c r="AD48" s="371"/>
      <c r="AE48" s="371"/>
      <c r="AF48" s="371"/>
      <c r="AG48" s="371"/>
      <c r="AH48" s="371"/>
      <c r="AI48" s="371"/>
      <c r="AJ48" s="371"/>
      <c r="AK48" s="371"/>
      <c r="AL48" s="371"/>
      <c r="AM48" s="371"/>
      <c r="AN48" s="371"/>
      <c r="AO48" s="371"/>
      <c r="AP48" s="371"/>
      <c r="AQ48" s="371"/>
      <c r="AR48" s="371"/>
      <c r="AS48" s="371"/>
      <c r="AT48" s="371"/>
      <c r="AU48" s="371"/>
      <c r="AV48" s="371"/>
      <c r="AW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  <c r="BK48" s="371"/>
      <c r="BL48" s="371"/>
      <c r="BM48" s="371"/>
      <c r="BN48" s="371"/>
      <c r="BO48" s="371"/>
      <c r="BP48" s="371"/>
      <c r="BQ48" s="371"/>
      <c r="BR48" s="371"/>
      <c r="BS48" s="371"/>
      <c r="BT48" s="371"/>
      <c r="BU48" s="371"/>
      <c r="BV48" s="371"/>
      <c r="BW48" s="371"/>
      <c r="BX48" s="371"/>
      <c r="BY48" s="371"/>
      <c r="BZ48" s="371"/>
      <c r="CA48" s="81"/>
      <c r="CB48" s="371"/>
      <c r="CC48" s="371"/>
      <c r="CD48" s="371"/>
      <c r="CE48" s="371"/>
      <c r="CF48" s="371"/>
      <c r="CG48" s="371"/>
      <c r="CH48" s="371"/>
      <c r="CI48" s="371"/>
      <c r="CJ48" s="371"/>
      <c r="CK48" s="371"/>
      <c r="CL48" s="371"/>
      <c r="CM48" s="371"/>
      <c r="CN48" s="371"/>
      <c r="CO48" s="371"/>
      <c r="CP48" s="371"/>
      <c r="CQ48" s="371"/>
      <c r="CR48" s="371"/>
      <c r="CS48" s="371"/>
      <c r="CT48" s="371"/>
      <c r="CU48" s="371"/>
      <c r="CV48" s="371"/>
      <c r="CW48" s="371"/>
      <c r="CX48" s="371"/>
      <c r="CY48" s="371"/>
      <c r="CZ48" s="371"/>
      <c r="DA48" s="371"/>
      <c r="DB48" s="371"/>
      <c r="DC48" s="371"/>
      <c r="DD48" s="371"/>
      <c r="DE48" s="371"/>
      <c r="DF48" s="371"/>
      <c r="DG48" s="371"/>
      <c r="DH48" s="371"/>
      <c r="DI48" s="371"/>
      <c r="DJ48" s="371"/>
      <c r="DK48" s="371"/>
      <c r="DL48" s="371"/>
      <c r="DM48" s="371"/>
      <c r="DN48" s="371"/>
      <c r="DO48" s="371"/>
      <c r="DP48" s="371"/>
      <c r="DQ48" s="371"/>
      <c r="DR48" s="371"/>
      <c r="DS48" s="371"/>
      <c r="DT48" s="371"/>
      <c r="DU48" s="371"/>
      <c r="DV48" s="371"/>
      <c r="DW48" s="371"/>
      <c r="DX48" s="371"/>
      <c r="DY48" s="371"/>
      <c r="DZ48" s="371"/>
      <c r="EA48" s="371"/>
      <c r="EB48" s="371"/>
      <c r="EC48" s="371"/>
      <c r="ED48" s="371"/>
      <c r="EE48" s="371"/>
      <c r="EF48" s="371"/>
      <c r="EG48" s="371"/>
      <c r="EH48" s="371"/>
      <c r="EI48" s="371"/>
      <c r="EJ48" s="371"/>
      <c r="EK48" s="371"/>
      <c r="EL48" s="371"/>
      <c r="EM48" s="371"/>
      <c r="EN48" s="371"/>
      <c r="EO48" s="371"/>
      <c r="EP48" s="371"/>
      <c r="EQ48" s="371"/>
      <c r="ER48" s="371"/>
      <c r="ES48" s="371"/>
      <c r="ET48" s="371"/>
      <c r="EU48" s="371"/>
      <c r="EV48" s="371"/>
      <c r="EW48" s="371"/>
      <c r="EX48" s="371"/>
      <c r="EY48" s="371"/>
      <c r="EZ48" s="371"/>
      <c r="FA48" s="371"/>
      <c r="FB48" s="371"/>
      <c r="FC48" s="371"/>
      <c r="FD48" s="371"/>
      <c r="FE48" s="371"/>
      <c r="FF48" s="371"/>
      <c r="FG48" s="371"/>
      <c r="FH48" s="371"/>
      <c r="FI48" s="371"/>
      <c r="FJ48" s="371"/>
      <c r="FK48" s="371"/>
      <c r="FL48" s="371"/>
      <c r="FM48" s="371"/>
      <c r="FN48" s="371"/>
      <c r="FO48" s="371"/>
      <c r="FP48" s="371"/>
      <c r="FQ48" s="371"/>
      <c r="FR48" s="371"/>
      <c r="FS48" s="371"/>
      <c r="FT48" s="371"/>
      <c r="FU48" s="371"/>
      <c r="FV48" s="371"/>
      <c r="FW48" s="371"/>
      <c r="FX48" s="371"/>
      <c r="FY48" s="371"/>
      <c r="FZ48" s="371"/>
      <c r="GA48" s="371"/>
      <c r="GB48" s="371"/>
      <c r="GC48" s="371"/>
      <c r="GD48" s="371"/>
      <c r="GE48" s="371"/>
      <c r="GF48" s="371"/>
      <c r="GG48" s="371"/>
      <c r="GH48" s="371"/>
      <c r="GI48" s="371"/>
      <c r="GJ48" s="371"/>
      <c r="GK48" s="371"/>
      <c r="GL48" s="371"/>
      <c r="GM48" s="371"/>
      <c r="GN48" s="371"/>
      <c r="GO48" s="371"/>
      <c r="GP48" s="371"/>
      <c r="GQ48" s="371"/>
      <c r="GR48" s="371"/>
      <c r="GS48" s="371"/>
      <c r="GT48" s="371"/>
      <c r="GU48" s="371"/>
      <c r="GV48" s="371"/>
      <c r="GW48" s="371"/>
      <c r="GX48" s="371"/>
      <c r="GY48" s="371"/>
      <c r="GZ48" s="371"/>
      <c r="HA48" s="371"/>
      <c r="HB48" s="371"/>
      <c r="HC48" s="371"/>
      <c r="HD48" s="371"/>
      <c r="HE48" s="371"/>
      <c r="HF48" s="371"/>
      <c r="HG48" s="371"/>
      <c r="HH48" s="371"/>
      <c r="HI48" s="371"/>
      <c r="HJ48" s="371"/>
      <c r="HK48" s="371"/>
      <c r="HL48" s="371"/>
      <c r="HM48" s="371"/>
      <c r="HN48" s="371"/>
      <c r="HO48" s="371"/>
      <c r="HP48" s="371"/>
      <c r="HQ48" s="371"/>
      <c r="HR48" s="371"/>
      <c r="HS48" s="371"/>
      <c r="HT48" s="371"/>
      <c r="HU48" s="371"/>
      <c r="HV48" s="371"/>
      <c r="HW48" s="371"/>
      <c r="HX48" s="371"/>
      <c r="HY48" s="371"/>
      <c r="HZ48" s="371"/>
      <c r="IA48" s="371"/>
      <c r="IB48" s="371"/>
      <c r="IC48" s="371"/>
      <c r="ID48" s="371"/>
      <c r="IE48" s="371"/>
      <c r="IF48" s="371"/>
      <c r="IG48" s="371"/>
      <c r="IH48" s="371"/>
      <c r="II48" s="371"/>
      <c r="IJ48" s="371"/>
      <c r="IK48" s="371"/>
      <c r="IL48" s="371"/>
      <c r="IM48" s="371"/>
      <c r="IN48" s="371"/>
      <c r="IO48" s="371"/>
      <c r="IP48" s="371"/>
      <c r="IQ48" s="371"/>
      <c r="IR48" s="371"/>
      <c r="IS48" s="371"/>
      <c r="IT48" s="371"/>
      <c r="IU48" s="78" t="b">
        <v>0</v>
      </c>
      <c r="IV48" s="78" t="b">
        <v>0</v>
      </c>
    </row>
    <row r="49" spans="1:256">
      <c r="A49" s="415">
        <v>110107</v>
      </c>
      <c r="B49" s="420" t="s">
        <v>116</v>
      </c>
      <c r="C49" s="418">
        <v>127</v>
      </c>
      <c r="D49" s="418">
        <v>0</v>
      </c>
      <c r="E49" s="418">
        <v>0</v>
      </c>
      <c r="F49" s="418">
        <v>0</v>
      </c>
      <c r="G49" s="418">
        <v>0</v>
      </c>
      <c r="H49" s="418">
        <v>0</v>
      </c>
      <c r="I49" s="418">
        <v>0</v>
      </c>
      <c r="J49" s="418">
        <v>0</v>
      </c>
      <c r="K49" s="418">
        <v>0</v>
      </c>
      <c r="L49" s="418">
        <v>0</v>
      </c>
      <c r="M49" s="418"/>
      <c r="N49" s="418"/>
      <c r="O49" s="418"/>
      <c r="P49" s="418"/>
      <c r="Q49" s="418">
        <v>127</v>
      </c>
      <c r="R49" s="418">
        <v>0</v>
      </c>
      <c r="S49" s="418">
        <v>127</v>
      </c>
      <c r="T49" s="371"/>
      <c r="U49" s="371"/>
      <c r="V49" s="371"/>
      <c r="W49" s="371"/>
      <c r="X49" s="371"/>
      <c r="Y49" s="371"/>
      <c r="Z49" s="80"/>
      <c r="AA49" s="371"/>
      <c r="AB49" s="371"/>
      <c r="AC49" s="371"/>
      <c r="AD49" s="371"/>
      <c r="AE49" s="371"/>
      <c r="AF49" s="371"/>
      <c r="AG49" s="371"/>
      <c r="AH49" s="371"/>
      <c r="AI49" s="371"/>
      <c r="AJ49" s="371"/>
      <c r="AK49" s="371"/>
      <c r="AL49" s="371"/>
      <c r="AM49" s="371"/>
      <c r="AN49" s="371"/>
      <c r="AO49" s="371"/>
      <c r="AP49" s="371"/>
      <c r="AQ49" s="371"/>
      <c r="AR49" s="371"/>
      <c r="AS49" s="371"/>
      <c r="AT49" s="371"/>
      <c r="AU49" s="371"/>
      <c r="AV49" s="371"/>
      <c r="AW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  <c r="BK49" s="371"/>
      <c r="BL49" s="371"/>
      <c r="BM49" s="371"/>
      <c r="BN49" s="371"/>
      <c r="BO49" s="371"/>
      <c r="BP49" s="371"/>
      <c r="BQ49" s="371"/>
      <c r="BR49" s="371"/>
      <c r="BS49" s="371"/>
      <c r="BT49" s="371"/>
      <c r="BU49" s="371"/>
      <c r="BV49" s="371"/>
      <c r="BW49" s="371"/>
      <c r="BX49" s="371"/>
      <c r="BY49" s="371"/>
      <c r="BZ49" s="371"/>
      <c r="CA49" s="81"/>
      <c r="CB49" s="371"/>
      <c r="CC49" s="371"/>
      <c r="CD49" s="371"/>
      <c r="CE49" s="371"/>
      <c r="CF49" s="371"/>
      <c r="CG49" s="371"/>
      <c r="CH49" s="371"/>
      <c r="CI49" s="371"/>
      <c r="CJ49" s="371"/>
      <c r="CK49" s="371"/>
      <c r="CL49" s="371"/>
      <c r="CM49" s="371"/>
      <c r="CN49" s="371"/>
      <c r="CO49" s="371"/>
      <c r="CP49" s="371"/>
      <c r="CQ49" s="371"/>
      <c r="CR49" s="371"/>
      <c r="CS49" s="371"/>
      <c r="CT49" s="371"/>
      <c r="CU49" s="371"/>
      <c r="CV49" s="371"/>
      <c r="CW49" s="371"/>
      <c r="CX49" s="371"/>
      <c r="CY49" s="371"/>
      <c r="CZ49" s="371"/>
      <c r="DA49" s="371"/>
      <c r="DB49" s="371"/>
      <c r="DC49" s="371"/>
      <c r="DD49" s="371"/>
      <c r="DE49" s="371"/>
      <c r="DF49" s="371"/>
      <c r="DG49" s="371"/>
      <c r="DH49" s="371"/>
      <c r="DI49" s="371"/>
      <c r="DJ49" s="371"/>
      <c r="DK49" s="371"/>
      <c r="DL49" s="371"/>
      <c r="DM49" s="371"/>
      <c r="DN49" s="371"/>
      <c r="DO49" s="371"/>
      <c r="DP49" s="371"/>
      <c r="DQ49" s="371"/>
      <c r="DR49" s="371"/>
      <c r="DS49" s="371"/>
      <c r="DT49" s="371"/>
      <c r="DU49" s="371"/>
      <c r="DV49" s="371"/>
      <c r="DW49" s="371"/>
      <c r="DX49" s="371"/>
      <c r="DY49" s="371"/>
      <c r="DZ49" s="371"/>
      <c r="EA49" s="371"/>
      <c r="EB49" s="371"/>
      <c r="EC49" s="371"/>
      <c r="ED49" s="371"/>
      <c r="EE49" s="371"/>
      <c r="EF49" s="371"/>
      <c r="EG49" s="371"/>
      <c r="EH49" s="371"/>
      <c r="EI49" s="371"/>
      <c r="EJ49" s="371"/>
      <c r="EK49" s="371"/>
      <c r="EL49" s="371"/>
      <c r="EM49" s="371"/>
      <c r="EN49" s="371"/>
      <c r="EO49" s="371"/>
      <c r="EP49" s="371"/>
      <c r="EQ49" s="371"/>
      <c r="ER49" s="371"/>
      <c r="ES49" s="371"/>
      <c r="ET49" s="371"/>
      <c r="EU49" s="371"/>
      <c r="EV49" s="371"/>
      <c r="EW49" s="371"/>
      <c r="EX49" s="371"/>
      <c r="EY49" s="371"/>
      <c r="EZ49" s="371"/>
      <c r="FA49" s="371"/>
      <c r="FB49" s="371"/>
      <c r="FC49" s="371"/>
      <c r="FD49" s="371"/>
      <c r="FE49" s="371"/>
      <c r="FF49" s="371"/>
      <c r="FG49" s="371"/>
      <c r="FH49" s="371"/>
      <c r="FI49" s="371"/>
      <c r="FJ49" s="371"/>
      <c r="FK49" s="371"/>
      <c r="FL49" s="371"/>
      <c r="FM49" s="371"/>
      <c r="FN49" s="371"/>
      <c r="FO49" s="371"/>
      <c r="FP49" s="371"/>
      <c r="FQ49" s="371"/>
      <c r="FR49" s="371"/>
      <c r="FS49" s="371"/>
      <c r="FT49" s="371"/>
      <c r="FU49" s="371"/>
      <c r="FV49" s="371"/>
      <c r="FW49" s="371"/>
      <c r="FX49" s="371"/>
      <c r="FY49" s="371"/>
      <c r="FZ49" s="371"/>
      <c r="GA49" s="371"/>
      <c r="GB49" s="371"/>
      <c r="GC49" s="371"/>
      <c r="GD49" s="371"/>
      <c r="GE49" s="371"/>
      <c r="GF49" s="371"/>
      <c r="GG49" s="371"/>
      <c r="GH49" s="371"/>
      <c r="GI49" s="371"/>
      <c r="GJ49" s="371"/>
      <c r="GK49" s="371"/>
      <c r="GL49" s="371"/>
      <c r="GM49" s="371"/>
      <c r="GN49" s="371"/>
      <c r="GO49" s="371"/>
      <c r="GP49" s="371"/>
      <c r="GQ49" s="371"/>
      <c r="GR49" s="371"/>
      <c r="GS49" s="371"/>
      <c r="GT49" s="371"/>
      <c r="GU49" s="371"/>
      <c r="GV49" s="371"/>
      <c r="GW49" s="371"/>
      <c r="GX49" s="371"/>
      <c r="GY49" s="371"/>
      <c r="GZ49" s="371"/>
      <c r="HA49" s="371"/>
      <c r="HB49" s="371"/>
      <c r="HC49" s="371"/>
      <c r="HD49" s="371"/>
      <c r="HE49" s="371"/>
      <c r="HF49" s="371"/>
      <c r="HG49" s="371"/>
      <c r="HH49" s="371"/>
      <c r="HI49" s="371"/>
      <c r="HJ49" s="371"/>
      <c r="HK49" s="371"/>
      <c r="HL49" s="371"/>
      <c r="HM49" s="371"/>
      <c r="HN49" s="371"/>
      <c r="HO49" s="371"/>
      <c r="HP49" s="371"/>
      <c r="HQ49" s="371"/>
      <c r="HR49" s="371"/>
      <c r="HS49" s="371"/>
      <c r="HT49" s="371"/>
      <c r="HU49" s="371"/>
      <c r="HV49" s="371"/>
      <c r="HW49" s="371"/>
      <c r="HX49" s="371"/>
      <c r="HY49" s="371"/>
      <c r="HZ49" s="371"/>
      <c r="IA49" s="371"/>
      <c r="IB49" s="371"/>
      <c r="IC49" s="371"/>
      <c r="ID49" s="371"/>
      <c r="IE49" s="371"/>
      <c r="IF49" s="371"/>
      <c r="IG49" s="371"/>
      <c r="IH49" s="371"/>
      <c r="II49" s="371"/>
      <c r="IJ49" s="371"/>
      <c r="IK49" s="371"/>
      <c r="IL49" s="371"/>
      <c r="IM49" s="371"/>
      <c r="IN49" s="371"/>
      <c r="IO49" s="371"/>
      <c r="IP49" s="371"/>
      <c r="IQ49" s="371"/>
      <c r="IR49" s="371"/>
      <c r="IS49" s="371"/>
      <c r="IT49" s="371"/>
      <c r="IU49" s="78" t="b">
        <v>0</v>
      </c>
      <c r="IV49" s="78" t="b">
        <v>0</v>
      </c>
    </row>
    <row r="50" spans="1:256">
      <c r="A50" s="415">
        <v>110103</v>
      </c>
      <c r="B50" s="420" t="s">
        <v>117</v>
      </c>
      <c r="C50" s="418">
        <v>220</v>
      </c>
      <c r="D50" s="418">
        <v>39</v>
      </c>
      <c r="E50" s="418">
        <v>0</v>
      </c>
      <c r="F50" s="418">
        <v>0</v>
      </c>
      <c r="G50" s="418">
        <v>0</v>
      </c>
      <c r="H50" s="418">
        <v>0</v>
      </c>
      <c r="I50" s="418">
        <v>0</v>
      </c>
      <c r="J50" s="418">
        <v>0</v>
      </c>
      <c r="K50" s="418">
        <v>0</v>
      </c>
      <c r="L50" s="418">
        <v>6</v>
      </c>
      <c r="M50" s="418"/>
      <c r="N50" s="418"/>
      <c r="O50" s="418"/>
      <c r="P50" s="418"/>
      <c r="Q50" s="418">
        <v>265</v>
      </c>
      <c r="R50" s="418">
        <v>0</v>
      </c>
      <c r="S50" s="418">
        <v>265</v>
      </c>
      <c r="T50" s="82"/>
      <c r="U50" s="80"/>
      <c r="V50" s="371"/>
      <c r="W50" s="371"/>
      <c r="X50" s="371"/>
      <c r="Y50" s="371"/>
      <c r="Z50" s="80"/>
      <c r="AA50" s="371"/>
      <c r="AB50" s="371"/>
      <c r="AC50" s="371"/>
      <c r="AD50" s="371"/>
      <c r="AE50" s="371"/>
      <c r="AF50" s="371"/>
      <c r="AG50" s="371"/>
      <c r="AH50" s="371"/>
      <c r="AI50" s="371"/>
      <c r="AJ50" s="371"/>
      <c r="AK50" s="371"/>
      <c r="AL50" s="371"/>
      <c r="AM50" s="371"/>
      <c r="AN50" s="371"/>
      <c r="AO50" s="371"/>
      <c r="AP50" s="371"/>
      <c r="AQ50" s="371"/>
      <c r="AR50" s="371"/>
      <c r="AS50" s="371"/>
      <c r="AT50" s="371"/>
      <c r="AU50" s="371"/>
      <c r="AV50" s="371"/>
      <c r="AW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  <c r="BK50" s="371"/>
      <c r="BL50" s="371"/>
      <c r="BM50" s="371"/>
      <c r="BN50" s="371"/>
      <c r="BO50" s="371"/>
      <c r="BP50" s="371"/>
      <c r="BQ50" s="371"/>
      <c r="BR50" s="371"/>
      <c r="BS50" s="371"/>
      <c r="BT50" s="371"/>
      <c r="BU50" s="371"/>
      <c r="BV50" s="371"/>
      <c r="BW50" s="371"/>
      <c r="BX50" s="371"/>
      <c r="BY50" s="371"/>
      <c r="BZ50" s="371"/>
      <c r="CA50" s="81"/>
      <c r="CB50" s="371"/>
      <c r="CC50" s="371"/>
      <c r="CD50" s="371"/>
      <c r="CE50" s="371"/>
      <c r="CF50" s="371"/>
      <c r="CG50" s="371"/>
      <c r="CH50" s="371"/>
      <c r="CI50" s="371"/>
      <c r="CJ50" s="371"/>
      <c r="CK50" s="371"/>
      <c r="CL50" s="371"/>
      <c r="CM50" s="371"/>
      <c r="CN50" s="371"/>
      <c r="CO50" s="371"/>
      <c r="CP50" s="371"/>
      <c r="CQ50" s="371"/>
      <c r="CR50" s="371"/>
      <c r="CS50" s="371"/>
      <c r="CT50" s="371"/>
      <c r="CU50" s="371"/>
      <c r="CV50" s="371"/>
      <c r="CW50" s="371"/>
      <c r="CX50" s="371"/>
      <c r="CY50" s="371"/>
      <c r="CZ50" s="371"/>
      <c r="DA50" s="371"/>
      <c r="DB50" s="371"/>
      <c r="DC50" s="371"/>
      <c r="DD50" s="371"/>
      <c r="DE50" s="371"/>
      <c r="DF50" s="371"/>
      <c r="DG50" s="371"/>
      <c r="DH50" s="371"/>
      <c r="DI50" s="371"/>
      <c r="DJ50" s="371"/>
      <c r="DK50" s="371"/>
      <c r="DL50" s="371"/>
      <c r="DM50" s="371"/>
      <c r="DN50" s="371"/>
      <c r="DO50" s="371"/>
      <c r="DP50" s="371"/>
      <c r="DQ50" s="371"/>
      <c r="DR50" s="371"/>
      <c r="DS50" s="371"/>
      <c r="DT50" s="371"/>
      <c r="DU50" s="371"/>
      <c r="DV50" s="371"/>
      <c r="DW50" s="371"/>
      <c r="DX50" s="371"/>
      <c r="DY50" s="371"/>
      <c r="DZ50" s="371"/>
      <c r="EA50" s="371"/>
      <c r="EB50" s="371"/>
      <c r="EC50" s="371"/>
      <c r="ED50" s="371"/>
      <c r="EE50" s="371"/>
      <c r="EF50" s="371"/>
      <c r="EG50" s="371"/>
      <c r="EH50" s="371"/>
      <c r="EI50" s="371"/>
      <c r="EJ50" s="371"/>
      <c r="EK50" s="371"/>
      <c r="EL50" s="371"/>
      <c r="EM50" s="371"/>
      <c r="EN50" s="371"/>
      <c r="EO50" s="371"/>
      <c r="EP50" s="371"/>
      <c r="EQ50" s="371"/>
      <c r="ER50" s="371"/>
      <c r="ES50" s="371"/>
      <c r="ET50" s="371"/>
      <c r="EU50" s="371"/>
      <c r="EV50" s="371"/>
      <c r="EW50" s="371"/>
      <c r="EX50" s="371"/>
      <c r="EY50" s="371"/>
      <c r="EZ50" s="371"/>
      <c r="FA50" s="371"/>
      <c r="FB50" s="371"/>
      <c r="FC50" s="371"/>
      <c r="FD50" s="371"/>
      <c r="FE50" s="371"/>
      <c r="FF50" s="371"/>
      <c r="FG50" s="371"/>
      <c r="FH50" s="371"/>
      <c r="FI50" s="371"/>
      <c r="FJ50" s="371"/>
      <c r="FK50" s="371"/>
      <c r="FL50" s="371"/>
      <c r="FM50" s="371"/>
      <c r="FN50" s="371"/>
      <c r="FO50" s="371"/>
      <c r="FP50" s="371"/>
      <c r="FQ50" s="371"/>
      <c r="FR50" s="371"/>
      <c r="FS50" s="371"/>
      <c r="FT50" s="371"/>
      <c r="FU50" s="371"/>
      <c r="FV50" s="371"/>
      <c r="FW50" s="371"/>
      <c r="FX50" s="371"/>
      <c r="FY50" s="371"/>
      <c r="FZ50" s="371"/>
      <c r="GA50" s="371"/>
      <c r="GB50" s="371"/>
      <c r="GC50" s="371"/>
      <c r="GD50" s="371"/>
      <c r="GE50" s="371"/>
      <c r="GF50" s="371"/>
      <c r="GG50" s="371"/>
      <c r="GH50" s="371"/>
      <c r="GI50" s="371"/>
      <c r="GJ50" s="371"/>
      <c r="GK50" s="371"/>
      <c r="GL50" s="371"/>
      <c r="GM50" s="371"/>
      <c r="GN50" s="371"/>
      <c r="GO50" s="371"/>
      <c r="GP50" s="371"/>
      <c r="GQ50" s="371"/>
      <c r="GR50" s="371"/>
      <c r="GS50" s="371"/>
      <c r="GT50" s="371"/>
      <c r="GU50" s="371"/>
      <c r="GV50" s="371"/>
      <c r="GW50" s="371"/>
      <c r="GX50" s="371"/>
      <c r="GY50" s="371"/>
      <c r="GZ50" s="371"/>
      <c r="HA50" s="371"/>
      <c r="HB50" s="371"/>
      <c r="HC50" s="371"/>
      <c r="HD50" s="371"/>
      <c r="HE50" s="371"/>
      <c r="HF50" s="371"/>
      <c r="HG50" s="371"/>
      <c r="HH50" s="371"/>
      <c r="HI50" s="371"/>
      <c r="HJ50" s="371"/>
      <c r="HK50" s="371"/>
      <c r="HL50" s="371"/>
      <c r="HM50" s="371"/>
      <c r="HN50" s="371"/>
      <c r="HO50" s="371"/>
      <c r="HP50" s="371"/>
      <c r="HQ50" s="371"/>
      <c r="HR50" s="371"/>
      <c r="HS50" s="371"/>
      <c r="HT50" s="371"/>
      <c r="HU50" s="371"/>
      <c r="HV50" s="371"/>
      <c r="HW50" s="371"/>
      <c r="HX50" s="371"/>
      <c r="HY50" s="371"/>
      <c r="HZ50" s="371"/>
      <c r="IA50" s="371"/>
      <c r="IB50" s="371"/>
      <c r="IC50" s="371"/>
      <c r="ID50" s="371"/>
      <c r="IE50" s="371"/>
      <c r="IF50" s="371"/>
      <c r="IG50" s="371"/>
      <c r="IH50" s="371"/>
      <c r="II50" s="371"/>
      <c r="IJ50" s="371"/>
      <c r="IK50" s="371"/>
      <c r="IL50" s="371"/>
      <c r="IM50" s="371"/>
      <c r="IN50" s="371"/>
      <c r="IO50" s="371"/>
      <c r="IP50" s="371"/>
      <c r="IQ50" s="371"/>
      <c r="IR50" s="371"/>
      <c r="IS50" s="371"/>
      <c r="IT50" s="371"/>
      <c r="IU50" s="84" t="b">
        <v>0</v>
      </c>
      <c r="IV50" s="84" t="b">
        <v>0</v>
      </c>
    </row>
    <row r="51" spans="1:256">
      <c r="A51" s="415">
        <v>110104</v>
      </c>
      <c r="B51" s="420" t="s">
        <v>118</v>
      </c>
      <c r="C51" s="418">
        <v>0</v>
      </c>
      <c r="D51" s="418">
        <v>0</v>
      </c>
      <c r="E51" s="418">
        <v>0</v>
      </c>
      <c r="F51" s="418">
        <v>0</v>
      </c>
      <c r="G51" s="418">
        <v>0</v>
      </c>
      <c r="H51" s="418">
        <v>0</v>
      </c>
      <c r="I51" s="418">
        <v>0</v>
      </c>
      <c r="J51" s="418">
        <v>0</v>
      </c>
      <c r="K51" s="418">
        <v>0</v>
      </c>
      <c r="L51" s="418">
        <v>0</v>
      </c>
      <c r="M51" s="418"/>
      <c r="N51" s="418"/>
      <c r="O51" s="418"/>
      <c r="P51" s="418"/>
      <c r="Q51" s="418">
        <v>0</v>
      </c>
      <c r="R51" s="418">
        <v>0</v>
      </c>
      <c r="S51" s="418">
        <v>0</v>
      </c>
      <c r="T51" s="82"/>
      <c r="U51" s="80"/>
      <c r="V51" s="371"/>
      <c r="W51" s="371"/>
      <c r="X51" s="371"/>
      <c r="Y51" s="371"/>
      <c r="Z51" s="80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  <c r="AN51" s="371"/>
      <c r="AO51" s="371"/>
      <c r="AP51" s="371"/>
      <c r="AQ51" s="371"/>
      <c r="AR51" s="371"/>
      <c r="AS51" s="371"/>
      <c r="AT51" s="371"/>
      <c r="AU51" s="371"/>
      <c r="AV51" s="371"/>
      <c r="AW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  <c r="BK51" s="371"/>
      <c r="BL51" s="371"/>
      <c r="BM51" s="371"/>
      <c r="BN51" s="371"/>
      <c r="BO51" s="371"/>
      <c r="BP51" s="371"/>
      <c r="BQ51" s="371"/>
      <c r="BR51" s="371"/>
      <c r="BS51" s="371"/>
      <c r="BT51" s="371"/>
      <c r="BU51" s="371"/>
      <c r="BV51" s="371"/>
      <c r="BW51" s="371"/>
      <c r="BX51" s="371"/>
      <c r="BY51" s="371"/>
      <c r="BZ51" s="371"/>
      <c r="CA51" s="81"/>
      <c r="CB51" s="371"/>
      <c r="CC51" s="371"/>
      <c r="CD51" s="371"/>
      <c r="CE51" s="371"/>
      <c r="CF51" s="371"/>
      <c r="CG51" s="371"/>
      <c r="CH51" s="371"/>
      <c r="CI51" s="371"/>
      <c r="CJ51" s="371"/>
      <c r="CK51" s="371"/>
      <c r="CL51" s="371"/>
      <c r="CM51" s="371"/>
      <c r="CN51" s="371"/>
      <c r="CO51" s="371"/>
      <c r="CP51" s="371"/>
      <c r="CQ51" s="371"/>
      <c r="CR51" s="371"/>
      <c r="CS51" s="371"/>
      <c r="CT51" s="371"/>
      <c r="CU51" s="371"/>
      <c r="CV51" s="371"/>
      <c r="CW51" s="371"/>
      <c r="CX51" s="371"/>
      <c r="CY51" s="371"/>
      <c r="CZ51" s="371"/>
      <c r="DA51" s="371"/>
      <c r="DB51" s="371"/>
      <c r="DC51" s="371"/>
      <c r="DD51" s="371"/>
      <c r="DE51" s="371"/>
      <c r="DF51" s="371"/>
      <c r="DG51" s="371"/>
      <c r="DH51" s="371"/>
      <c r="DI51" s="371"/>
      <c r="DJ51" s="371"/>
      <c r="DK51" s="371"/>
      <c r="DL51" s="371"/>
      <c r="DM51" s="371"/>
      <c r="DN51" s="371"/>
      <c r="DO51" s="371"/>
      <c r="DP51" s="371"/>
      <c r="DQ51" s="371"/>
      <c r="DR51" s="371"/>
      <c r="DS51" s="371"/>
      <c r="DT51" s="371"/>
      <c r="DU51" s="371"/>
      <c r="DV51" s="371"/>
      <c r="DW51" s="371"/>
      <c r="DX51" s="371"/>
      <c r="DY51" s="371"/>
      <c r="DZ51" s="371"/>
      <c r="EA51" s="371"/>
      <c r="EB51" s="371"/>
      <c r="EC51" s="371"/>
      <c r="ED51" s="371"/>
      <c r="EE51" s="371"/>
      <c r="EF51" s="371"/>
      <c r="EG51" s="371"/>
      <c r="EH51" s="371"/>
      <c r="EI51" s="371"/>
      <c r="EJ51" s="371"/>
      <c r="EK51" s="371"/>
      <c r="EL51" s="371"/>
      <c r="EM51" s="371"/>
      <c r="EN51" s="371"/>
      <c r="EO51" s="371"/>
      <c r="EP51" s="371"/>
      <c r="EQ51" s="371"/>
      <c r="ER51" s="371"/>
      <c r="ES51" s="371"/>
      <c r="ET51" s="371"/>
      <c r="EU51" s="371"/>
      <c r="EV51" s="371"/>
      <c r="EW51" s="371"/>
      <c r="EX51" s="371"/>
      <c r="EY51" s="371"/>
      <c r="EZ51" s="371"/>
      <c r="FA51" s="371"/>
      <c r="FB51" s="371"/>
      <c r="FC51" s="371"/>
      <c r="FD51" s="371"/>
      <c r="FE51" s="371"/>
      <c r="FF51" s="371"/>
      <c r="FG51" s="371"/>
      <c r="FH51" s="371"/>
      <c r="FI51" s="371"/>
      <c r="FJ51" s="371"/>
      <c r="FK51" s="371"/>
      <c r="FL51" s="371"/>
      <c r="FM51" s="371"/>
      <c r="FN51" s="371"/>
      <c r="FO51" s="371"/>
      <c r="FP51" s="371"/>
      <c r="FQ51" s="371"/>
      <c r="FR51" s="371"/>
      <c r="FS51" s="371"/>
      <c r="FT51" s="371"/>
      <c r="FU51" s="371"/>
      <c r="FV51" s="371"/>
      <c r="FW51" s="371"/>
      <c r="FX51" s="371"/>
      <c r="FY51" s="371"/>
      <c r="FZ51" s="371"/>
      <c r="GA51" s="371"/>
      <c r="GB51" s="371"/>
      <c r="GC51" s="371"/>
      <c r="GD51" s="371"/>
      <c r="GE51" s="371"/>
      <c r="GF51" s="371"/>
      <c r="GG51" s="371"/>
      <c r="GH51" s="371"/>
      <c r="GI51" s="371"/>
      <c r="GJ51" s="371"/>
      <c r="GK51" s="371"/>
      <c r="GL51" s="371"/>
      <c r="GM51" s="371"/>
      <c r="GN51" s="371"/>
      <c r="GO51" s="371"/>
      <c r="GP51" s="371"/>
      <c r="GQ51" s="371"/>
      <c r="GR51" s="371"/>
      <c r="GS51" s="371"/>
      <c r="GT51" s="371"/>
      <c r="GU51" s="371"/>
      <c r="GV51" s="371"/>
      <c r="GW51" s="371"/>
      <c r="GX51" s="371"/>
      <c r="GY51" s="371"/>
      <c r="GZ51" s="371"/>
      <c r="HA51" s="371"/>
      <c r="HB51" s="371"/>
      <c r="HC51" s="371"/>
      <c r="HD51" s="371"/>
      <c r="HE51" s="371"/>
      <c r="HF51" s="371"/>
      <c r="HG51" s="371"/>
      <c r="HH51" s="371"/>
      <c r="HI51" s="371"/>
      <c r="HJ51" s="371"/>
      <c r="HK51" s="371"/>
      <c r="HL51" s="371"/>
      <c r="HM51" s="371"/>
      <c r="HN51" s="371"/>
      <c r="HO51" s="371"/>
      <c r="HP51" s="371"/>
      <c r="HQ51" s="371"/>
      <c r="HR51" s="371"/>
      <c r="HS51" s="371"/>
      <c r="HT51" s="371"/>
      <c r="HU51" s="371"/>
      <c r="HV51" s="371"/>
      <c r="HW51" s="371"/>
      <c r="HX51" s="371"/>
      <c r="HY51" s="371"/>
      <c r="HZ51" s="371"/>
      <c r="IA51" s="371"/>
      <c r="IB51" s="371"/>
      <c r="IC51" s="371"/>
      <c r="ID51" s="371"/>
      <c r="IE51" s="371"/>
      <c r="IF51" s="371"/>
      <c r="IG51" s="371"/>
      <c r="IH51" s="371"/>
      <c r="II51" s="371"/>
      <c r="IJ51" s="371"/>
      <c r="IK51" s="371"/>
      <c r="IL51" s="371"/>
      <c r="IM51" s="371"/>
      <c r="IN51" s="371"/>
      <c r="IO51" s="371"/>
      <c r="IP51" s="371"/>
      <c r="IQ51" s="371"/>
      <c r="IR51" s="371"/>
      <c r="IS51" s="371"/>
      <c r="IT51" s="371"/>
      <c r="IU51" s="84" t="b">
        <v>0</v>
      </c>
      <c r="IV51" s="84" t="b">
        <v>0</v>
      </c>
    </row>
    <row r="52" spans="1:256">
      <c r="A52" s="415">
        <v>110105</v>
      </c>
      <c r="B52" s="420" t="s">
        <v>119</v>
      </c>
      <c r="C52" s="418">
        <v>1222</v>
      </c>
      <c r="D52" s="418">
        <v>1</v>
      </c>
      <c r="E52" s="418">
        <v>0</v>
      </c>
      <c r="F52" s="418">
        <v>0</v>
      </c>
      <c r="G52" s="418">
        <v>0</v>
      </c>
      <c r="H52" s="418">
        <v>0</v>
      </c>
      <c r="I52" s="418">
        <v>0</v>
      </c>
      <c r="J52" s="418">
        <v>0</v>
      </c>
      <c r="K52" s="418">
        <v>0</v>
      </c>
      <c r="L52" s="418">
        <v>1</v>
      </c>
      <c r="M52" s="418"/>
      <c r="N52" s="418"/>
      <c r="O52" s="418"/>
      <c r="P52" s="418"/>
      <c r="Q52" s="418">
        <v>1224</v>
      </c>
      <c r="R52" s="418">
        <v>0</v>
      </c>
      <c r="S52" s="418">
        <v>1224</v>
      </c>
      <c r="T52" s="82"/>
      <c r="U52" s="80"/>
      <c r="V52" s="371"/>
      <c r="W52" s="371"/>
      <c r="X52" s="371"/>
      <c r="Y52" s="371"/>
      <c r="Z52" s="80"/>
      <c r="AA52" s="371"/>
      <c r="AB52" s="371"/>
      <c r="AC52" s="371"/>
      <c r="AD52" s="371"/>
      <c r="AE52" s="371"/>
      <c r="AF52" s="371"/>
      <c r="AG52" s="371"/>
      <c r="AH52" s="371"/>
      <c r="AI52" s="371"/>
      <c r="AJ52" s="371"/>
      <c r="AK52" s="371"/>
      <c r="AL52" s="371"/>
      <c r="AM52" s="371"/>
      <c r="AN52" s="371"/>
      <c r="AO52" s="371"/>
      <c r="AP52" s="371"/>
      <c r="AQ52" s="371"/>
      <c r="AR52" s="371"/>
      <c r="AS52" s="371"/>
      <c r="AT52" s="371"/>
      <c r="AU52" s="371"/>
      <c r="AV52" s="371"/>
      <c r="AW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  <c r="BK52" s="371"/>
      <c r="BL52" s="371"/>
      <c r="BM52" s="371"/>
      <c r="BN52" s="371"/>
      <c r="BO52" s="371"/>
      <c r="BP52" s="371"/>
      <c r="BQ52" s="371"/>
      <c r="BR52" s="371"/>
      <c r="BS52" s="371"/>
      <c r="BT52" s="371"/>
      <c r="BU52" s="371"/>
      <c r="BV52" s="371"/>
      <c r="BW52" s="371"/>
      <c r="BX52" s="371"/>
      <c r="BY52" s="371"/>
      <c r="BZ52" s="371"/>
      <c r="CA52" s="81"/>
      <c r="CB52" s="371"/>
      <c r="CC52" s="371"/>
      <c r="CD52" s="371"/>
      <c r="CE52" s="371"/>
      <c r="CF52" s="371"/>
      <c r="CG52" s="371"/>
      <c r="CH52" s="371"/>
      <c r="CI52" s="371"/>
      <c r="CJ52" s="371"/>
      <c r="CK52" s="371"/>
      <c r="CL52" s="371"/>
      <c r="CM52" s="371"/>
      <c r="CN52" s="371"/>
      <c r="CO52" s="371"/>
      <c r="CP52" s="371"/>
      <c r="CQ52" s="371"/>
      <c r="CR52" s="371"/>
      <c r="CS52" s="371"/>
      <c r="CT52" s="371"/>
      <c r="CU52" s="371"/>
      <c r="CV52" s="371"/>
      <c r="CW52" s="371"/>
      <c r="CX52" s="371"/>
      <c r="CY52" s="371"/>
      <c r="CZ52" s="371"/>
      <c r="DA52" s="371"/>
      <c r="DB52" s="371"/>
      <c r="DC52" s="371"/>
      <c r="DD52" s="371"/>
      <c r="DE52" s="371"/>
      <c r="DF52" s="371"/>
      <c r="DG52" s="371"/>
      <c r="DH52" s="371"/>
      <c r="DI52" s="371"/>
      <c r="DJ52" s="371"/>
      <c r="DK52" s="371"/>
      <c r="DL52" s="371"/>
      <c r="DM52" s="371"/>
      <c r="DN52" s="371"/>
      <c r="DO52" s="371"/>
      <c r="DP52" s="371"/>
      <c r="DQ52" s="371"/>
      <c r="DR52" s="371"/>
      <c r="DS52" s="371"/>
      <c r="DT52" s="371"/>
      <c r="DU52" s="371"/>
      <c r="DV52" s="371"/>
      <c r="DW52" s="371"/>
      <c r="DX52" s="371"/>
      <c r="DY52" s="371"/>
      <c r="DZ52" s="371"/>
      <c r="EA52" s="371"/>
      <c r="EB52" s="371"/>
      <c r="EC52" s="371"/>
      <c r="ED52" s="371"/>
      <c r="EE52" s="371"/>
      <c r="EF52" s="371"/>
      <c r="EG52" s="371"/>
      <c r="EH52" s="371"/>
      <c r="EI52" s="371"/>
      <c r="EJ52" s="371"/>
      <c r="EK52" s="371"/>
      <c r="EL52" s="371"/>
      <c r="EM52" s="371"/>
      <c r="EN52" s="371"/>
      <c r="EO52" s="371"/>
      <c r="EP52" s="371"/>
      <c r="EQ52" s="371"/>
      <c r="ER52" s="371"/>
      <c r="ES52" s="371"/>
      <c r="ET52" s="371"/>
      <c r="EU52" s="371"/>
      <c r="EV52" s="371"/>
      <c r="EW52" s="371"/>
      <c r="EX52" s="371"/>
      <c r="EY52" s="371"/>
      <c r="EZ52" s="371"/>
      <c r="FA52" s="371"/>
      <c r="FB52" s="371"/>
      <c r="FC52" s="371"/>
      <c r="FD52" s="371"/>
      <c r="FE52" s="371"/>
      <c r="FF52" s="371"/>
      <c r="FG52" s="371"/>
      <c r="FH52" s="371"/>
      <c r="FI52" s="371"/>
      <c r="FJ52" s="371"/>
      <c r="FK52" s="371"/>
      <c r="FL52" s="371"/>
      <c r="FM52" s="371"/>
      <c r="FN52" s="371"/>
      <c r="FO52" s="371"/>
      <c r="FP52" s="371"/>
      <c r="FQ52" s="371"/>
      <c r="FR52" s="371"/>
      <c r="FS52" s="371"/>
      <c r="FT52" s="371"/>
      <c r="FU52" s="371"/>
      <c r="FV52" s="371"/>
      <c r="FW52" s="371"/>
      <c r="FX52" s="371"/>
      <c r="FY52" s="371"/>
      <c r="FZ52" s="371"/>
      <c r="GA52" s="371"/>
      <c r="GB52" s="371"/>
      <c r="GC52" s="371"/>
      <c r="GD52" s="371"/>
      <c r="GE52" s="371"/>
      <c r="GF52" s="371"/>
      <c r="GG52" s="371"/>
      <c r="GH52" s="371"/>
      <c r="GI52" s="371"/>
      <c r="GJ52" s="371"/>
      <c r="GK52" s="371"/>
      <c r="GL52" s="371"/>
      <c r="GM52" s="371"/>
      <c r="GN52" s="371"/>
      <c r="GO52" s="371"/>
      <c r="GP52" s="371"/>
      <c r="GQ52" s="371"/>
      <c r="GR52" s="371"/>
      <c r="GS52" s="371"/>
      <c r="GT52" s="371"/>
      <c r="GU52" s="371"/>
      <c r="GV52" s="371"/>
      <c r="GW52" s="371"/>
      <c r="GX52" s="371"/>
      <c r="GY52" s="371"/>
      <c r="GZ52" s="371"/>
      <c r="HA52" s="371"/>
      <c r="HB52" s="371"/>
      <c r="HC52" s="371"/>
      <c r="HD52" s="371"/>
      <c r="HE52" s="371"/>
      <c r="HF52" s="371"/>
      <c r="HG52" s="371"/>
      <c r="HH52" s="371"/>
      <c r="HI52" s="371"/>
      <c r="HJ52" s="371"/>
      <c r="HK52" s="371"/>
      <c r="HL52" s="371"/>
      <c r="HM52" s="371"/>
      <c r="HN52" s="371"/>
      <c r="HO52" s="371"/>
      <c r="HP52" s="371"/>
      <c r="HQ52" s="371"/>
      <c r="HR52" s="371"/>
      <c r="HS52" s="371"/>
      <c r="HT52" s="371"/>
      <c r="HU52" s="371"/>
      <c r="HV52" s="371"/>
      <c r="HW52" s="371"/>
      <c r="HX52" s="371"/>
      <c r="HY52" s="371"/>
      <c r="HZ52" s="371"/>
      <c r="IA52" s="371"/>
      <c r="IB52" s="371"/>
      <c r="IC52" s="371"/>
      <c r="ID52" s="371"/>
      <c r="IE52" s="371"/>
      <c r="IF52" s="371"/>
      <c r="IG52" s="371"/>
      <c r="IH52" s="371"/>
      <c r="II52" s="371"/>
      <c r="IJ52" s="371"/>
      <c r="IK52" s="371"/>
      <c r="IL52" s="371"/>
      <c r="IM52" s="371"/>
      <c r="IN52" s="371"/>
      <c r="IO52" s="371"/>
      <c r="IP52" s="371"/>
      <c r="IQ52" s="371"/>
      <c r="IR52" s="371"/>
      <c r="IS52" s="371"/>
      <c r="IT52" s="371"/>
      <c r="IU52" s="84" t="b">
        <v>0</v>
      </c>
      <c r="IV52" s="84" t="b">
        <v>0</v>
      </c>
    </row>
    <row r="53" spans="1:256">
      <c r="A53" s="83"/>
      <c r="B53" s="421" t="s">
        <v>38</v>
      </c>
      <c r="C53" s="419">
        <v>45061</v>
      </c>
      <c r="D53" s="419">
        <v>5128</v>
      </c>
      <c r="E53" s="419">
        <v>0</v>
      </c>
      <c r="F53" s="419">
        <v>0</v>
      </c>
      <c r="G53" s="419">
        <v>0</v>
      </c>
      <c r="H53" s="419">
        <v>81</v>
      </c>
      <c r="I53" s="419">
        <v>51</v>
      </c>
      <c r="J53" s="419">
        <v>0</v>
      </c>
      <c r="K53" s="419">
        <v>137</v>
      </c>
      <c r="L53" s="419">
        <v>949</v>
      </c>
      <c r="M53" s="419"/>
      <c r="N53" s="419"/>
      <c r="O53" s="419"/>
      <c r="P53" s="419"/>
      <c r="Q53" s="419">
        <v>51407</v>
      </c>
      <c r="R53" s="419">
        <v>0</v>
      </c>
      <c r="S53" s="419">
        <v>51407</v>
      </c>
      <c r="T53" s="82">
        <f>S53-S52-S48</f>
        <v>18449</v>
      </c>
      <c r="U53" s="371"/>
      <c r="V53" s="79"/>
      <c r="W53" s="371"/>
      <c r="X53" s="371"/>
      <c r="Y53" s="371"/>
      <c r="Z53" s="80"/>
      <c r="AA53" s="371"/>
      <c r="AB53" s="371"/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/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  <c r="BL53" s="371"/>
      <c r="BM53" s="371"/>
      <c r="BN53" s="371"/>
      <c r="BO53" s="371"/>
      <c r="BP53" s="371"/>
      <c r="BQ53" s="371"/>
      <c r="BR53" s="371"/>
      <c r="BS53" s="371"/>
      <c r="BT53" s="371"/>
      <c r="BU53" s="371"/>
      <c r="BV53" s="371"/>
      <c r="BW53" s="371"/>
      <c r="BX53" s="371"/>
      <c r="BY53" s="371"/>
      <c r="BZ53" s="371"/>
      <c r="CA53" s="81"/>
      <c r="CB53" s="371"/>
      <c r="CC53" s="371"/>
      <c r="CD53" s="371"/>
      <c r="CE53" s="371"/>
      <c r="CF53" s="371"/>
      <c r="CG53" s="371"/>
      <c r="CH53" s="371"/>
      <c r="CI53" s="371"/>
      <c r="CJ53" s="371"/>
      <c r="CK53" s="371"/>
      <c r="CL53" s="371"/>
      <c r="CM53" s="371"/>
      <c r="CN53" s="371"/>
      <c r="CO53" s="371"/>
      <c r="CP53" s="371"/>
      <c r="CQ53" s="371"/>
      <c r="CR53" s="371"/>
      <c r="CS53" s="371"/>
      <c r="CT53" s="371"/>
      <c r="CU53" s="371"/>
      <c r="CV53" s="371"/>
      <c r="CW53" s="371"/>
      <c r="CX53" s="371"/>
      <c r="CY53" s="371"/>
      <c r="CZ53" s="371"/>
      <c r="DA53" s="371"/>
      <c r="DB53" s="371"/>
      <c r="DC53" s="371"/>
      <c r="DD53" s="371"/>
      <c r="DE53" s="371"/>
      <c r="DF53" s="371"/>
      <c r="DG53" s="371"/>
      <c r="DH53" s="371"/>
      <c r="DI53" s="371"/>
      <c r="DJ53" s="371"/>
      <c r="DK53" s="371"/>
      <c r="DL53" s="371"/>
      <c r="DM53" s="371"/>
      <c r="DN53" s="371"/>
      <c r="DO53" s="371"/>
      <c r="DP53" s="371"/>
      <c r="DQ53" s="371"/>
      <c r="DR53" s="371"/>
      <c r="DS53" s="371"/>
      <c r="DT53" s="371"/>
      <c r="DU53" s="371"/>
      <c r="DV53" s="371"/>
      <c r="DW53" s="371"/>
      <c r="DX53" s="371"/>
      <c r="DY53" s="371"/>
      <c r="DZ53" s="371"/>
      <c r="EA53" s="371"/>
      <c r="EB53" s="371"/>
      <c r="EC53" s="371"/>
      <c r="ED53" s="371"/>
      <c r="EE53" s="371"/>
      <c r="EF53" s="371"/>
      <c r="EG53" s="371"/>
      <c r="EH53" s="371"/>
      <c r="EI53" s="371"/>
      <c r="EJ53" s="371"/>
      <c r="EK53" s="371"/>
      <c r="EL53" s="371"/>
      <c r="EM53" s="371"/>
      <c r="EN53" s="371"/>
      <c r="EO53" s="371"/>
      <c r="EP53" s="371"/>
      <c r="EQ53" s="371"/>
      <c r="ER53" s="371"/>
      <c r="ES53" s="371"/>
      <c r="ET53" s="371"/>
      <c r="EU53" s="371"/>
      <c r="EV53" s="371"/>
      <c r="EW53" s="371"/>
      <c r="EX53" s="371"/>
      <c r="EY53" s="371"/>
      <c r="EZ53" s="371"/>
      <c r="FA53" s="371"/>
      <c r="FB53" s="371"/>
      <c r="FC53" s="371"/>
      <c r="FD53" s="371"/>
      <c r="FE53" s="371"/>
      <c r="FF53" s="371"/>
      <c r="FG53" s="371"/>
      <c r="FH53" s="371"/>
      <c r="FI53" s="371"/>
      <c r="FJ53" s="371"/>
      <c r="FK53" s="371"/>
      <c r="FL53" s="371"/>
      <c r="FM53" s="371"/>
      <c r="FN53" s="371"/>
      <c r="FO53" s="371"/>
      <c r="FP53" s="371"/>
      <c r="FQ53" s="371"/>
      <c r="FR53" s="371"/>
      <c r="FS53" s="371"/>
      <c r="FT53" s="371"/>
      <c r="FU53" s="371"/>
      <c r="FV53" s="371"/>
      <c r="FW53" s="371"/>
      <c r="FX53" s="371"/>
      <c r="FY53" s="371"/>
      <c r="FZ53" s="371"/>
      <c r="GA53" s="371"/>
      <c r="GB53" s="371"/>
      <c r="GC53" s="371"/>
      <c r="GD53" s="371"/>
      <c r="GE53" s="371"/>
      <c r="GF53" s="371"/>
      <c r="GG53" s="371"/>
      <c r="GH53" s="371"/>
      <c r="GI53" s="371"/>
      <c r="GJ53" s="371"/>
      <c r="GK53" s="371"/>
      <c r="GL53" s="371"/>
      <c r="GM53" s="371"/>
      <c r="GN53" s="371"/>
      <c r="GO53" s="371"/>
      <c r="GP53" s="371"/>
      <c r="GQ53" s="371"/>
      <c r="GR53" s="371"/>
      <c r="GS53" s="371"/>
      <c r="GT53" s="371"/>
      <c r="GU53" s="371"/>
      <c r="GV53" s="371"/>
      <c r="GW53" s="371"/>
      <c r="GX53" s="371"/>
      <c r="GY53" s="371"/>
      <c r="GZ53" s="371"/>
      <c r="HA53" s="371"/>
      <c r="HB53" s="371"/>
      <c r="HC53" s="371"/>
      <c r="HD53" s="371"/>
      <c r="HE53" s="371"/>
      <c r="HF53" s="371"/>
      <c r="HG53" s="371"/>
      <c r="HH53" s="371"/>
      <c r="HI53" s="371"/>
      <c r="HJ53" s="371"/>
      <c r="HK53" s="371"/>
      <c r="HL53" s="371"/>
      <c r="HM53" s="371"/>
      <c r="HN53" s="371"/>
      <c r="HO53" s="371"/>
      <c r="HP53" s="371"/>
      <c r="HQ53" s="371"/>
      <c r="HR53" s="371"/>
      <c r="HS53" s="371"/>
      <c r="HT53" s="371"/>
      <c r="HU53" s="371"/>
      <c r="HV53" s="371"/>
      <c r="HW53" s="371"/>
      <c r="HX53" s="371"/>
      <c r="HY53" s="371"/>
      <c r="HZ53" s="371"/>
      <c r="IA53" s="371"/>
      <c r="IB53" s="371"/>
      <c r="IC53" s="371"/>
      <c r="ID53" s="371"/>
      <c r="IE53" s="371"/>
      <c r="IF53" s="371"/>
      <c r="IG53" s="371"/>
      <c r="IH53" s="371"/>
      <c r="II53" s="371"/>
      <c r="IJ53" s="371"/>
      <c r="IK53" s="371"/>
      <c r="IL53" s="371"/>
      <c r="IM53" s="371"/>
      <c r="IN53" s="371"/>
      <c r="IO53" s="371"/>
      <c r="IP53" s="371"/>
      <c r="IQ53" s="371"/>
      <c r="IR53" s="371"/>
      <c r="IS53" s="371"/>
      <c r="IT53" s="371"/>
      <c r="IU53" s="84"/>
      <c r="IV53" s="84"/>
    </row>
    <row r="54" spans="1:256">
      <c r="A54" s="6"/>
      <c r="C54" s="258">
        <f>C53-C48</f>
        <v>18150</v>
      </c>
      <c r="D54" s="258">
        <f>D53-D48</f>
        <v>755</v>
      </c>
      <c r="E54" s="258">
        <f t="shared" ref="E54:L54" si="0">E53-E48</f>
        <v>0</v>
      </c>
      <c r="F54" s="258">
        <f t="shared" si="0"/>
        <v>0</v>
      </c>
      <c r="G54" s="258">
        <f t="shared" si="0"/>
        <v>0</v>
      </c>
      <c r="H54" s="258">
        <f t="shared" si="0"/>
        <v>81</v>
      </c>
      <c r="I54" s="258">
        <f t="shared" si="0"/>
        <v>51</v>
      </c>
      <c r="J54" s="258">
        <f t="shared" si="0"/>
        <v>0</v>
      </c>
      <c r="K54" s="258">
        <f t="shared" si="0"/>
        <v>137</v>
      </c>
      <c r="L54" s="258">
        <f t="shared" si="0"/>
        <v>499</v>
      </c>
    </row>
    <row r="55" spans="1:256">
      <c r="A55" s="89"/>
      <c r="B55" s="377" t="s">
        <v>379</v>
      </c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4"/>
      <c r="N55" s="374"/>
      <c r="O55" s="374"/>
      <c r="P55" s="374"/>
      <c r="Q55" s="379"/>
      <c r="R55" s="379"/>
      <c r="S55" s="379"/>
      <c r="T55" s="87"/>
      <c r="U55" s="87"/>
      <c r="V55" s="85"/>
      <c r="W55" s="87"/>
      <c r="X55" s="87"/>
      <c r="Y55" s="87"/>
      <c r="Z55" s="87"/>
      <c r="AA55" s="86"/>
      <c r="AB55" s="86"/>
      <c r="AC55" s="86"/>
      <c r="AD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</row>
    <row r="56" spans="1:256">
      <c r="A56" s="99">
        <v>110304</v>
      </c>
      <c r="B56" s="378" t="s">
        <v>121</v>
      </c>
      <c r="C56" s="473">
        <v>50021</v>
      </c>
      <c r="D56" s="473">
        <v>1782</v>
      </c>
      <c r="E56" s="473">
        <v>0</v>
      </c>
      <c r="F56" s="473">
        <v>0</v>
      </c>
      <c r="G56" s="473">
        <v>0</v>
      </c>
      <c r="H56" s="473">
        <v>7162</v>
      </c>
      <c r="I56" s="473">
        <v>0</v>
      </c>
      <c r="J56" s="473">
        <v>0</v>
      </c>
      <c r="K56" s="473">
        <v>0</v>
      </c>
      <c r="L56" s="473">
        <v>0</v>
      </c>
      <c r="M56" s="475"/>
      <c r="N56" s="475"/>
      <c r="O56" s="475"/>
      <c r="P56" s="475"/>
      <c r="Q56" s="473">
        <v>58965</v>
      </c>
      <c r="R56" s="473">
        <v>0</v>
      </c>
      <c r="S56" s="473">
        <v>58965</v>
      </c>
      <c r="T56" s="87"/>
      <c r="U56" s="87"/>
      <c r="V56" s="85"/>
      <c r="W56" s="87"/>
      <c r="X56" s="87"/>
      <c r="Y56" s="87"/>
      <c r="Z56" s="87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 t="b">
        <v>0</v>
      </c>
      <c r="IV56" s="88" t="b">
        <v>0</v>
      </c>
    </row>
    <row r="57" spans="1:256">
      <c r="A57" s="99">
        <v>110308</v>
      </c>
      <c r="B57" s="378" t="s">
        <v>122</v>
      </c>
      <c r="C57" s="473">
        <v>0</v>
      </c>
      <c r="D57" s="473">
        <v>0</v>
      </c>
      <c r="E57" s="473">
        <v>0</v>
      </c>
      <c r="F57" s="473">
        <v>0</v>
      </c>
      <c r="G57" s="473">
        <v>0</v>
      </c>
      <c r="H57" s="473">
        <v>0</v>
      </c>
      <c r="I57" s="473">
        <v>0</v>
      </c>
      <c r="J57" s="473">
        <v>0</v>
      </c>
      <c r="K57" s="473">
        <v>0</v>
      </c>
      <c r="L57" s="473">
        <v>0</v>
      </c>
      <c r="M57" s="475"/>
      <c r="N57" s="475"/>
      <c r="O57" s="475"/>
      <c r="P57" s="475"/>
      <c r="Q57" s="473">
        <v>0</v>
      </c>
      <c r="R57" s="473">
        <v>0</v>
      </c>
      <c r="S57" s="473">
        <v>0</v>
      </c>
      <c r="T57" s="87"/>
      <c r="U57" s="87"/>
      <c r="V57" s="85"/>
      <c r="W57" s="87"/>
      <c r="X57" s="87"/>
      <c r="Y57" s="87"/>
      <c r="Z57" s="87"/>
      <c r="AA57" s="86"/>
      <c r="AB57" s="86"/>
      <c r="AC57" s="86"/>
      <c r="AD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 t="b">
        <v>0</v>
      </c>
      <c r="IV57" s="88" t="b">
        <v>0</v>
      </c>
    </row>
    <row r="58" spans="1:256">
      <c r="A58" s="99">
        <v>110307</v>
      </c>
      <c r="B58" s="378" t="s">
        <v>123</v>
      </c>
      <c r="C58" s="473">
        <v>1198</v>
      </c>
      <c r="D58" s="473">
        <v>13</v>
      </c>
      <c r="E58" s="473">
        <v>0</v>
      </c>
      <c r="F58" s="473">
        <v>0</v>
      </c>
      <c r="G58" s="473">
        <v>0</v>
      </c>
      <c r="H58" s="473">
        <v>4</v>
      </c>
      <c r="I58" s="473">
        <v>0</v>
      </c>
      <c r="J58" s="473">
        <v>0</v>
      </c>
      <c r="K58" s="473">
        <v>0</v>
      </c>
      <c r="L58" s="473">
        <v>0</v>
      </c>
      <c r="M58" s="475"/>
      <c r="N58" s="475"/>
      <c r="O58" s="475"/>
      <c r="P58" s="475"/>
      <c r="Q58" s="473">
        <v>1215</v>
      </c>
      <c r="R58" s="473">
        <v>0</v>
      </c>
      <c r="S58" s="473">
        <v>1215</v>
      </c>
      <c r="T58" s="87"/>
      <c r="U58" s="87"/>
      <c r="V58" s="85"/>
      <c r="W58" s="87"/>
      <c r="X58" s="87"/>
      <c r="Y58" s="87"/>
      <c r="Z58" s="87"/>
      <c r="AA58" s="86"/>
      <c r="AB58" s="86"/>
      <c r="AC58" s="86"/>
      <c r="AD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 t="b">
        <v>0</v>
      </c>
      <c r="IV58" s="88" t="b">
        <v>0</v>
      </c>
    </row>
    <row r="59" spans="1:256">
      <c r="A59" s="89"/>
      <c r="B59" s="376" t="s">
        <v>38</v>
      </c>
      <c r="C59" s="474">
        <v>51219</v>
      </c>
      <c r="D59" s="474">
        <v>1795</v>
      </c>
      <c r="E59" s="474">
        <v>0</v>
      </c>
      <c r="F59" s="474">
        <v>0</v>
      </c>
      <c r="G59" s="474">
        <v>0</v>
      </c>
      <c r="H59" s="474">
        <v>7166</v>
      </c>
      <c r="I59" s="474">
        <v>0</v>
      </c>
      <c r="J59" s="474">
        <v>0</v>
      </c>
      <c r="K59" s="474">
        <v>0</v>
      </c>
      <c r="L59" s="474">
        <v>0</v>
      </c>
      <c r="M59" s="474">
        <v>0</v>
      </c>
      <c r="N59" s="474">
        <v>0</v>
      </c>
      <c r="O59" s="474">
        <v>0</v>
      </c>
      <c r="P59" s="474">
        <v>0</v>
      </c>
      <c r="Q59" s="474">
        <v>60180</v>
      </c>
      <c r="R59" s="474">
        <v>0</v>
      </c>
      <c r="S59" s="474">
        <v>60180</v>
      </c>
      <c r="T59" s="87"/>
      <c r="U59" s="87"/>
      <c r="V59" s="85"/>
      <c r="W59" s="87"/>
      <c r="X59" s="87"/>
      <c r="Y59" s="87"/>
      <c r="Z59" s="87"/>
      <c r="AA59" s="86"/>
      <c r="AB59" s="86"/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</row>
    <row r="60" spans="1:256">
      <c r="A60" s="6"/>
    </row>
    <row r="61" spans="1:256">
      <c r="A61" s="95">
        <v>1205</v>
      </c>
      <c r="B61" s="200"/>
      <c r="C61" s="201"/>
      <c r="D61" s="201"/>
      <c r="E61" s="201"/>
      <c r="F61" s="201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199"/>
      <c r="S61" s="202"/>
      <c r="T61" s="93"/>
      <c r="U61" s="90"/>
      <c r="V61" s="101"/>
      <c r="W61" s="90"/>
      <c r="X61" s="90"/>
      <c r="Y61" s="90"/>
      <c r="Z61" s="93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4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1" t="b">
        <v>0</v>
      </c>
      <c r="IV61" s="91" t="b">
        <v>0</v>
      </c>
    </row>
    <row r="62" spans="1:256">
      <c r="A62" s="95">
        <v>1206</v>
      </c>
      <c r="B62" s="351" t="s">
        <v>125</v>
      </c>
      <c r="C62" s="350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0"/>
      <c r="P62" s="350"/>
      <c r="Q62" s="350"/>
      <c r="R62" s="350"/>
      <c r="S62" s="350"/>
      <c r="T62" s="90"/>
      <c r="U62" s="90"/>
      <c r="V62" s="98"/>
      <c r="W62" s="90"/>
      <c r="X62" s="90"/>
      <c r="Y62" s="90"/>
      <c r="Z62" s="93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4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</row>
    <row r="63" spans="1:256">
      <c r="A63" s="99"/>
      <c r="B63" s="370" t="s">
        <v>120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90"/>
      <c r="U63" s="90"/>
      <c r="V63" s="97"/>
      <c r="W63" s="90"/>
      <c r="X63" s="90"/>
      <c r="Y63" s="90"/>
      <c r="Z63" s="93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4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1"/>
      <c r="IV63" s="91"/>
    </row>
    <row r="64" spans="1:256">
      <c r="A64" s="99">
        <v>120605</v>
      </c>
      <c r="B64" s="380" t="s">
        <v>505</v>
      </c>
      <c r="C64" s="545">
        <v>1183</v>
      </c>
      <c r="D64" s="545">
        <v>0</v>
      </c>
      <c r="E64" s="545">
        <v>0</v>
      </c>
      <c r="F64" s="545">
        <v>0</v>
      </c>
      <c r="G64" s="545">
        <v>0</v>
      </c>
      <c r="H64" s="545">
        <v>0</v>
      </c>
      <c r="I64" s="545">
        <v>0</v>
      </c>
      <c r="J64" s="545">
        <v>0</v>
      </c>
      <c r="K64" s="545">
        <v>0</v>
      </c>
      <c r="L64" s="545">
        <v>0</v>
      </c>
      <c r="M64" s="543"/>
      <c r="N64" s="543"/>
      <c r="O64" s="543"/>
      <c r="P64" s="543"/>
      <c r="Q64" s="544">
        <v>1183</v>
      </c>
      <c r="R64" s="545">
        <v>0</v>
      </c>
      <c r="S64" s="544">
        <v>1183</v>
      </c>
      <c r="T64" s="90"/>
      <c r="U64" s="216">
        <f>S74+S56</f>
        <v>59980</v>
      </c>
      <c r="V64" s="97"/>
      <c r="W64" s="90"/>
      <c r="X64" s="90"/>
      <c r="Y64" s="90"/>
      <c r="Z64" s="93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4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1" t="b">
        <v>0</v>
      </c>
      <c r="IV64" s="91" t="b">
        <v>0</v>
      </c>
    </row>
    <row r="65" spans="1:256">
      <c r="A65" s="99"/>
      <c r="B65" s="370" t="s">
        <v>126</v>
      </c>
      <c r="C65" s="430"/>
      <c r="D65" s="430"/>
      <c r="E65" s="430"/>
      <c r="F65" s="430"/>
      <c r="G65" s="430"/>
      <c r="H65" s="430"/>
      <c r="I65" s="430"/>
      <c r="J65" s="430"/>
      <c r="K65" s="430"/>
      <c r="L65" s="430"/>
      <c r="M65" s="367"/>
      <c r="N65" s="367"/>
      <c r="O65" s="367"/>
      <c r="P65" s="367"/>
      <c r="Q65" s="368"/>
      <c r="R65" s="430"/>
      <c r="S65" s="368"/>
      <c r="T65" s="90"/>
      <c r="U65" s="90"/>
      <c r="V65" s="97"/>
      <c r="W65" s="90"/>
      <c r="X65" s="90"/>
      <c r="Y65" s="90"/>
      <c r="Z65" s="93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4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100"/>
      <c r="IV65" s="100"/>
    </row>
    <row r="66" spans="1:256">
      <c r="A66" s="99"/>
      <c r="B66" s="370" t="s">
        <v>127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367"/>
      <c r="N66" s="367"/>
      <c r="O66" s="367"/>
      <c r="P66" s="367"/>
      <c r="Q66" s="368"/>
      <c r="R66" s="430"/>
      <c r="S66" s="368"/>
      <c r="T66" s="90"/>
      <c r="U66" s="90"/>
      <c r="V66" s="97"/>
      <c r="W66" s="90"/>
      <c r="X66" s="90"/>
      <c r="Y66" s="90"/>
      <c r="Z66" s="93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4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100"/>
      <c r="IV66" s="100"/>
    </row>
    <row r="67" spans="1:256">
      <c r="A67" s="99"/>
      <c r="B67" s="370" t="s">
        <v>197</v>
      </c>
      <c r="C67" s="430"/>
      <c r="D67" s="430"/>
      <c r="E67" s="430"/>
      <c r="F67" s="430"/>
      <c r="G67" s="430"/>
      <c r="H67" s="430"/>
      <c r="I67" s="430"/>
      <c r="J67" s="430"/>
      <c r="K67" s="430"/>
      <c r="L67" s="430"/>
      <c r="M67" s="367"/>
      <c r="N67" s="367"/>
      <c r="O67" s="367"/>
      <c r="P67" s="367"/>
      <c r="Q67" s="368"/>
      <c r="R67" s="430"/>
      <c r="S67" s="368"/>
      <c r="T67" s="90"/>
      <c r="U67" s="90"/>
      <c r="V67" s="97"/>
      <c r="W67" s="90"/>
      <c r="X67" s="90"/>
      <c r="Y67" s="90"/>
      <c r="Z67" s="93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4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100"/>
      <c r="IV67" s="100"/>
    </row>
    <row r="68" spans="1:256">
      <c r="A68" s="99"/>
      <c r="B68" s="370" t="s">
        <v>128</v>
      </c>
      <c r="C68" s="430"/>
      <c r="D68" s="430"/>
      <c r="E68" s="430"/>
      <c r="F68" s="430"/>
      <c r="G68" s="430"/>
      <c r="H68" s="430"/>
      <c r="I68" s="430"/>
      <c r="J68" s="430"/>
      <c r="K68" s="430"/>
      <c r="L68" s="430"/>
      <c r="M68" s="367"/>
      <c r="N68" s="367"/>
      <c r="O68" s="367"/>
      <c r="P68" s="367"/>
      <c r="Q68" s="368"/>
      <c r="R68" s="430"/>
      <c r="S68" s="368"/>
      <c r="T68" s="90"/>
      <c r="U68" s="90"/>
      <c r="V68" s="97"/>
      <c r="W68" s="90"/>
      <c r="X68" s="90"/>
      <c r="Y68" s="90"/>
      <c r="Z68" s="93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4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100"/>
      <c r="IV68" s="100"/>
    </row>
    <row r="69" spans="1:256">
      <c r="A69" s="96"/>
      <c r="B69" s="385" t="s">
        <v>38</v>
      </c>
      <c r="C69" s="369"/>
      <c r="D69" s="369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90"/>
      <c r="U69" s="90"/>
      <c r="V69" s="92"/>
      <c r="W69" s="90"/>
      <c r="X69" s="90"/>
      <c r="Y69" s="90"/>
      <c r="Z69" s="93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4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1"/>
      <c r="IV69" s="91"/>
    </row>
    <row r="70" spans="1:256">
      <c r="A70" s="99">
        <v>120601</v>
      </c>
      <c r="B70" s="203"/>
      <c r="C70" s="204">
        <v>0</v>
      </c>
      <c r="D70" s="204">
        <v>0</v>
      </c>
      <c r="E70" s="204">
        <v>0</v>
      </c>
      <c r="F70" s="204">
        <v>0</v>
      </c>
      <c r="G70" s="204">
        <v>0</v>
      </c>
      <c r="H70" s="204">
        <v>0</v>
      </c>
      <c r="I70" s="204">
        <v>0</v>
      </c>
      <c r="J70" s="204">
        <v>0</v>
      </c>
      <c r="K70" s="204">
        <v>0</v>
      </c>
      <c r="L70" s="204">
        <v>0</v>
      </c>
      <c r="M70" s="204"/>
      <c r="N70" s="204"/>
      <c r="O70" s="204"/>
      <c r="P70" s="204"/>
      <c r="Q70" s="204">
        <v>0</v>
      </c>
      <c r="R70" s="204">
        <v>0</v>
      </c>
      <c r="S70" s="205">
        <v>0</v>
      </c>
      <c r="T70" s="90"/>
      <c r="U70" s="90"/>
      <c r="V70" s="92"/>
      <c r="W70" s="90"/>
      <c r="X70" s="90"/>
      <c r="Y70" s="90"/>
      <c r="Z70" s="93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4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1" t="b">
        <v>0</v>
      </c>
      <c r="IV70" s="91" t="b">
        <v>0</v>
      </c>
    </row>
    <row r="71" spans="1:256">
      <c r="A71" s="96"/>
      <c r="B71" s="383" t="s">
        <v>129</v>
      </c>
      <c r="C71" s="382"/>
      <c r="D71" s="382"/>
      <c r="E71" s="382"/>
      <c r="F71" s="382"/>
      <c r="G71" s="382"/>
      <c r="H71" s="382"/>
      <c r="I71" s="382"/>
      <c r="J71" s="382"/>
      <c r="K71" s="382"/>
      <c r="L71" s="382"/>
      <c r="M71" s="382"/>
      <c r="N71" s="382"/>
      <c r="O71" s="382"/>
      <c r="P71" s="382"/>
      <c r="Q71" s="382"/>
      <c r="R71" s="382"/>
      <c r="S71" s="382"/>
      <c r="T71" s="90"/>
      <c r="U71" s="90"/>
      <c r="V71" s="92"/>
      <c r="W71" s="90"/>
      <c r="X71" s="90"/>
      <c r="Y71" s="90"/>
      <c r="Z71" s="93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4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1"/>
      <c r="IV71" s="91"/>
    </row>
    <row r="72" spans="1:256">
      <c r="A72" s="99">
        <v>120602</v>
      </c>
      <c r="B72" s="381" t="s">
        <v>130</v>
      </c>
      <c r="C72" s="478">
        <v>0</v>
      </c>
      <c r="D72" s="478">
        <v>0</v>
      </c>
      <c r="E72" s="478">
        <v>0</v>
      </c>
      <c r="F72" s="478">
        <v>0</v>
      </c>
      <c r="G72" s="478">
        <v>0</v>
      </c>
      <c r="H72" s="478">
        <v>0</v>
      </c>
      <c r="I72" s="478">
        <v>0</v>
      </c>
      <c r="J72" s="478">
        <v>0</v>
      </c>
      <c r="K72" s="478">
        <v>0</v>
      </c>
      <c r="L72" s="478">
        <v>0</v>
      </c>
      <c r="M72" s="481"/>
      <c r="N72" s="481"/>
      <c r="O72" s="481"/>
      <c r="P72" s="481"/>
      <c r="Q72" s="478">
        <v>0</v>
      </c>
      <c r="R72" s="478">
        <v>0</v>
      </c>
      <c r="S72" s="478">
        <v>0</v>
      </c>
      <c r="T72" s="90"/>
      <c r="U72" s="90"/>
      <c r="V72" s="92"/>
      <c r="W72" s="90"/>
      <c r="X72" s="90"/>
      <c r="Y72" s="90"/>
      <c r="Z72" s="93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4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1" t="b">
        <v>0</v>
      </c>
      <c r="IV72" s="91" t="b">
        <v>0</v>
      </c>
    </row>
    <row r="73" spans="1:256">
      <c r="A73" s="99">
        <v>120609</v>
      </c>
      <c r="B73" s="381" t="s">
        <v>131</v>
      </c>
      <c r="C73" s="479">
        <v>1015</v>
      </c>
      <c r="D73" s="479">
        <v>0</v>
      </c>
      <c r="E73" s="479">
        <v>0</v>
      </c>
      <c r="F73" s="479">
        <v>0</v>
      </c>
      <c r="G73" s="479">
        <v>0</v>
      </c>
      <c r="H73" s="479">
        <v>0</v>
      </c>
      <c r="I73" s="479">
        <v>0</v>
      </c>
      <c r="J73" s="479">
        <v>0</v>
      </c>
      <c r="K73" s="479">
        <v>0</v>
      </c>
      <c r="L73" s="479">
        <v>0</v>
      </c>
      <c r="M73" s="480"/>
      <c r="N73" s="480"/>
      <c r="O73" s="480"/>
      <c r="P73" s="480"/>
      <c r="Q73" s="479">
        <v>1015</v>
      </c>
      <c r="R73" s="479">
        <v>0</v>
      </c>
      <c r="S73" s="479">
        <v>1015</v>
      </c>
      <c r="T73" s="90"/>
      <c r="U73" s="90"/>
      <c r="V73" s="92"/>
      <c r="W73" s="90"/>
      <c r="X73" s="90"/>
      <c r="Y73" s="90"/>
      <c r="Z73" s="93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4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1" t="b">
        <v>0</v>
      </c>
      <c r="IV73" s="91" t="b">
        <v>0</v>
      </c>
    </row>
    <row r="74" spans="1:256">
      <c r="A74" s="96"/>
      <c r="B74" s="384" t="s">
        <v>38</v>
      </c>
      <c r="C74" s="480">
        <v>1015</v>
      </c>
      <c r="D74" s="480">
        <v>0</v>
      </c>
      <c r="E74" s="480">
        <v>0</v>
      </c>
      <c r="F74" s="480">
        <v>0</v>
      </c>
      <c r="G74" s="480">
        <v>0</v>
      </c>
      <c r="H74" s="480">
        <v>0</v>
      </c>
      <c r="I74" s="480">
        <v>0</v>
      </c>
      <c r="J74" s="480">
        <v>0</v>
      </c>
      <c r="K74" s="480">
        <v>0</v>
      </c>
      <c r="L74" s="480">
        <v>0</v>
      </c>
      <c r="M74" s="480">
        <v>0</v>
      </c>
      <c r="N74" s="480">
        <v>0</v>
      </c>
      <c r="O74" s="480">
        <v>0</v>
      </c>
      <c r="P74" s="480">
        <v>0</v>
      </c>
      <c r="Q74" s="480">
        <v>1015</v>
      </c>
      <c r="R74" s="480">
        <v>0</v>
      </c>
      <c r="S74" s="480">
        <v>1015</v>
      </c>
      <c r="T74" s="90"/>
      <c r="U74" s="90"/>
      <c r="V74" s="92"/>
      <c r="W74" s="90"/>
      <c r="X74" s="90"/>
      <c r="Y74" s="90"/>
      <c r="Z74" s="93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4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1"/>
      <c r="IV74" s="91"/>
    </row>
    <row r="75" spans="1:256">
      <c r="A75" s="6"/>
    </row>
    <row r="76" spans="1:256">
      <c r="A76" s="6"/>
    </row>
    <row r="77" spans="1:256">
      <c r="A77" s="168">
        <v>2101</v>
      </c>
      <c r="B77" s="389" t="s">
        <v>132</v>
      </c>
      <c r="C77" s="387"/>
      <c r="D77" s="387"/>
      <c r="E77" s="387"/>
      <c r="F77" s="387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102"/>
      <c r="U77" s="102"/>
      <c r="V77" s="112"/>
      <c r="W77" s="102"/>
      <c r="X77" s="102"/>
      <c r="Y77" s="102"/>
      <c r="Z77" s="108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9"/>
      <c r="CB77" s="102"/>
      <c r="CC77" s="102"/>
      <c r="CD77" s="102"/>
      <c r="CE77" s="102"/>
      <c r="CF77" s="102"/>
      <c r="CG77" s="102"/>
      <c r="CH77" s="102"/>
      <c r="CI77" s="102"/>
      <c r="CJ77" s="102"/>
      <c r="CK77" s="102"/>
      <c r="CL77" s="102"/>
      <c r="CM77" s="102"/>
      <c r="CN77" s="102"/>
      <c r="CO77" s="102"/>
      <c r="CP77" s="102"/>
      <c r="CQ77" s="102"/>
      <c r="CR77" s="102"/>
      <c r="CS77" s="102"/>
      <c r="CT77" s="102"/>
      <c r="CU77" s="102"/>
      <c r="CV77" s="102"/>
      <c r="CW77" s="102"/>
      <c r="CX77" s="102"/>
      <c r="CY77" s="102"/>
      <c r="CZ77" s="102"/>
      <c r="DA77" s="102"/>
      <c r="DB77" s="102"/>
      <c r="DC77" s="102"/>
      <c r="DD77" s="102"/>
      <c r="DE77" s="102"/>
      <c r="DF77" s="102"/>
      <c r="DG77" s="102"/>
      <c r="DH77" s="102"/>
      <c r="DI77" s="102"/>
      <c r="DJ77" s="102"/>
      <c r="DK77" s="102"/>
      <c r="DL77" s="102"/>
      <c r="DM77" s="102"/>
      <c r="DN77" s="102"/>
      <c r="DO77" s="102"/>
      <c r="DP77" s="102"/>
      <c r="DQ77" s="102"/>
      <c r="DR77" s="102"/>
      <c r="DS77" s="102"/>
      <c r="DT77" s="102"/>
      <c r="DU77" s="102"/>
      <c r="DV77" s="102"/>
      <c r="DW77" s="102"/>
      <c r="DX77" s="102"/>
      <c r="DY77" s="102"/>
      <c r="DZ77" s="102"/>
      <c r="EA77" s="102"/>
      <c r="EB77" s="102"/>
      <c r="EC77" s="102"/>
      <c r="ED77" s="102"/>
      <c r="EE77" s="102"/>
      <c r="EF77" s="102"/>
      <c r="EG77" s="102"/>
      <c r="EH77" s="102"/>
      <c r="EI77" s="102"/>
      <c r="EJ77" s="102"/>
      <c r="EK77" s="102"/>
      <c r="EL77" s="102"/>
      <c r="EM77" s="102"/>
      <c r="EN77" s="102"/>
      <c r="EO77" s="102"/>
      <c r="EP77" s="102"/>
      <c r="EQ77" s="102"/>
      <c r="ER77" s="102"/>
      <c r="ES77" s="102"/>
      <c r="ET77" s="102"/>
      <c r="EU77" s="102"/>
      <c r="EV77" s="102"/>
      <c r="EW77" s="102"/>
      <c r="EX77" s="102"/>
      <c r="EY77" s="102"/>
      <c r="EZ77" s="102"/>
      <c r="FA77" s="102"/>
      <c r="FB77" s="102"/>
      <c r="FC77" s="102"/>
      <c r="FD77" s="102"/>
      <c r="FE77" s="102"/>
      <c r="FF77" s="102"/>
      <c r="FG77" s="102"/>
      <c r="FH77" s="102"/>
      <c r="FI77" s="102"/>
      <c r="FJ77" s="102"/>
      <c r="FK77" s="102"/>
      <c r="FL77" s="102"/>
      <c r="FM77" s="102"/>
      <c r="FN77" s="102"/>
      <c r="FO77" s="102"/>
      <c r="FP77" s="102"/>
      <c r="FQ77" s="102"/>
      <c r="FR77" s="102"/>
      <c r="FS77" s="102"/>
      <c r="FT77" s="102"/>
      <c r="FU77" s="102"/>
      <c r="FV77" s="102"/>
      <c r="FW77" s="102"/>
      <c r="FX77" s="102"/>
      <c r="FY77" s="102"/>
      <c r="FZ77" s="102"/>
      <c r="GA77" s="102"/>
      <c r="GB77" s="102"/>
      <c r="GC77" s="102"/>
      <c r="GD77" s="102"/>
      <c r="GE77" s="102"/>
      <c r="GF77" s="102"/>
      <c r="GG77" s="102"/>
      <c r="GH77" s="102"/>
      <c r="GI77" s="102"/>
      <c r="GJ77" s="102"/>
      <c r="GK77" s="102"/>
      <c r="GL77" s="102"/>
      <c r="GM77" s="102"/>
      <c r="GN77" s="102"/>
      <c r="GO77" s="102"/>
      <c r="GP77" s="102"/>
      <c r="GQ77" s="102"/>
      <c r="GR77" s="102"/>
      <c r="GS77" s="102"/>
      <c r="GT77" s="102"/>
      <c r="GU77" s="102"/>
      <c r="GV77" s="102"/>
      <c r="GW77" s="102"/>
      <c r="GX77" s="102"/>
      <c r="GY77" s="102"/>
      <c r="GZ77" s="102"/>
      <c r="HA77" s="102"/>
      <c r="HB77" s="102"/>
      <c r="HC77" s="102"/>
      <c r="HD77" s="102"/>
      <c r="HE77" s="102"/>
      <c r="HF77" s="102"/>
      <c r="HG77" s="102"/>
      <c r="HH77" s="102"/>
      <c r="HI77" s="102"/>
      <c r="HJ77" s="102"/>
      <c r="HK77" s="102"/>
      <c r="HL77" s="102"/>
      <c r="HM77" s="102"/>
      <c r="HN77" s="102"/>
      <c r="HO77" s="102"/>
      <c r="HP77" s="102"/>
      <c r="HQ77" s="102"/>
      <c r="HR77" s="102"/>
      <c r="HS77" s="102"/>
      <c r="HT77" s="102"/>
      <c r="HU77" s="102"/>
      <c r="HV77" s="102"/>
      <c r="HW77" s="102"/>
      <c r="HX77" s="102"/>
      <c r="HY77" s="102"/>
      <c r="HZ77" s="102"/>
      <c r="IA77" s="102"/>
      <c r="IB77" s="102"/>
      <c r="IC77" s="102"/>
      <c r="ID77" s="102"/>
      <c r="IE77" s="102"/>
      <c r="IF77" s="102"/>
      <c r="IG77" s="102"/>
      <c r="IH77" s="102"/>
      <c r="II77" s="102"/>
      <c r="IJ77" s="102"/>
      <c r="IK77" s="102"/>
      <c r="IL77" s="102"/>
      <c r="IM77" s="102"/>
      <c r="IN77" s="102"/>
      <c r="IO77" s="102"/>
      <c r="IP77" s="102"/>
      <c r="IQ77" s="102"/>
      <c r="IR77" s="102"/>
      <c r="IS77" s="102"/>
      <c r="IT77" s="102"/>
      <c r="IU77" s="102"/>
      <c r="IV77" s="102"/>
    </row>
    <row r="78" spans="1:256">
      <c r="A78" s="129">
        <v>210101</v>
      </c>
      <c r="B78" s="386" t="s">
        <v>133</v>
      </c>
      <c r="C78" s="482">
        <v>0</v>
      </c>
      <c r="D78" s="482">
        <v>0</v>
      </c>
      <c r="E78" s="482">
        <v>0</v>
      </c>
      <c r="F78" s="482">
        <v>0</v>
      </c>
      <c r="G78" s="482">
        <v>0</v>
      </c>
      <c r="H78" s="482">
        <v>0</v>
      </c>
      <c r="I78" s="482">
        <v>0</v>
      </c>
      <c r="J78" s="482">
        <v>0</v>
      </c>
      <c r="K78" s="482">
        <v>0</v>
      </c>
      <c r="L78" s="482">
        <v>0</v>
      </c>
      <c r="M78" s="482"/>
      <c r="N78" s="482"/>
      <c r="O78" s="482"/>
      <c r="P78" s="482"/>
      <c r="Q78" s="482">
        <v>0</v>
      </c>
      <c r="R78" s="482">
        <v>0</v>
      </c>
      <c r="S78" s="482">
        <v>0</v>
      </c>
      <c r="T78" s="102"/>
      <c r="U78" s="102"/>
      <c r="V78" s="385"/>
      <c r="W78" s="102"/>
      <c r="X78" s="102"/>
      <c r="Y78" s="102"/>
      <c r="Z78" s="108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9"/>
      <c r="CB78" s="102"/>
      <c r="CC78" s="102"/>
      <c r="CD78" s="102"/>
      <c r="CE78" s="102"/>
      <c r="CF78" s="102"/>
      <c r="CG78" s="102"/>
      <c r="CH78" s="102"/>
      <c r="CI78" s="102"/>
      <c r="CJ78" s="102"/>
      <c r="CK78" s="102"/>
      <c r="CL78" s="102"/>
      <c r="CM78" s="102"/>
      <c r="CN78" s="102"/>
      <c r="CO78" s="102"/>
      <c r="CP78" s="102"/>
      <c r="CQ78" s="102"/>
      <c r="CR78" s="102"/>
      <c r="CS78" s="102"/>
      <c r="CT78" s="102"/>
      <c r="CU78" s="102"/>
      <c r="CV78" s="102"/>
      <c r="CW78" s="102"/>
      <c r="CX78" s="102"/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  <c r="EI78" s="102"/>
      <c r="EJ78" s="102"/>
      <c r="EK78" s="102"/>
      <c r="EL78" s="102"/>
      <c r="EM78" s="102"/>
      <c r="EN78" s="102"/>
      <c r="EO78" s="102"/>
      <c r="EP78" s="102"/>
      <c r="EQ78" s="102"/>
      <c r="ER78" s="102"/>
      <c r="ES78" s="102"/>
      <c r="ET78" s="102"/>
      <c r="EU78" s="102"/>
      <c r="EV78" s="102"/>
      <c r="EW78" s="102"/>
      <c r="EX78" s="102"/>
      <c r="EY78" s="102"/>
      <c r="EZ78" s="102"/>
      <c r="FA78" s="102"/>
      <c r="FB78" s="102"/>
      <c r="FC78" s="102"/>
      <c r="FD78" s="102"/>
      <c r="FE78" s="102"/>
      <c r="FF78" s="102"/>
      <c r="FG78" s="102"/>
      <c r="FH78" s="102"/>
      <c r="FI78" s="102"/>
      <c r="FJ78" s="102"/>
      <c r="FK78" s="102"/>
      <c r="FL78" s="102"/>
      <c r="FM78" s="102"/>
      <c r="FN78" s="102"/>
      <c r="FO78" s="102"/>
      <c r="FP78" s="102"/>
      <c r="FQ78" s="102"/>
      <c r="FR78" s="102"/>
      <c r="FS78" s="102"/>
      <c r="FT78" s="102"/>
      <c r="FU78" s="102"/>
      <c r="FV78" s="102"/>
      <c r="FW78" s="102"/>
      <c r="FX78" s="102"/>
      <c r="FY78" s="102"/>
      <c r="FZ78" s="102"/>
      <c r="GA78" s="102"/>
      <c r="GB78" s="102"/>
      <c r="GC78" s="102"/>
      <c r="GD78" s="102"/>
      <c r="GE78" s="102"/>
      <c r="GF78" s="102"/>
      <c r="GG78" s="102"/>
      <c r="GH78" s="102"/>
      <c r="GI78" s="102"/>
      <c r="GJ78" s="102"/>
      <c r="GK78" s="102"/>
      <c r="GL78" s="102"/>
      <c r="GM78" s="102"/>
      <c r="GN78" s="102"/>
      <c r="GO78" s="102"/>
      <c r="GP78" s="102"/>
      <c r="GQ78" s="102"/>
      <c r="GR78" s="102"/>
      <c r="GS78" s="102"/>
      <c r="GT78" s="102"/>
      <c r="GU78" s="102"/>
      <c r="GV78" s="102"/>
      <c r="GW78" s="102"/>
      <c r="GX78" s="102"/>
      <c r="GY78" s="102"/>
      <c r="GZ78" s="102"/>
      <c r="HA78" s="102"/>
      <c r="HB78" s="102"/>
      <c r="HC78" s="102"/>
      <c r="HD78" s="102"/>
      <c r="HE78" s="102"/>
      <c r="HF78" s="102"/>
      <c r="HG78" s="102"/>
      <c r="HH78" s="102"/>
      <c r="HI78" s="102"/>
      <c r="HJ78" s="102"/>
      <c r="HK78" s="102"/>
      <c r="HL78" s="102"/>
      <c r="HM78" s="102"/>
      <c r="HN78" s="102"/>
      <c r="HO78" s="102"/>
      <c r="HP78" s="102"/>
      <c r="HQ78" s="102"/>
      <c r="HR78" s="102"/>
      <c r="HS78" s="102"/>
      <c r="HT78" s="102"/>
      <c r="HU78" s="102"/>
      <c r="HV78" s="102"/>
      <c r="HW78" s="102"/>
      <c r="HX78" s="102"/>
      <c r="HY78" s="102"/>
      <c r="HZ78" s="102"/>
      <c r="IA78" s="102"/>
      <c r="IB78" s="102"/>
      <c r="IC78" s="102"/>
      <c r="ID78" s="102"/>
      <c r="IE78" s="102"/>
      <c r="IF78" s="102"/>
      <c r="IG78" s="102"/>
      <c r="IH78" s="102"/>
      <c r="II78" s="102"/>
      <c r="IJ78" s="102"/>
      <c r="IK78" s="102"/>
      <c r="IL78" s="102"/>
      <c r="IM78" s="102"/>
      <c r="IN78" s="102"/>
      <c r="IO78" s="102"/>
      <c r="IP78" s="102"/>
      <c r="IQ78" s="102"/>
      <c r="IR78" s="102"/>
      <c r="IS78" s="102"/>
      <c r="IT78" s="102"/>
      <c r="IU78" s="104" t="b">
        <v>1</v>
      </c>
      <c r="IV78" s="104" t="b">
        <v>0</v>
      </c>
    </row>
    <row r="79" spans="1:256">
      <c r="A79" s="129">
        <v>210102</v>
      </c>
      <c r="B79" s="390" t="s">
        <v>134</v>
      </c>
      <c r="C79" s="482">
        <v>0</v>
      </c>
      <c r="D79" s="482">
        <v>0</v>
      </c>
      <c r="E79" s="482">
        <v>0</v>
      </c>
      <c r="F79" s="482">
        <v>0</v>
      </c>
      <c r="G79" s="482">
        <v>0</v>
      </c>
      <c r="H79" s="482">
        <v>0</v>
      </c>
      <c r="I79" s="482">
        <v>0</v>
      </c>
      <c r="J79" s="482">
        <v>0</v>
      </c>
      <c r="K79" s="482">
        <v>0</v>
      </c>
      <c r="L79" s="482">
        <v>0</v>
      </c>
      <c r="M79" s="482"/>
      <c r="N79" s="482"/>
      <c r="O79" s="482"/>
      <c r="P79" s="482"/>
      <c r="Q79" s="482">
        <v>0</v>
      </c>
      <c r="R79" s="482">
        <v>0</v>
      </c>
      <c r="S79" s="482">
        <v>0</v>
      </c>
      <c r="T79" s="102"/>
      <c r="U79" s="102"/>
      <c r="V79" s="132"/>
      <c r="W79" s="102"/>
      <c r="X79" s="102"/>
      <c r="Y79" s="102"/>
      <c r="Z79" s="108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9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3" t="b">
        <v>1</v>
      </c>
      <c r="IV79" s="103" t="b">
        <v>0</v>
      </c>
    </row>
    <row r="80" spans="1:256">
      <c r="A80" s="129">
        <v>210103</v>
      </c>
      <c r="B80" s="391" t="s">
        <v>135</v>
      </c>
      <c r="C80" s="482">
        <v>15271</v>
      </c>
      <c r="D80" s="482">
        <v>0</v>
      </c>
      <c r="E80" s="482">
        <v>0</v>
      </c>
      <c r="F80" s="482">
        <v>0</v>
      </c>
      <c r="G80" s="482">
        <v>0</v>
      </c>
      <c r="H80" s="482">
        <v>0</v>
      </c>
      <c r="I80" s="482">
        <v>0</v>
      </c>
      <c r="J80" s="482">
        <v>0</v>
      </c>
      <c r="K80" s="482">
        <v>0</v>
      </c>
      <c r="L80" s="482">
        <v>0</v>
      </c>
      <c r="M80" s="482"/>
      <c r="N80" s="482"/>
      <c r="O80" s="482"/>
      <c r="P80" s="482"/>
      <c r="Q80" s="482">
        <v>15271</v>
      </c>
      <c r="R80" s="482">
        <v>0</v>
      </c>
      <c r="S80" s="482">
        <v>15271</v>
      </c>
      <c r="U80" s="217">
        <f>S80+S82</f>
        <v>20817</v>
      </c>
      <c r="V80" s="127"/>
      <c r="W80" s="102"/>
      <c r="X80" s="102"/>
      <c r="Y80" s="102"/>
      <c r="Z80" s="108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9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3" t="b">
        <v>1</v>
      </c>
      <c r="IV80" s="103" t="b">
        <v>0</v>
      </c>
    </row>
    <row r="81" spans="1:256">
      <c r="A81" s="129">
        <v>210104</v>
      </c>
      <c r="B81" s="390" t="s">
        <v>136</v>
      </c>
      <c r="C81" s="482">
        <v>1200</v>
      </c>
      <c r="D81" s="482">
        <v>0</v>
      </c>
      <c r="E81" s="482">
        <v>0</v>
      </c>
      <c r="F81" s="482">
        <v>0</v>
      </c>
      <c r="G81" s="482">
        <v>0</v>
      </c>
      <c r="H81" s="482">
        <v>0</v>
      </c>
      <c r="I81" s="482">
        <v>0</v>
      </c>
      <c r="J81" s="482">
        <v>0</v>
      </c>
      <c r="K81" s="482">
        <v>0</v>
      </c>
      <c r="L81" s="482">
        <v>0</v>
      </c>
      <c r="M81" s="482"/>
      <c r="N81" s="482"/>
      <c r="O81" s="482"/>
      <c r="P81" s="482"/>
      <c r="Q81" s="482">
        <v>1200</v>
      </c>
      <c r="R81" s="482">
        <v>0</v>
      </c>
      <c r="S81" s="482">
        <v>1200</v>
      </c>
      <c r="T81" s="102"/>
      <c r="U81" s="102"/>
      <c r="V81" s="102"/>
      <c r="W81" s="102"/>
      <c r="X81" s="102"/>
      <c r="Y81" s="102"/>
      <c r="Z81" s="108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9"/>
      <c r="CB81" s="102"/>
      <c r="CC81" s="102"/>
      <c r="CD81" s="102"/>
      <c r="CE81" s="102"/>
      <c r="CF81" s="102"/>
      <c r="CG81" s="102"/>
      <c r="CH81" s="102"/>
      <c r="CI81" s="102"/>
      <c r="CJ81" s="102"/>
      <c r="CK81" s="102"/>
      <c r="CL81" s="102"/>
      <c r="CM81" s="102"/>
      <c r="CN81" s="102"/>
      <c r="CO81" s="102"/>
      <c r="CP81" s="102"/>
      <c r="CQ81" s="102"/>
      <c r="CR81" s="102"/>
      <c r="CS81" s="102"/>
      <c r="CT81" s="102"/>
      <c r="CU81" s="102"/>
      <c r="CV81" s="102"/>
      <c r="CW81" s="102"/>
      <c r="CX81" s="102"/>
      <c r="CY81" s="102"/>
      <c r="CZ81" s="102"/>
      <c r="DA81" s="102"/>
      <c r="DB81" s="102"/>
      <c r="DC81" s="102"/>
      <c r="DD81" s="102"/>
      <c r="DE81" s="102"/>
      <c r="DF81" s="102"/>
      <c r="DG81" s="102"/>
      <c r="DH81" s="102"/>
      <c r="DI81" s="102"/>
      <c r="DJ81" s="102"/>
      <c r="DK81" s="102"/>
      <c r="DL81" s="102"/>
      <c r="DM81" s="102"/>
      <c r="DN81" s="102"/>
      <c r="DO81" s="102"/>
      <c r="DP81" s="102"/>
      <c r="DQ81" s="102"/>
      <c r="DR81" s="102"/>
      <c r="DS81" s="102"/>
      <c r="DT81" s="102"/>
      <c r="DU81" s="102"/>
      <c r="DV81" s="102"/>
      <c r="DW81" s="102"/>
      <c r="DX81" s="102"/>
      <c r="DY81" s="102"/>
      <c r="DZ81" s="102"/>
      <c r="EA81" s="102"/>
      <c r="EB81" s="102"/>
      <c r="EC81" s="102"/>
      <c r="ED81" s="102"/>
      <c r="EE81" s="102"/>
      <c r="EF81" s="102"/>
      <c r="EG81" s="102"/>
      <c r="EH81" s="102"/>
      <c r="EI81" s="102"/>
      <c r="EJ81" s="102"/>
      <c r="EK81" s="102"/>
      <c r="EL81" s="102"/>
      <c r="EM81" s="102"/>
      <c r="EN81" s="102"/>
      <c r="EO81" s="102"/>
      <c r="EP81" s="102"/>
      <c r="EQ81" s="102"/>
      <c r="ER81" s="102"/>
      <c r="ES81" s="102"/>
      <c r="ET81" s="102"/>
      <c r="EU81" s="102"/>
      <c r="EV81" s="102"/>
      <c r="EW81" s="102"/>
      <c r="EX81" s="102"/>
      <c r="EY81" s="102"/>
      <c r="EZ81" s="102"/>
      <c r="FA81" s="102"/>
      <c r="FB81" s="102"/>
      <c r="FC81" s="102"/>
      <c r="FD81" s="102"/>
      <c r="FE81" s="102"/>
      <c r="FF81" s="102"/>
      <c r="FG81" s="102"/>
      <c r="FH81" s="102"/>
      <c r="FI81" s="102"/>
      <c r="FJ81" s="102"/>
      <c r="FK81" s="102"/>
      <c r="FL81" s="102"/>
      <c r="FM81" s="102"/>
      <c r="FN81" s="102"/>
      <c r="FO81" s="102"/>
      <c r="FP81" s="102"/>
      <c r="FQ81" s="102"/>
      <c r="FR81" s="102"/>
      <c r="FS81" s="102"/>
      <c r="FT81" s="102"/>
      <c r="FU81" s="102"/>
      <c r="FV81" s="102"/>
      <c r="FW81" s="102"/>
      <c r="FX81" s="102"/>
      <c r="FY81" s="102"/>
      <c r="FZ81" s="102"/>
      <c r="GA81" s="102"/>
      <c r="GB81" s="102"/>
      <c r="GC81" s="102"/>
      <c r="GD81" s="102"/>
      <c r="GE81" s="102"/>
      <c r="GF81" s="102"/>
      <c r="GG81" s="102"/>
      <c r="GH81" s="102"/>
      <c r="GI81" s="102"/>
      <c r="GJ81" s="102"/>
      <c r="GK81" s="102"/>
      <c r="GL81" s="102"/>
      <c r="GM81" s="102"/>
      <c r="GN81" s="102"/>
      <c r="GO81" s="102"/>
      <c r="GP81" s="102"/>
      <c r="GQ81" s="102"/>
      <c r="GR81" s="102"/>
      <c r="GS81" s="102"/>
      <c r="GT81" s="102"/>
      <c r="GU81" s="102"/>
      <c r="GV81" s="102"/>
      <c r="GW81" s="102"/>
      <c r="GX81" s="102"/>
      <c r="GY81" s="102"/>
      <c r="GZ81" s="102"/>
      <c r="HA81" s="102"/>
      <c r="HB81" s="102"/>
      <c r="HC81" s="102"/>
      <c r="HD81" s="102"/>
      <c r="HE81" s="102"/>
      <c r="HF81" s="102"/>
      <c r="HG81" s="102"/>
      <c r="HH81" s="102"/>
      <c r="HI81" s="102"/>
      <c r="HJ81" s="102"/>
      <c r="HK81" s="102"/>
      <c r="HL81" s="102"/>
      <c r="HM81" s="102"/>
      <c r="HN81" s="102"/>
      <c r="HO81" s="102"/>
      <c r="HP81" s="102"/>
      <c r="HQ81" s="102"/>
      <c r="HR81" s="102"/>
      <c r="HS81" s="102"/>
      <c r="HT81" s="102"/>
      <c r="HU81" s="102"/>
      <c r="HV81" s="102"/>
      <c r="HW81" s="102"/>
      <c r="HX81" s="102"/>
      <c r="HY81" s="102"/>
      <c r="HZ81" s="102"/>
      <c r="IA81" s="102"/>
      <c r="IB81" s="102"/>
      <c r="IC81" s="102"/>
      <c r="ID81" s="102"/>
      <c r="IE81" s="102"/>
      <c r="IF81" s="102"/>
      <c r="IG81" s="102"/>
      <c r="IH81" s="102"/>
      <c r="II81" s="102"/>
      <c r="IJ81" s="102"/>
      <c r="IK81" s="102"/>
      <c r="IL81" s="102"/>
      <c r="IM81" s="102"/>
      <c r="IN81" s="102"/>
      <c r="IO81" s="102"/>
      <c r="IP81" s="102"/>
      <c r="IQ81" s="102"/>
      <c r="IR81" s="102"/>
      <c r="IS81" s="102"/>
      <c r="IT81" s="102"/>
      <c r="IU81" s="103" t="b">
        <v>1</v>
      </c>
      <c r="IV81" s="103" t="b">
        <v>0</v>
      </c>
    </row>
    <row r="82" spans="1:256">
      <c r="A82" s="129">
        <v>210105</v>
      </c>
      <c r="B82" s="391" t="s">
        <v>137</v>
      </c>
      <c r="C82" s="482">
        <v>5546</v>
      </c>
      <c r="D82" s="482">
        <v>0</v>
      </c>
      <c r="E82" s="482">
        <v>0</v>
      </c>
      <c r="F82" s="482">
        <v>0</v>
      </c>
      <c r="G82" s="482">
        <v>0</v>
      </c>
      <c r="H82" s="482">
        <v>0</v>
      </c>
      <c r="I82" s="482">
        <v>0</v>
      </c>
      <c r="J82" s="482">
        <v>0</v>
      </c>
      <c r="K82" s="482">
        <v>0</v>
      </c>
      <c r="L82" s="482">
        <v>0</v>
      </c>
      <c r="M82" s="482"/>
      <c r="N82" s="482"/>
      <c r="O82" s="482"/>
      <c r="P82" s="482"/>
      <c r="Q82" s="482">
        <v>5546</v>
      </c>
      <c r="R82" s="482">
        <v>0</v>
      </c>
      <c r="S82" s="482">
        <v>5546</v>
      </c>
      <c r="T82" s="102"/>
      <c r="U82" s="102"/>
      <c r="V82" s="102"/>
      <c r="W82" s="102"/>
      <c r="X82" s="102"/>
      <c r="Y82" s="102"/>
      <c r="Z82" s="108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9"/>
      <c r="CB82" s="102"/>
      <c r="CC82" s="102"/>
      <c r="CD82" s="102"/>
      <c r="CE82" s="102"/>
      <c r="CF82" s="102"/>
      <c r="CG82" s="102"/>
      <c r="CH82" s="102"/>
      <c r="CI82" s="102"/>
      <c r="CJ82" s="102"/>
      <c r="CK82" s="102"/>
      <c r="CL82" s="102"/>
      <c r="CM82" s="102"/>
      <c r="CN82" s="102"/>
      <c r="CO82" s="102"/>
      <c r="CP82" s="102"/>
      <c r="CQ82" s="102"/>
      <c r="CR82" s="102"/>
      <c r="CS82" s="102"/>
      <c r="CT82" s="102"/>
      <c r="CU82" s="102"/>
      <c r="CV82" s="102"/>
      <c r="CW82" s="102"/>
      <c r="CX82" s="102"/>
      <c r="CY82" s="102"/>
      <c r="CZ82" s="102"/>
      <c r="DA82" s="102"/>
      <c r="DB82" s="102"/>
      <c r="DC82" s="102"/>
      <c r="DD82" s="102"/>
      <c r="DE82" s="102"/>
      <c r="DF82" s="102"/>
      <c r="DG82" s="102"/>
      <c r="DH82" s="102"/>
      <c r="DI82" s="102"/>
      <c r="DJ82" s="102"/>
      <c r="DK82" s="102"/>
      <c r="DL82" s="102"/>
      <c r="DM82" s="102"/>
      <c r="DN82" s="102"/>
      <c r="DO82" s="102"/>
      <c r="DP82" s="102"/>
      <c r="DQ82" s="102"/>
      <c r="DR82" s="102"/>
      <c r="DS82" s="102"/>
      <c r="DT82" s="102"/>
      <c r="DU82" s="102"/>
      <c r="DV82" s="102"/>
      <c r="DW82" s="102"/>
      <c r="DX82" s="102"/>
      <c r="DY82" s="102"/>
      <c r="DZ82" s="102"/>
      <c r="EA82" s="102"/>
      <c r="EB82" s="102"/>
      <c r="EC82" s="102"/>
      <c r="ED82" s="102"/>
      <c r="EE82" s="102"/>
      <c r="EF82" s="102"/>
      <c r="EG82" s="102"/>
      <c r="EH82" s="102"/>
      <c r="EI82" s="102"/>
      <c r="EJ82" s="102"/>
      <c r="EK82" s="102"/>
      <c r="EL82" s="102"/>
      <c r="EM82" s="102"/>
      <c r="EN82" s="102"/>
      <c r="EO82" s="102"/>
      <c r="EP82" s="102"/>
      <c r="EQ82" s="102"/>
      <c r="ER82" s="102"/>
      <c r="ES82" s="102"/>
      <c r="ET82" s="102"/>
      <c r="EU82" s="102"/>
      <c r="EV82" s="102"/>
      <c r="EW82" s="102"/>
      <c r="EX82" s="102"/>
      <c r="EY82" s="102"/>
      <c r="EZ82" s="102"/>
      <c r="FA82" s="102"/>
      <c r="FB82" s="102"/>
      <c r="FC82" s="102"/>
      <c r="FD82" s="102"/>
      <c r="FE82" s="102"/>
      <c r="FF82" s="102"/>
      <c r="FG82" s="102"/>
      <c r="FH82" s="102"/>
      <c r="FI82" s="102"/>
      <c r="FJ82" s="102"/>
      <c r="FK82" s="102"/>
      <c r="FL82" s="102"/>
      <c r="FM82" s="102"/>
      <c r="FN82" s="102"/>
      <c r="FO82" s="102"/>
      <c r="FP82" s="102"/>
      <c r="FQ82" s="102"/>
      <c r="FR82" s="102"/>
      <c r="FS82" s="102"/>
      <c r="FT82" s="102"/>
      <c r="FU82" s="102"/>
      <c r="FV82" s="102"/>
      <c r="FW82" s="102"/>
      <c r="FX82" s="102"/>
      <c r="FY82" s="102"/>
      <c r="FZ82" s="102"/>
      <c r="GA82" s="102"/>
      <c r="GB82" s="102"/>
      <c r="GC82" s="102"/>
      <c r="GD82" s="102"/>
      <c r="GE82" s="102"/>
      <c r="GF82" s="102"/>
      <c r="GG82" s="102"/>
      <c r="GH82" s="102"/>
      <c r="GI82" s="102"/>
      <c r="GJ82" s="102"/>
      <c r="GK82" s="102"/>
      <c r="GL82" s="102"/>
      <c r="GM82" s="102"/>
      <c r="GN82" s="102"/>
      <c r="GO82" s="102"/>
      <c r="GP82" s="102"/>
      <c r="GQ82" s="102"/>
      <c r="GR82" s="102"/>
      <c r="GS82" s="102"/>
      <c r="GT82" s="102"/>
      <c r="GU82" s="102"/>
      <c r="GV82" s="102"/>
      <c r="GW82" s="102"/>
      <c r="GX82" s="102"/>
      <c r="GY82" s="102"/>
      <c r="GZ82" s="102"/>
      <c r="HA82" s="102"/>
      <c r="HB82" s="102"/>
      <c r="HC82" s="102"/>
      <c r="HD82" s="102"/>
      <c r="HE82" s="102"/>
      <c r="HF82" s="102"/>
      <c r="HG82" s="102"/>
      <c r="HH82" s="102"/>
      <c r="HI82" s="102"/>
      <c r="HJ82" s="102"/>
      <c r="HK82" s="102"/>
      <c r="HL82" s="102"/>
      <c r="HM82" s="102"/>
      <c r="HN82" s="102"/>
      <c r="HO82" s="102"/>
      <c r="HP82" s="102"/>
      <c r="HQ82" s="102"/>
      <c r="HR82" s="102"/>
      <c r="HS82" s="102"/>
      <c r="HT82" s="102"/>
      <c r="HU82" s="102"/>
      <c r="HV82" s="102"/>
      <c r="HW82" s="102"/>
      <c r="HX82" s="102"/>
      <c r="HY82" s="102"/>
      <c r="HZ82" s="102"/>
      <c r="IA82" s="102"/>
      <c r="IB82" s="102"/>
      <c r="IC82" s="102"/>
      <c r="ID82" s="102"/>
      <c r="IE82" s="102"/>
      <c r="IF82" s="102"/>
      <c r="IG82" s="102"/>
      <c r="IH82" s="102"/>
      <c r="II82" s="102"/>
      <c r="IJ82" s="102"/>
      <c r="IK82" s="102"/>
      <c r="IL82" s="102"/>
      <c r="IM82" s="102"/>
      <c r="IN82" s="102"/>
      <c r="IO82" s="102"/>
      <c r="IP82" s="102"/>
      <c r="IQ82" s="102"/>
      <c r="IR82" s="102"/>
      <c r="IS82" s="102"/>
      <c r="IT82" s="102"/>
      <c r="IU82" s="140" t="b">
        <v>0</v>
      </c>
      <c r="IV82" s="140" t="b">
        <v>0</v>
      </c>
    </row>
    <row r="83" spans="1:256">
      <c r="A83" s="129">
        <v>210106</v>
      </c>
      <c r="B83" s="391" t="s">
        <v>138</v>
      </c>
      <c r="C83" s="482">
        <v>40000</v>
      </c>
      <c r="D83" s="482">
        <v>0</v>
      </c>
      <c r="E83" s="482">
        <v>0</v>
      </c>
      <c r="F83" s="482">
        <v>0</v>
      </c>
      <c r="G83" s="482">
        <v>0</v>
      </c>
      <c r="H83" s="482">
        <v>0</v>
      </c>
      <c r="I83" s="482">
        <v>0</v>
      </c>
      <c r="J83" s="482">
        <v>0</v>
      </c>
      <c r="K83" s="482">
        <v>0</v>
      </c>
      <c r="L83" s="482">
        <v>0</v>
      </c>
      <c r="M83" s="482"/>
      <c r="N83" s="482"/>
      <c r="O83" s="482"/>
      <c r="P83" s="482"/>
      <c r="Q83" s="482">
        <v>40000</v>
      </c>
      <c r="R83" s="482">
        <v>0</v>
      </c>
      <c r="S83" s="482">
        <v>40000</v>
      </c>
      <c r="T83" s="102"/>
      <c r="U83" s="102"/>
      <c r="V83" s="102"/>
      <c r="W83" s="102"/>
      <c r="X83" s="102"/>
      <c r="Y83" s="102"/>
      <c r="Z83" s="108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9"/>
      <c r="CB83" s="102"/>
      <c r="CC83" s="102"/>
      <c r="CD83" s="102"/>
      <c r="CE83" s="102"/>
      <c r="CF83" s="102"/>
      <c r="CG83" s="102"/>
      <c r="CH83" s="102"/>
      <c r="CI83" s="102"/>
      <c r="CJ83" s="102"/>
      <c r="CK83" s="102"/>
      <c r="CL83" s="102"/>
      <c r="CM83" s="102"/>
      <c r="CN83" s="102"/>
      <c r="CO83" s="102"/>
      <c r="CP83" s="102"/>
      <c r="CQ83" s="102"/>
      <c r="CR83" s="102"/>
      <c r="CS83" s="102"/>
      <c r="CT83" s="102"/>
      <c r="CU83" s="102"/>
      <c r="CV83" s="102"/>
      <c r="CW83" s="102"/>
      <c r="CX83" s="102"/>
      <c r="CY83" s="102"/>
      <c r="CZ83" s="102"/>
      <c r="DA83" s="102"/>
      <c r="DB83" s="102"/>
      <c r="DC83" s="102"/>
      <c r="DD83" s="102"/>
      <c r="DE83" s="102"/>
      <c r="DF83" s="102"/>
      <c r="DG83" s="102"/>
      <c r="DH83" s="102"/>
      <c r="DI83" s="102"/>
      <c r="DJ83" s="102"/>
      <c r="DK83" s="102"/>
      <c r="DL83" s="102"/>
      <c r="DM83" s="102"/>
      <c r="DN83" s="102"/>
      <c r="DO83" s="102"/>
      <c r="DP83" s="102"/>
      <c r="DQ83" s="102"/>
      <c r="DR83" s="102"/>
      <c r="DS83" s="102"/>
      <c r="DT83" s="102"/>
      <c r="DU83" s="102"/>
      <c r="DV83" s="102"/>
      <c r="DW83" s="102"/>
      <c r="DX83" s="102"/>
      <c r="DY83" s="102"/>
      <c r="DZ83" s="102"/>
      <c r="EA83" s="102"/>
      <c r="EB83" s="102"/>
      <c r="EC83" s="102"/>
      <c r="ED83" s="102"/>
      <c r="EE83" s="102"/>
      <c r="EF83" s="102"/>
      <c r="EG83" s="102"/>
      <c r="EH83" s="102"/>
      <c r="EI83" s="102"/>
      <c r="EJ83" s="102"/>
      <c r="EK83" s="102"/>
      <c r="EL83" s="102"/>
      <c r="EM83" s="102"/>
      <c r="EN83" s="102"/>
      <c r="EO83" s="102"/>
      <c r="EP83" s="102"/>
      <c r="EQ83" s="102"/>
      <c r="ER83" s="102"/>
      <c r="ES83" s="102"/>
      <c r="ET83" s="102"/>
      <c r="EU83" s="102"/>
      <c r="EV83" s="102"/>
      <c r="EW83" s="102"/>
      <c r="EX83" s="102"/>
      <c r="EY83" s="102"/>
      <c r="EZ83" s="102"/>
      <c r="FA83" s="102"/>
      <c r="FB83" s="102"/>
      <c r="FC83" s="102"/>
      <c r="FD83" s="102"/>
      <c r="FE83" s="102"/>
      <c r="FF83" s="102"/>
      <c r="FG83" s="102"/>
      <c r="FH83" s="102"/>
      <c r="FI83" s="102"/>
      <c r="FJ83" s="102"/>
      <c r="FK83" s="102"/>
      <c r="FL83" s="102"/>
      <c r="FM83" s="102"/>
      <c r="FN83" s="102"/>
      <c r="FO83" s="102"/>
      <c r="FP83" s="102"/>
      <c r="FQ83" s="102"/>
      <c r="FR83" s="102"/>
      <c r="FS83" s="102"/>
      <c r="FT83" s="102"/>
      <c r="FU83" s="102"/>
      <c r="FV83" s="102"/>
      <c r="FW83" s="102"/>
      <c r="FX83" s="102"/>
      <c r="FY83" s="102"/>
      <c r="FZ83" s="102"/>
      <c r="GA83" s="102"/>
      <c r="GB83" s="102"/>
      <c r="GC83" s="102"/>
      <c r="GD83" s="102"/>
      <c r="GE83" s="102"/>
      <c r="GF83" s="102"/>
      <c r="GG83" s="102"/>
      <c r="GH83" s="102"/>
      <c r="GI83" s="102"/>
      <c r="GJ83" s="102"/>
      <c r="GK83" s="102"/>
      <c r="GL83" s="102"/>
      <c r="GM83" s="102"/>
      <c r="GN83" s="102"/>
      <c r="GO83" s="102"/>
      <c r="GP83" s="102"/>
      <c r="GQ83" s="102"/>
      <c r="GR83" s="102"/>
      <c r="GS83" s="102"/>
      <c r="GT83" s="102"/>
      <c r="GU83" s="102"/>
      <c r="GV83" s="102"/>
      <c r="GW83" s="102"/>
      <c r="GX83" s="102"/>
      <c r="GY83" s="102"/>
      <c r="GZ83" s="102"/>
      <c r="HA83" s="102"/>
      <c r="HB83" s="102"/>
      <c r="HC83" s="102"/>
      <c r="HD83" s="102"/>
      <c r="HE83" s="102"/>
      <c r="HF83" s="102"/>
      <c r="HG83" s="102"/>
      <c r="HH83" s="102"/>
      <c r="HI83" s="102"/>
      <c r="HJ83" s="102"/>
      <c r="HK83" s="102"/>
      <c r="HL83" s="102"/>
      <c r="HM83" s="102"/>
      <c r="HN83" s="102"/>
      <c r="HO83" s="102"/>
      <c r="HP83" s="102"/>
      <c r="HQ83" s="102"/>
      <c r="HR83" s="102"/>
      <c r="HS83" s="102"/>
      <c r="HT83" s="102"/>
      <c r="HU83" s="102"/>
      <c r="HV83" s="102"/>
      <c r="HW83" s="102"/>
      <c r="HX83" s="102"/>
      <c r="HY83" s="102"/>
      <c r="HZ83" s="102"/>
      <c r="IA83" s="102"/>
      <c r="IB83" s="102"/>
      <c r="IC83" s="102"/>
      <c r="ID83" s="102"/>
      <c r="IE83" s="102"/>
      <c r="IF83" s="102"/>
      <c r="IG83" s="102"/>
      <c r="IH83" s="102"/>
      <c r="II83" s="102"/>
      <c r="IJ83" s="102"/>
      <c r="IK83" s="102"/>
      <c r="IL83" s="102"/>
      <c r="IM83" s="102"/>
      <c r="IN83" s="102"/>
      <c r="IO83" s="102"/>
      <c r="IP83" s="102"/>
      <c r="IQ83" s="102"/>
      <c r="IR83" s="102"/>
      <c r="IS83" s="102"/>
      <c r="IT83" s="102"/>
      <c r="IU83" s="140" t="b">
        <v>0</v>
      </c>
      <c r="IV83" s="140" t="b">
        <v>0</v>
      </c>
    </row>
    <row r="84" spans="1:256">
      <c r="A84" s="129">
        <v>210107</v>
      </c>
      <c r="B84" s="391" t="s">
        <v>139</v>
      </c>
      <c r="C84" s="482">
        <v>0</v>
      </c>
      <c r="D84" s="482">
        <v>0</v>
      </c>
      <c r="E84" s="482">
        <v>0</v>
      </c>
      <c r="F84" s="482">
        <v>0</v>
      </c>
      <c r="G84" s="482">
        <v>0</v>
      </c>
      <c r="H84" s="482">
        <v>0</v>
      </c>
      <c r="I84" s="482">
        <v>0</v>
      </c>
      <c r="J84" s="482">
        <v>0</v>
      </c>
      <c r="K84" s="482">
        <v>0</v>
      </c>
      <c r="L84" s="482">
        <v>0</v>
      </c>
      <c r="M84" s="482"/>
      <c r="N84" s="482"/>
      <c r="O84" s="482"/>
      <c r="P84" s="482"/>
      <c r="Q84" s="482">
        <v>0</v>
      </c>
      <c r="R84" s="482">
        <v>0</v>
      </c>
      <c r="S84" s="482">
        <v>0</v>
      </c>
      <c r="T84" s="102"/>
      <c r="U84" s="102"/>
      <c r="V84" s="102"/>
      <c r="W84" s="102"/>
      <c r="X84" s="102"/>
      <c r="Y84" s="102"/>
      <c r="Z84" s="108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9"/>
      <c r="CB84" s="102"/>
      <c r="CC84" s="102"/>
      <c r="CD84" s="102"/>
      <c r="CE84" s="102"/>
      <c r="CF84" s="102"/>
      <c r="CG84" s="102"/>
      <c r="CH84" s="102"/>
      <c r="CI84" s="102"/>
      <c r="CJ84" s="102"/>
      <c r="CK84" s="102"/>
      <c r="CL84" s="102"/>
      <c r="CM84" s="102"/>
      <c r="CN84" s="102"/>
      <c r="CO84" s="102"/>
      <c r="CP84" s="102"/>
      <c r="CQ84" s="102"/>
      <c r="CR84" s="102"/>
      <c r="CS84" s="102"/>
      <c r="CT84" s="102"/>
      <c r="CU84" s="102"/>
      <c r="CV84" s="102"/>
      <c r="CW84" s="102"/>
      <c r="CX84" s="102"/>
      <c r="CY84" s="102"/>
      <c r="CZ84" s="102"/>
      <c r="DA84" s="102"/>
      <c r="DB84" s="102"/>
      <c r="DC84" s="102"/>
      <c r="DD84" s="102"/>
      <c r="DE84" s="102"/>
      <c r="DF84" s="102"/>
      <c r="DG84" s="102"/>
      <c r="DH84" s="102"/>
      <c r="DI84" s="102"/>
      <c r="DJ84" s="102"/>
      <c r="DK84" s="102"/>
      <c r="DL84" s="102"/>
      <c r="DM84" s="102"/>
      <c r="DN84" s="102"/>
      <c r="DO84" s="102"/>
      <c r="DP84" s="102"/>
      <c r="DQ84" s="102"/>
      <c r="DR84" s="102"/>
      <c r="DS84" s="102"/>
      <c r="DT84" s="102"/>
      <c r="DU84" s="102"/>
      <c r="DV84" s="102"/>
      <c r="DW84" s="102"/>
      <c r="DX84" s="102"/>
      <c r="DY84" s="102"/>
      <c r="DZ84" s="102"/>
      <c r="EA84" s="102"/>
      <c r="EB84" s="102"/>
      <c r="EC84" s="102"/>
      <c r="ED84" s="102"/>
      <c r="EE84" s="102"/>
      <c r="EF84" s="102"/>
      <c r="EG84" s="102"/>
      <c r="EH84" s="102"/>
      <c r="EI84" s="102"/>
      <c r="EJ84" s="102"/>
      <c r="EK84" s="102"/>
      <c r="EL84" s="102"/>
      <c r="EM84" s="102"/>
      <c r="EN84" s="102"/>
      <c r="EO84" s="102"/>
      <c r="EP84" s="102"/>
      <c r="EQ84" s="102"/>
      <c r="ER84" s="102"/>
      <c r="ES84" s="102"/>
      <c r="ET84" s="102"/>
      <c r="EU84" s="102"/>
      <c r="EV84" s="102"/>
      <c r="EW84" s="102"/>
      <c r="EX84" s="102"/>
      <c r="EY84" s="102"/>
      <c r="EZ84" s="102"/>
      <c r="FA84" s="102"/>
      <c r="FB84" s="102"/>
      <c r="FC84" s="102"/>
      <c r="FD84" s="102"/>
      <c r="FE84" s="102"/>
      <c r="FF84" s="102"/>
      <c r="FG84" s="102"/>
      <c r="FH84" s="102"/>
      <c r="FI84" s="102"/>
      <c r="FJ84" s="102"/>
      <c r="FK84" s="102"/>
      <c r="FL84" s="102"/>
      <c r="FM84" s="102"/>
      <c r="FN84" s="102"/>
      <c r="FO84" s="102"/>
      <c r="FP84" s="102"/>
      <c r="FQ84" s="102"/>
      <c r="FR84" s="102"/>
      <c r="FS84" s="102"/>
      <c r="FT84" s="102"/>
      <c r="FU84" s="102"/>
      <c r="FV84" s="102"/>
      <c r="FW84" s="102"/>
      <c r="FX84" s="102"/>
      <c r="FY84" s="102"/>
      <c r="FZ84" s="102"/>
      <c r="GA84" s="102"/>
      <c r="GB84" s="102"/>
      <c r="GC84" s="102"/>
      <c r="GD84" s="102"/>
      <c r="GE84" s="102"/>
      <c r="GF84" s="102"/>
      <c r="GG84" s="102"/>
      <c r="GH84" s="102"/>
      <c r="GI84" s="102"/>
      <c r="GJ84" s="102"/>
      <c r="GK84" s="102"/>
      <c r="GL84" s="102"/>
      <c r="GM84" s="102"/>
      <c r="GN84" s="102"/>
      <c r="GO84" s="102"/>
      <c r="GP84" s="102"/>
      <c r="GQ84" s="102"/>
      <c r="GR84" s="102"/>
      <c r="GS84" s="102"/>
      <c r="GT84" s="102"/>
      <c r="GU84" s="102"/>
      <c r="GV84" s="102"/>
      <c r="GW84" s="102"/>
      <c r="GX84" s="102"/>
      <c r="GY84" s="102"/>
      <c r="GZ84" s="102"/>
      <c r="HA84" s="102"/>
      <c r="HB84" s="102"/>
      <c r="HC84" s="102"/>
      <c r="HD84" s="102"/>
      <c r="HE84" s="102"/>
      <c r="HF84" s="102"/>
      <c r="HG84" s="102"/>
      <c r="HH84" s="102"/>
      <c r="HI84" s="102"/>
      <c r="HJ84" s="102"/>
      <c r="HK84" s="102"/>
      <c r="HL84" s="102"/>
      <c r="HM84" s="102"/>
      <c r="HN84" s="102"/>
      <c r="HO84" s="102"/>
      <c r="HP84" s="102"/>
      <c r="HQ84" s="102"/>
      <c r="HR84" s="102"/>
      <c r="HS84" s="102"/>
      <c r="HT84" s="102"/>
      <c r="HU84" s="102"/>
      <c r="HV84" s="102"/>
      <c r="HW84" s="102"/>
      <c r="HX84" s="102"/>
      <c r="HY84" s="102"/>
      <c r="HZ84" s="102"/>
      <c r="IA84" s="102"/>
      <c r="IB84" s="102"/>
      <c r="IC84" s="102"/>
      <c r="ID84" s="102"/>
      <c r="IE84" s="102"/>
      <c r="IF84" s="102"/>
      <c r="IG84" s="102"/>
      <c r="IH84" s="102"/>
      <c r="II84" s="102"/>
      <c r="IJ84" s="102"/>
      <c r="IK84" s="102"/>
      <c r="IL84" s="102"/>
      <c r="IM84" s="102"/>
      <c r="IN84" s="102"/>
      <c r="IO84" s="102"/>
      <c r="IP84" s="102"/>
      <c r="IQ84" s="102"/>
      <c r="IR84" s="102"/>
      <c r="IS84" s="102"/>
      <c r="IT84" s="102"/>
      <c r="IU84" s="140" t="b">
        <v>0</v>
      </c>
      <c r="IV84" s="140" t="b">
        <v>0</v>
      </c>
    </row>
    <row r="85" spans="1:256">
      <c r="A85" s="129">
        <v>210108</v>
      </c>
      <c r="B85" s="391" t="s">
        <v>140</v>
      </c>
      <c r="C85" s="482">
        <v>0</v>
      </c>
      <c r="D85" s="482">
        <v>0</v>
      </c>
      <c r="E85" s="482">
        <v>0</v>
      </c>
      <c r="F85" s="482">
        <v>0</v>
      </c>
      <c r="G85" s="482">
        <v>0</v>
      </c>
      <c r="H85" s="482">
        <v>0</v>
      </c>
      <c r="I85" s="482">
        <v>0</v>
      </c>
      <c r="J85" s="482">
        <v>0</v>
      </c>
      <c r="K85" s="482">
        <v>0</v>
      </c>
      <c r="L85" s="482">
        <v>0</v>
      </c>
      <c r="M85" s="482"/>
      <c r="N85" s="482"/>
      <c r="O85" s="482"/>
      <c r="P85" s="482"/>
      <c r="Q85" s="482">
        <v>0</v>
      </c>
      <c r="R85" s="482">
        <v>0</v>
      </c>
      <c r="S85" s="482">
        <v>0</v>
      </c>
      <c r="T85" s="102"/>
      <c r="U85" s="102"/>
      <c r="V85" s="102"/>
      <c r="W85" s="102"/>
      <c r="X85" s="102"/>
      <c r="Y85" s="102"/>
      <c r="Z85" s="108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9"/>
      <c r="CB85" s="102"/>
      <c r="CC85" s="102"/>
      <c r="CD85" s="102"/>
      <c r="CE85" s="102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102"/>
      <c r="CR85" s="102"/>
      <c r="CS85" s="102"/>
      <c r="CT85" s="102"/>
      <c r="CU85" s="102"/>
      <c r="CV85" s="102"/>
      <c r="CW85" s="102"/>
      <c r="CX85" s="102"/>
      <c r="CY85" s="102"/>
      <c r="CZ85" s="102"/>
      <c r="DA85" s="102"/>
      <c r="DB85" s="102"/>
      <c r="DC85" s="102"/>
      <c r="DD85" s="102"/>
      <c r="DE85" s="102"/>
      <c r="DF85" s="102"/>
      <c r="DG85" s="102"/>
      <c r="DH85" s="102"/>
      <c r="DI85" s="102"/>
      <c r="DJ85" s="102"/>
      <c r="DK85" s="102"/>
      <c r="DL85" s="102"/>
      <c r="DM85" s="102"/>
      <c r="DN85" s="102"/>
      <c r="DO85" s="102"/>
      <c r="DP85" s="102"/>
      <c r="DQ85" s="102"/>
      <c r="DR85" s="102"/>
      <c r="DS85" s="102"/>
      <c r="DT85" s="102"/>
      <c r="DU85" s="102"/>
      <c r="DV85" s="102"/>
      <c r="DW85" s="102"/>
      <c r="DX85" s="102"/>
      <c r="DY85" s="102"/>
      <c r="DZ85" s="102"/>
      <c r="EA85" s="102"/>
      <c r="EB85" s="102"/>
      <c r="EC85" s="102"/>
      <c r="ED85" s="102"/>
      <c r="EE85" s="102"/>
      <c r="EF85" s="102"/>
      <c r="EG85" s="102"/>
      <c r="EH85" s="102"/>
      <c r="EI85" s="102"/>
      <c r="EJ85" s="102"/>
      <c r="EK85" s="102"/>
      <c r="EL85" s="102"/>
      <c r="EM85" s="102"/>
      <c r="EN85" s="102"/>
      <c r="EO85" s="102"/>
      <c r="EP85" s="102"/>
      <c r="EQ85" s="102"/>
      <c r="ER85" s="102"/>
      <c r="ES85" s="102"/>
      <c r="ET85" s="102"/>
      <c r="EU85" s="102"/>
      <c r="EV85" s="102"/>
      <c r="EW85" s="102"/>
      <c r="EX85" s="102"/>
      <c r="EY85" s="102"/>
      <c r="EZ85" s="102"/>
      <c r="FA85" s="102"/>
      <c r="FB85" s="102"/>
      <c r="FC85" s="102"/>
      <c r="FD85" s="102"/>
      <c r="FE85" s="102"/>
      <c r="FF85" s="102"/>
      <c r="FG85" s="102"/>
      <c r="FH85" s="102"/>
      <c r="FI85" s="102"/>
      <c r="FJ85" s="102"/>
      <c r="FK85" s="102"/>
      <c r="FL85" s="102"/>
      <c r="FM85" s="102"/>
      <c r="FN85" s="102"/>
      <c r="FO85" s="102"/>
      <c r="FP85" s="102"/>
      <c r="FQ85" s="102"/>
      <c r="FR85" s="102"/>
      <c r="FS85" s="102"/>
      <c r="FT85" s="102"/>
      <c r="FU85" s="102"/>
      <c r="FV85" s="102"/>
      <c r="FW85" s="102"/>
      <c r="FX85" s="102"/>
      <c r="FY85" s="102"/>
      <c r="FZ85" s="102"/>
      <c r="GA85" s="102"/>
      <c r="GB85" s="102"/>
      <c r="GC85" s="102"/>
      <c r="GD85" s="102"/>
      <c r="GE85" s="102"/>
      <c r="GF85" s="102"/>
      <c r="GG85" s="102"/>
      <c r="GH85" s="102"/>
      <c r="GI85" s="102"/>
      <c r="GJ85" s="102"/>
      <c r="GK85" s="102"/>
      <c r="GL85" s="102"/>
      <c r="GM85" s="102"/>
      <c r="GN85" s="102"/>
      <c r="GO85" s="102"/>
      <c r="GP85" s="102"/>
      <c r="GQ85" s="102"/>
      <c r="GR85" s="102"/>
      <c r="GS85" s="102"/>
      <c r="GT85" s="102"/>
      <c r="GU85" s="102"/>
      <c r="GV85" s="102"/>
      <c r="GW85" s="102"/>
      <c r="GX85" s="102"/>
      <c r="GY85" s="102"/>
      <c r="GZ85" s="102"/>
      <c r="HA85" s="102"/>
      <c r="HB85" s="102"/>
      <c r="HC85" s="102"/>
      <c r="HD85" s="102"/>
      <c r="HE85" s="102"/>
      <c r="HF85" s="102"/>
      <c r="HG85" s="102"/>
      <c r="HH85" s="102"/>
      <c r="HI85" s="102"/>
      <c r="HJ85" s="102"/>
      <c r="HK85" s="102"/>
      <c r="HL85" s="102"/>
      <c r="HM85" s="102"/>
      <c r="HN85" s="102"/>
      <c r="HO85" s="102"/>
      <c r="HP85" s="102"/>
      <c r="HQ85" s="102"/>
      <c r="HR85" s="102"/>
      <c r="HS85" s="102"/>
      <c r="HT85" s="102"/>
      <c r="HU85" s="102"/>
      <c r="HV85" s="102"/>
      <c r="HW85" s="102"/>
      <c r="HX85" s="102"/>
      <c r="HY85" s="102"/>
      <c r="HZ85" s="102"/>
      <c r="IA85" s="102"/>
      <c r="IB85" s="102"/>
      <c r="IC85" s="102"/>
      <c r="ID85" s="102"/>
      <c r="IE85" s="102"/>
      <c r="IF85" s="102"/>
      <c r="IG85" s="102"/>
      <c r="IH85" s="102"/>
      <c r="II85" s="102"/>
      <c r="IJ85" s="102"/>
      <c r="IK85" s="102"/>
      <c r="IL85" s="102"/>
      <c r="IM85" s="102"/>
      <c r="IN85" s="102"/>
      <c r="IO85" s="102"/>
      <c r="IP85" s="102"/>
      <c r="IQ85" s="102"/>
      <c r="IR85" s="102"/>
      <c r="IS85" s="102"/>
      <c r="IT85" s="102"/>
      <c r="IU85" s="140" t="b">
        <v>0</v>
      </c>
      <c r="IV85" s="140" t="b">
        <v>0</v>
      </c>
    </row>
    <row r="86" spans="1:256">
      <c r="A86" s="129">
        <v>210109</v>
      </c>
      <c r="B86" s="391" t="s">
        <v>469</v>
      </c>
      <c r="C86" s="482">
        <v>-561</v>
      </c>
      <c r="D86" s="482">
        <v>0</v>
      </c>
      <c r="E86" s="482">
        <v>0</v>
      </c>
      <c r="F86" s="482">
        <v>0</v>
      </c>
      <c r="G86" s="482">
        <v>0</v>
      </c>
      <c r="H86" s="482">
        <v>0</v>
      </c>
      <c r="I86" s="482">
        <v>0</v>
      </c>
      <c r="J86" s="482">
        <v>0</v>
      </c>
      <c r="K86" s="482">
        <v>0</v>
      </c>
      <c r="L86" s="482">
        <v>0</v>
      </c>
      <c r="M86" s="482"/>
      <c r="N86" s="482"/>
      <c r="O86" s="482"/>
      <c r="P86" s="482"/>
      <c r="Q86" s="482">
        <v>-561</v>
      </c>
      <c r="R86" s="482">
        <v>0</v>
      </c>
      <c r="S86" s="482">
        <v>-561</v>
      </c>
      <c r="T86" s="102"/>
      <c r="U86" s="102"/>
      <c r="V86" s="102"/>
      <c r="W86" s="102"/>
      <c r="X86" s="102"/>
      <c r="Y86" s="102"/>
      <c r="Z86" s="108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9"/>
      <c r="CB86" s="102"/>
      <c r="CC86" s="102"/>
      <c r="CD86" s="102"/>
      <c r="CE86" s="102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102"/>
      <c r="CR86" s="102"/>
      <c r="CS86" s="102"/>
      <c r="CT86" s="102"/>
      <c r="CU86" s="102"/>
      <c r="CV86" s="102"/>
      <c r="CW86" s="102"/>
      <c r="CX86" s="102"/>
      <c r="CY86" s="102"/>
      <c r="CZ86" s="102"/>
      <c r="DA86" s="102"/>
      <c r="DB86" s="102"/>
      <c r="DC86" s="102"/>
      <c r="DD86" s="102"/>
      <c r="DE86" s="102"/>
      <c r="DF86" s="102"/>
      <c r="DG86" s="102"/>
      <c r="DH86" s="102"/>
      <c r="DI86" s="102"/>
      <c r="DJ86" s="102"/>
      <c r="DK86" s="102"/>
      <c r="DL86" s="102"/>
      <c r="DM86" s="102"/>
      <c r="DN86" s="102"/>
      <c r="DO86" s="102"/>
      <c r="DP86" s="102"/>
      <c r="DQ86" s="102"/>
      <c r="DR86" s="102"/>
      <c r="DS86" s="102"/>
      <c r="DT86" s="102"/>
      <c r="DU86" s="102"/>
      <c r="DV86" s="102"/>
      <c r="DW86" s="102"/>
      <c r="DX86" s="102"/>
      <c r="DY86" s="102"/>
      <c r="DZ86" s="102"/>
      <c r="EA86" s="102"/>
      <c r="EB86" s="102"/>
      <c r="EC86" s="102"/>
      <c r="ED86" s="102"/>
      <c r="EE86" s="102"/>
      <c r="EF86" s="102"/>
      <c r="EG86" s="102"/>
      <c r="EH86" s="102"/>
      <c r="EI86" s="102"/>
      <c r="EJ86" s="102"/>
      <c r="EK86" s="102"/>
      <c r="EL86" s="102"/>
      <c r="EM86" s="102"/>
      <c r="EN86" s="102"/>
      <c r="EO86" s="102"/>
      <c r="EP86" s="102"/>
      <c r="EQ86" s="102"/>
      <c r="ER86" s="102"/>
      <c r="ES86" s="102"/>
      <c r="ET86" s="102"/>
      <c r="EU86" s="102"/>
      <c r="EV86" s="102"/>
      <c r="EW86" s="102"/>
      <c r="EX86" s="102"/>
      <c r="EY86" s="102"/>
      <c r="EZ86" s="102"/>
      <c r="FA86" s="102"/>
      <c r="FB86" s="102"/>
      <c r="FC86" s="102"/>
      <c r="FD86" s="102"/>
      <c r="FE86" s="102"/>
      <c r="FF86" s="102"/>
      <c r="FG86" s="102"/>
      <c r="FH86" s="102"/>
      <c r="FI86" s="102"/>
      <c r="FJ86" s="102"/>
      <c r="FK86" s="102"/>
      <c r="FL86" s="102"/>
      <c r="FM86" s="102"/>
      <c r="FN86" s="102"/>
      <c r="FO86" s="102"/>
      <c r="FP86" s="102"/>
      <c r="FQ86" s="102"/>
      <c r="FR86" s="102"/>
      <c r="FS86" s="102"/>
      <c r="FT86" s="102"/>
      <c r="FU86" s="102"/>
      <c r="FV86" s="102"/>
      <c r="FW86" s="102"/>
      <c r="FX86" s="102"/>
      <c r="FY86" s="102"/>
      <c r="FZ86" s="102"/>
      <c r="GA86" s="102"/>
      <c r="GB86" s="102"/>
      <c r="GC86" s="102"/>
      <c r="GD86" s="102"/>
      <c r="GE86" s="102"/>
      <c r="GF86" s="102"/>
      <c r="GG86" s="102"/>
      <c r="GH86" s="102"/>
      <c r="GI86" s="102"/>
      <c r="GJ86" s="102"/>
      <c r="GK86" s="102"/>
      <c r="GL86" s="102"/>
      <c r="GM86" s="102"/>
      <c r="GN86" s="102"/>
      <c r="GO86" s="102"/>
      <c r="GP86" s="102"/>
      <c r="GQ86" s="102"/>
      <c r="GR86" s="102"/>
      <c r="GS86" s="102"/>
      <c r="GT86" s="102"/>
      <c r="GU86" s="102"/>
      <c r="GV86" s="102"/>
      <c r="GW86" s="102"/>
      <c r="GX86" s="102"/>
      <c r="GY86" s="102"/>
      <c r="GZ86" s="102"/>
      <c r="HA86" s="102"/>
      <c r="HB86" s="102"/>
      <c r="HC86" s="102"/>
      <c r="HD86" s="102"/>
      <c r="HE86" s="102"/>
      <c r="HF86" s="102"/>
      <c r="HG86" s="102"/>
      <c r="HH86" s="102"/>
      <c r="HI86" s="102"/>
      <c r="HJ86" s="102"/>
      <c r="HK86" s="102"/>
      <c r="HL86" s="102"/>
      <c r="HM86" s="102"/>
      <c r="HN86" s="102"/>
      <c r="HO86" s="102"/>
      <c r="HP86" s="102"/>
      <c r="HQ86" s="102"/>
      <c r="HR86" s="102"/>
      <c r="HS86" s="102"/>
      <c r="HT86" s="102"/>
      <c r="HU86" s="102"/>
      <c r="HV86" s="102"/>
      <c r="HW86" s="102"/>
      <c r="HX86" s="102"/>
      <c r="HY86" s="102"/>
      <c r="HZ86" s="102"/>
      <c r="IA86" s="102"/>
      <c r="IB86" s="102"/>
      <c r="IC86" s="102"/>
      <c r="ID86" s="102"/>
      <c r="IE86" s="102"/>
      <c r="IF86" s="102"/>
      <c r="IG86" s="102"/>
      <c r="IH86" s="102"/>
      <c r="II86" s="102"/>
      <c r="IJ86" s="102"/>
      <c r="IK86" s="102"/>
      <c r="IL86" s="102"/>
      <c r="IM86" s="102"/>
      <c r="IN86" s="102"/>
      <c r="IO86" s="102"/>
      <c r="IP86" s="102"/>
      <c r="IQ86" s="102"/>
      <c r="IR86" s="102"/>
      <c r="IS86" s="102"/>
      <c r="IT86" s="102"/>
      <c r="IU86" s="140" t="b">
        <v>0</v>
      </c>
      <c r="IV86" s="140" t="b">
        <v>0</v>
      </c>
    </row>
    <row r="87" spans="1:256">
      <c r="A87" s="129"/>
      <c r="B87" s="388" t="s">
        <v>141</v>
      </c>
      <c r="C87" s="482">
        <v>1600</v>
      </c>
      <c r="D87" s="482">
        <v>0</v>
      </c>
      <c r="E87" s="482">
        <v>0</v>
      </c>
      <c r="F87" s="482">
        <v>0</v>
      </c>
      <c r="G87" s="482">
        <v>0</v>
      </c>
      <c r="H87" s="482">
        <v>0</v>
      </c>
      <c r="I87" s="482">
        <v>0</v>
      </c>
      <c r="J87" s="482">
        <v>0</v>
      </c>
      <c r="K87" s="482">
        <v>0</v>
      </c>
      <c r="L87" s="482">
        <v>0</v>
      </c>
      <c r="M87" s="482"/>
      <c r="N87" s="482"/>
      <c r="O87" s="482"/>
      <c r="P87" s="482"/>
      <c r="Q87" s="482">
        <v>1600</v>
      </c>
      <c r="R87" s="482">
        <v>0</v>
      </c>
      <c r="S87" s="482">
        <v>1600</v>
      </c>
      <c r="T87" s="102"/>
      <c r="U87" s="102"/>
      <c r="V87" s="102"/>
      <c r="W87" s="102"/>
      <c r="X87" s="102"/>
      <c r="Y87" s="102"/>
      <c r="Z87" s="108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9"/>
      <c r="CB87" s="102"/>
      <c r="CC87" s="102"/>
      <c r="CD87" s="102"/>
      <c r="CE87" s="102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102"/>
      <c r="CR87" s="102"/>
      <c r="CS87" s="102"/>
      <c r="CT87" s="102"/>
      <c r="CU87" s="102"/>
      <c r="CV87" s="102"/>
      <c r="CW87" s="102"/>
      <c r="CX87" s="102"/>
      <c r="CY87" s="102"/>
      <c r="CZ87" s="102"/>
      <c r="DA87" s="102"/>
      <c r="DB87" s="102"/>
      <c r="DC87" s="102"/>
      <c r="DD87" s="102"/>
      <c r="DE87" s="102"/>
      <c r="DF87" s="102"/>
      <c r="DG87" s="102"/>
      <c r="DH87" s="102"/>
      <c r="DI87" s="102"/>
      <c r="DJ87" s="102"/>
      <c r="DK87" s="102"/>
      <c r="DL87" s="102"/>
      <c r="DM87" s="102"/>
      <c r="DN87" s="102"/>
      <c r="DO87" s="102"/>
      <c r="DP87" s="102"/>
      <c r="DQ87" s="102"/>
      <c r="DR87" s="102"/>
      <c r="DS87" s="102"/>
      <c r="DT87" s="102"/>
      <c r="DU87" s="102"/>
      <c r="DV87" s="102"/>
      <c r="DW87" s="102"/>
      <c r="DX87" s="102"/>
      <c r="DY87" s="102"/>
      <c r="DZ87" s="102"/>
      <c r="EA87" s="102"/>
      <c r="EB87" s="102"/>
      <c r="EC87" s="102"/>
      <c r="ED87" s="102"/>
      <c r="EE87" s="102"/>
      <c r="EF87" s="102"/>
      <c r="EG87" s="102"/>
      <c r="EH87" s="102"/>
      <c r="EI87" s="102"/>
      <c r="EJ87" s="102"/>
      <c r="EK87" s="102"/>
      <c r="EL87" s="102"/>
      <c r="EM87" s="102"/>
      <c r="EN87" s="102"/>
      <c r="EO87" s="102"/>
      <c r="EP87" s="102"/>
      <c r="EQ87" s="102"/>
      <c r="ER87" s="102"/>
      <c r="ES87" s="102"/>
      <c r="ET87" s="102"/>
      <c r="EU87" s="102"/>
      <c r="EV87" s="102"/>
      <c r="EW87" s="102"/>
      <c r="EX87" s="102"/>
      <c r="EY87" s="102"/>
      <c r="EZ87" s="102"/>
      <c r="FA87" s="102"/>
      <c r="FB87" s="102"/>
      <c r="FC87" s="102"/>
      <c r="FD87" s="102"/>
      <c r="FE87" s="102"/>
      <c r="FF87" s="102"/>
      <c r="FG87" s="102"/>
      <c r="FH87" s="102"/>
      <c r="FI87" s="102"/>
      <c r="FJ87" s="102"/>
      <c r="FK87" s="102"/>
      <c r="FL87" s="102"/>
      <c r="FM87" s="102"/>
      <c r="FN87" s="102"/>
      <c r="FO87" s="102"/>
      <c r="FP87" s="102"/>
      <c r="FQ87" s="102"/>
      <c r="FR87" s="102"/>
      <c r="FS87" s="102"/>
      <c r="FT87" s="102"/>
      <c r="FU87" s="102"/>
      <c r="FV87" s="102"/>
      <c r="FW87" s="102"/>
      <c r="FX87" s="102"/>
      <c r="FY87" s="102"/>
      <c r="FZ87" s="102"/>
      <c r="GA87" s="102"/>
      <c r="GB87" s="102"/>
      <c r="GC87" s="102"/>
      <c r="GD87" s="102"/>
      <c r="GE87" s="102"/>
      <c r="GF87" s="102"/>
      <c r="GG87" s="102"/>
      <c r="GH87" s="102"/>
      <c r="GI87" s="102"/>
      <c r="GJ87" s="102"/>
      <c r="GK87" s="102"/>
      <c r="GL87" s="102"/>
      <c r="GM87" s="102"/>
      <c r="GN87" s="102"/>
      <c r="GO87" s="102"/>
      <c r="GP87" s="102"/>
      <c r="GQ87" s="102"/>
      <c r="GR87" s="102"/>
      <c r="GS87" s="102"/>
      <c r="GT87" s="102"/>
      <c r="GU87" s="102"/>
      <c r="GV87" s="102"/>
      <c r="GW87" s="102"/>
      <c r="GX87" s="102"/>
      <c r="GY87" s="102"/>
      <c r="GZ87" s="102"/>
      <c r="HA87" s="102"/>
      <c r="HB87" s="102"/>
      <c r="HC87" s="102"/>
      <c r="HD87" s="102"/>
      <c r="HE87" s="102"/>
      <c r="HF87" s="102"/>
      <c r="HG87" s="102"/>
      <c r="HH87" s="102"/>
      <c r="HI87" s="102"/>
      <c r="HJ87" s="102"/>
      <c r="HK87" s="102"/>
      <c r="HL87" s="102"/>
      <c r="HM87" s="102"/>
      <c r="HN87" s="102"/>
      <c r="HO87" s="102"/>
      <c r="HP87" s="102"/>
      <c r="HQ87" s="102"/>
      <c r="HR87" s="102"/>
      <c r="HS87" s="102"/>
      <c r="HT87" s="102"/>
      <c r="HU87" s="102"/>
      <c r="HV87" s="102"/>
      <c r="HW87" s="102"/>
      <c r="HX87" s="102"/>
      <c r="HY87" s="102"/>
      <c r="HZ87" s="102"/>
      <c r="IA87" s="102"/>
      <c r="IB87" s="102"/>
      <c r="IC87" s="102"/>
      <c r="ID87" s="102"/>
      <c r="IE87" s="102"/>
      <c r="IF87" s="102"/>
      <c r="IG87" s="102"/>
      <c r="IH87" s="102"/>
      <c r="II87" s="102"/>
      <c r="IJ87" s="102"/>
      <c r="IK87" s="102"/>
      <c r="IL87" s="102"/>
      <c r="IM87" s="102"/>
      <c r="IN87" s="102"/>
      <c r="IO87" s="102"/>
      <c r="IP87" s="102"/>
      <c r="IQ87" s="102"/>
      <c r="IR87" s="102"/>
      <c r="IS87" s="102"/>
      <c r="IT87" s="102"/>
      <c r="IU87" s="140"/>
      <c r="IV87" s="140"/>
    </row>
    <row r="88" spans="1:256">
      <c r="A88" s="106"/>
      <c r="B88" s="385" t="s">
        <v>38</v>
      </c>
      <c r="C88" s="483">
        <v>63056</v>
      </c>
      <c r="D88" s="483">
        <v>0</v>
      </c>
      <c r="E88" s="483">
        <v>0</v>
      </c>
      <c r="F88" s="483">
        <v>0</v>
      </c>
      <c r="G88" s="483">
        <v>0</v>
      </c>
      <c r="H88" s="483">
        <v>0</v>
      </c>
      <c r="I88" s="483">
        <v>0</v>
      </c>
      <c r="J88" s="483">
        <v>0</v>
      </c>
      <c r="K88" s="483">
        <v>0</v>
      </c>
      <c r="L88" s="483">
        <v>0</v>
      </c>
      <c r="M88" s="483"/>
      <c r="N88" s="483"/>
      <c r="O88" s="483"/>
      <c r="P88" s="483"/>
      <c r="Q88" s="483">
        <v>63056</v>
      </c>
      <c r="R88" s="483">
        <v>0</v>
      </c>
      <c r="S88" s="483">
        <v>63056</v>
      </c>
      <c r="T88" s="102"/>
      <c r="U88" s="102"/>
      <c r="V88" s="107"/>
      <c r="W88" s="102"/>
      <c r="X88" s="102"/>
      <c r="Y88" s="102"/>
      <c r="Z88" s="108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9"/>
      <c r="CB88" s="102"/>
      <c r="CC88" s="102"/>
      <c r="CD88" s="102"/>
      <c r="CE88" s="102"/>
      <c r="CF88" s="102"/>
      <c r="CG88" s="102"/>
      <c r="CH88" s="102"/>
      <c r="CI88" s="102"/>
      <c r="CJ88" s="102"/>
      <c r="CK88" s="102"/>
      <c r="CL88" s="102"/>
      <c r="CM88" s="102"/>
      <c r="CN88" s="102"/>
      <c r="CO88" s="102"/>
      <c r="CP88" s="102"/>
      <c r="CQ88" s="102"/>
      <c r="CR88" s="102"/>
      <c r="CS88" s="102"/>
      <c r="CT88" s="102"/>
      <c r="CU88" s="102"/>
      <c r="CV88" s="102"/>
      <c r="CW88" s="102"/>
      <c r="CX88" s="102"/>
      <c r="CY88" s="102"/>
      <c r="CZ88" s="102"/>
      <c r="DA88" s="102"/>
      <c r="DB88" s="102"/>
      <c r="DC88" s="102"/>
      <c r="DD88" s="102"/>
      <c r="DE88" s="102"/>
      <c r="DF88" s="102"/>
      <c r="DG88" s="102"/>
      <c r="DH88" s="102"/>
      <c r="DI88" s="102"/>
      <c r="DJ88" s="102"/>
      <c r="DK88" s="102"/>
      <c r="DL88" s="102"/>
      <c r="DM88" s="102"/>
      <c r="DN88" s="102"/>
      <c r="DO88" s="102"/>
      <c r="DP88" s="102"/>
      <c r="DQ88" s="102"/>
      <c r="DR88" s="102"/>
      <c r="DS88" s="102"/>
      <c r="DT88" s="102"/>
      <c r="DU88" s="102"/>
      <c r="DV88" s="102"/>
      <c r="DW88" s="102"/>
      <c r="DX88" s="102"/>
      <c r="DY88" s="102"/>
      <c r="DZ88" s="102"/>
      <c r="EA88" s="102"/>
      <c r="EB88" s="102"/>
      <c r="EC88" s="102"/>
      <c r="ED88" s="102"/>
      <c r="EE88" s="102"/>
      <c r="EF88" s="102"/>
      <c r="EG88" s="102"/>
      <c r="EH88" s="102"/>
      <c r="EI88" s="102"/>
      <c r="EJ88" s="102"/>
      <c r="EK88" s="102"/>
      <c r="EL88" s="102"/>
      <c r="EM88" s="102"/>
      <c r="EN88" s="102"/>
      <c r="EO88" s="102"/>
      <c r="EP88" s="102"/>
      <c r="EQ88" s="102"/>
      <c r="ER88" s="102"/>
      <c r="ES88" s="102"/>
      <c r="ET88" s="102"/>
      <c r="EU88" s="102"/>
      <c r="EV88" s="102"/>
      <c r="EW88" s="102"/>
      <c r="EX88" s="102"/>
      <c r="EY88" s="102"/>
      <c r="EZ88" s="102"/>
      <c r="FA88" s="102"/>
      <c r="FB88" s="102"/>
      <c r="FC88" s="102"/>
      <c r="FD88" s="102"/>
      <c r="FE88" s="102"/>
      <c r="FF88" s="102"/>
      <c r="FG88" s="102"/>
      <c r="FH88" s="102"/>
      <c r="FI88" s="102"/>
      <c r="FJ88" s="102"/>
      <c r="FK88" s="102"/>
      <c r="FL88" s="102"/>
      <c r="FM88" s="102"/>
      <c r="FN88" s="102"/>
      <c r="FO88" s="102"/>
      <c r="FP88" s="102"/>
      <c r="FQ88" s="102"/>
      <c r="FR88" s="102"/>
      <c r="FS88" s="102"/>
      <c r="FT88" s="102"/>
      <c r="FU88" s="102"/>
      <c r="FV88" s="102"/>
      <c r="FW88" s="102"/>
      <c r="FX88" s="102"/>
      <c r="FY88" s="102"/>
      <c r="FZ88" s="102"/>
      <c r="GA88" s="102"/>
      <c r="GB88" s="102"/>
      <c r="GC88" s="102"/>
      <c r="GD88" s="102"/>
      <c r="GE88" s="102"/>
      <c r="GF88" s="102"/>
      <c r="GG88" s="102"/>
      <c r="GH88" s="102"/>
      <c r="GI88" s="102"/>
      <c r="GJ88" s="102"/>
      <c r="GK88" s="102"/>
      <c r="GL88" s="102"/>
      <c r="GM88" s="102"/>
      <c r="GN88" s="102"/>
      <c r="GO88" s="102"/>
      <c r="GP88" s="102"/>
      <c r="GQ88" s="102"/>
      <c r="GR88" s="102"/>
      <c r="GS88" s="102"/>
      <c r="GT88" s="102"/>
      <c r="GU88" s="102"/>
      <c r="GV88" s="102"/>
      <c r="GW88" s="102"/>
      <c r="GX88" s="102"/>
      <c r="GY88" s="102"/>
      <c r="GZ88" s="102"/>
      <c r="HA88" s="102"/>
      <c r="HB88" s="102"/>
      <c r="HC88" s="102"/>
      <c r="HD88" s="102"/>
      <c r="HE88" s="102"/>
      <c r="HF88" s="102"/>
      <c r="HG88" s="102"/>
      <c r="HH88" s="102"/>
      <c r="HI88" s="102"/>
      <c r="HJ88" s="102"/>
      <c r="HK88" s="102"/>
      <c r="HL88" s="102"/>
      <c r="HM88" s="102"/>
      <c r="HN88" s="102"/>
      <c r="HO88" s="102"/>
      <c r="HP88" s="102"/>
      <c r="HQ88" s="102"/>
      <c r="HR88" s="102"/>
      <c r="HS88" s="102"/>
      <c r="HT88" s="102"/>
      <c r="HU88" s="102"/>
      <c r="HV88" s="102"/>
      <c r="HW88" s="102"/>
      <c r="HX88" s="102"/>
      <c r="HY88" s="102"/>
      <c r="HZ88" s="102"/>
      <c r="IA88" s="102"/>
      <c r="IB88" s="102"/>
      <c r="IC88" s="102"/>
      <c r="ID88" s="102"/>
      <c r="IE88" s="102"/>
      <c r="IF88" s="102"/>
      <c r="IG88" s="102"/>
      <c r="IH88" s="102"/>
      <c r="II88" s="102"/>
      <c r="IJ88" s="102"/>
      <c r="IK88" s="102"/>
      <c r="IL88" s="102"/>
      <c r="IM88" s="102"/>
      <c r="IN88" s="102"/>
      <c r="IO88" s="102"/>
      <c r="IP88" s="102"/>
      <c r="IQ88" s="102"/>
      <c r="IR88" s="102"/>
      <c r="IS88" s="102"/>
      <c r="IT88" s="102"/>
      <c r="IU88" s="103"/>
      <c r="IV88" s="103"/>
    </row>
    <row r="89" spans="1:256" hidden="1">
      <c r="A89" s="168">
        <v>2102</v>
      </c>
      <c r="B89" s="141" t="s">
        <v>198</v>
      </c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02"/>
      <c r="U89" s="102"/>
      <c r="V89" s="102"/>
      <c r="W89" s="102"/>
      <c r="X89" s="102"/>
      <c r="Y89" s="102"/>
      <c r="Z89" s="108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9"/>
      <c r="CB89" s="102"/>
      <c r="CC89" s="102"/>
      <c r="CD89" s="102"/>
      <c r="CE89" s="102"/>
      <c r="CF89" s="102"/>
      <c r="CG89" s="102"/>
      <c r="CH89" s="102"/>
      <c r="CI89" s="102"/>
      <c r="CJ89" s="102"/>
      <c r="CK89" s="102"/>
      <c r="CL89" s="102"/>
      <c r="CM89" s="102"/>
      <c r="CN89" s="102"/>
      <c r="CO89" s="102"/>
      <c r="CP89" s="102"/>
      <c r="CQ89" s="102"/>
      <c r="CR89" s="102"/>
      <c r="CS89" s="102"/>
      <c r="CT89" s="102"/>
      <c r="CU89" s="102"/>
      <c r="CV89" s="102"/>
      <c r="CW89" s="102"/>
      <c r="CX89" s="102"/>
      <c r="CY89" s="102"/>
      <c r="CZ89" s="102"/>
      <c r="DA89" s="102"/>
      <c r="DB89" s="102"/>
      <c r="DC89" s="102"/>
      <c r="DD89" s="102"/>
      <c r="DE89" s="102"/>
      <c r="DF89" s="102"/>
      <c r="DG89" s="102"/>
      <c r="DH89" s="102"/>
      <c r="DI89" s="102"/>
      <c r="DJ89" s="102"/>
      <c r="DK89" s="102"/>
      <c r="DL89" s="102"/>
      <c r="DM89" s="102"/>
      <c r="DN89" s="102"/>
      <c r="DO89" s="102"/>
      <c r="DP89" s="102"/>
      <c r="DQ89" s="102"/>
      <c r="DR89" s="102"/>
      <c r="DS89" s="102"/>
      <c r="DT89" s="102"/>
      <c r="DU89" s="102"/>
      <c r="DV89" s="102"/>
      <c r="DW89" s="102"/>
      <c r="DX89" s="102"/>
      <c r="DY89" s="102"/>
      <c r="DZ89" s="102"/>
      <c r="EA89" s="102"/>
      <c r="EB89" s="102"/>
      <c r="EC89" s="102"/>
      <c r="ED89" s="102"/>
      <c r="EE89" s="102"/>
      <c r="EF89" s="102"/>
      <c r="EG89" s="102"/>
      <c r="EH89" s="102"/>
      <c r="EI89" s="102"/>
      <c r="EJ89" s="102"/>
      <c r="EK89" s="102"/>
      <c r="EL89" s="102"/>
      <c r="EM89" s="102"/>
      <c r="EN89" s="102"/>
      <c r="EO89" s="102"/>
      <c r="EP89" s="102"/>
      <c r="EQ89" s="102"/>
      <c r="ER89" s="102"/>
      <c r="ES89" s="102"/>
      <c r="ET89" s="102"/>
      <c r="EU89" s="102"/>
      <c r="EV89" s="102"/>
      <c r="EW89" s="102"/>
      <c r="EX89" s="102"/>
      <c r="EY89" s="102"/>
      <c r="EZ89" s="102"/>
      <c r="FA89" s="102"/>
      <c r="FB89" s="102"/>
      <c r="FC89" s="102"/>
      <c r="FD89" s="102"/>
      <c r="FE89" s="102"/>
      <c r="FF89" s="102"/>
      <c r="FG89" s="102"/>
      <c r="FH89" s="102"/>
      <c r="FI89" s="102"/>
      <c r="FJ89" s="102"/>
      <c r="FK89" s="102"/>
      <c r="FL89" s="102"/>
      <c r="FM89" s="102"/>
      <c r="FN89" s="102"/>
      <c r="FO89" s="102"/>
      <c r="FP89" s="102"/>
      <c r="FQ89" s="102"/>
      <c r="FR89" s="102"/>
      <c r="FS89" s="102"/>
      <c r="FT89" s="102"/>
      <c r="FU89" s="102"/>
      <c r="FV89" s="102"/>
      <c r="FW89" s="102"/>
      <c r="FX89" s="102"/>
      <c r="FY89" s="102"/>
      <c r="FZ89" s="102"/>
      <c r="GA89" s="102"/>
      <c r="GB89" s="102"/>
      <c r="GC89" s="102"/>
      <c r="GD89" s="102"/>
      <c r="GE89" s="102"/>
      <c r="GF89" s="102"/>
      <c r="GG89" s="102"/>
      <c r="GH89" s="102"/>
      <c r="GI89" s="102"/>
      <c r="GJ89" s="102"/>
      <c r="GK89" s="102"/>
      <c r="GL89" s="102"/>
      <c r="GM89" s="102"/>
      <c r="GN89" s="102"/>
      <c r="GO89" s="102"/>
      <c r="GP89" s="102"/>
      <c r="GQ89" s="102"/>
      <c r="GR89" s="102"/>
      <c r="GS89" s="102"/>
      <c r="GT89" s="102"/>
      <c r="GU89" s="102"/>
      <c r="GV89" s="102"/>
      <c r="GW89" s="102"/>
      <c r="GX89" s="102"/>
      <c r="GY89" s="102"/>
      <c r="GZ89" s="102"/>
      <c r="HA89" s="102"/>
      <c r="HB89" s="102"/>
      <c r="HC89" s="102"/>
      <c r="HD89" s="102"/>
      <c r="HE89" s="102"/>
      <c r="HF89" s="102"/>
      <c r="HG89" s="102"/>
      <c r="HH89" s="102"/>
      <c r="HI89" s="102"/>
      <c r="HJ89" s="102"/>
      <c r="HK89" s="102"/>
      <c r="HL89" s="102"/>
      <c r="HM89" s="102"/>
      <c r="HN89" s="102"/>
      <c r="HO89" s="102"/>
      <c r="HP89" s="102"/>
      <c r="HQ89" s="102"/>
      <c r="HR89" s="102"/>
      <c r="HS89" s="102"/>
      <c r="HT89" s="102"/>
      <c r="HU89" s="102"/>
      <c r="HV89" s="102"/>
      <c r="HW89" s="102"/>
      <c r="HX89" s="102"/>
      <c r="HY89" s="102"/>
      <c r="HZ89" s="102"/>
      <c r="IA89" s="102"/>
      <c r="IB89" s="102"/>
      <c r="IC89" s="102"/>
      <c r="ID89" s="102"/>
      <c r="IE89" s="102"/>
      <c r="IF89" s="102"/>
      <c r="IG89" s="102"/>
      <c r="IH89" s="102"/>
      <c r="II89" s="102"/>
      <c r="IJ89" s="102"/>
      <c r="IK89" s="102"/>
      <c r="IL89" s="102"/>
      <c r="IM89" s="102"/>
      <c r="IN89" s="102"/>
      <c r="IO89" s="102"/>
      <c r="IP89" s="102"/>
      <c r="IQ89" s="102"/>
      <c r="IR89" s="102"/>
      <c r="IS89" s="102"/>
      <c r="IT89" s="102"/>
      <c r="IU89" s="102"/>
      <c r="IV89" s="102"/>
    </row>
    <row r="90" spans="1:256" hidden="1">
      <c r="A90" s="129">
        <v>210201</v>
      </c>
      <c r="B90" s="142" t="s">
        <v>199</v>
      </c>
      <c r="C90" s="109">
        <v>562</v>
      </c>
      <c r="D90" s="109">
        <v>-196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9">
        <v>4</v>
      </c>
      <c r="K90" s="109">
        <v>0</v>
      </c>
      <c r="L90" s="109">
        <v>966</v>
      </c>
      <c r="M90" s="109"/>
      <c r="N90" s="109"/>
      <c r="O90" s="109"/>
      <c r="P90" s="109"/>
      <c r="Q90" s="109">
        <v>1336</v>
      </c>
      <c r="R90" s="109">
        <v>-1219</v>
      </c>
      <c r="S90" s="147">
        <v>117</v>
      </c>
      <c r="T90" s="118"/>
      <c r="U90" s="102"/>
      <c r="V90" s="102"/>
      <c r="W90" s="102"/>
      <c r="X90" s="102"/>
      <c r="Y90" s="102"/>
      <c r="Z90" s="108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9"/>
      <c r="CB90" s="102"/>
      <c r="CC90" s="102"/>
      <c r="CD90" s="102"/>
      <c r="CE90" s="102"/>
      <c r="CF90" s="102"/>
      <c r="CG90" s="102"/>
      <c r="CH90" s="102"/>
      <c r="CI90" s="102"/>
      <c r="CJ90" s="102"/>
      <c r="CK90" s="102"/>
      <c r="CL90" s="102"/>
      <c r="CM90" s="102"/>
      <c r="CN90" s="102"/>
      <c r="CO90" s="102"/>
      <c r="CP90" s="102"/>
      <c r="CQ90" s="102"/>
      <c r="CR90" s="102"/>
      <c r="CS90" s="102"/>
      <c r="CT90" s="102"/>
      <c r="CU90" s="102"/>
      <c r="CV90" s="102"/>
      <c r="CW90" s="102"/>
      <c r="CX90" s="102"/>
      <c r="CY90" s="102"/>
      <c r="CZ90" s="102"/>
      <c r="DA90" s="102"/>
      <c r="DB90" s="102"/>
      <c r="DC90" s="102"/>
      <c r="DD90" s="102"/>
      <c r="DE90" s="102"/>
      <c r="DF90" s="102"/>
      <c r="DG90" s="102"/>
      <c r="DH90" s="102"/>
      <c r="DI90" s="102"/>
      <c r="DJ90" s="102"/>
      <c r="DK90" s="102"/>
      <c r="DL90" s="102"/>
      <c r="DM90" s="102"/>
      <c r="DN90" s="102"/>
      <c r="DO90" s="102"/>
      <c r="DP90" s="102"/>
      <c r="DQ90" s="102"/>
      <c r="DR90" s="102"/>
      <c r="DS90" s="102"/>
      <c r="DT90" s="102"/>
      <c r="DU90" s="102"/>
      <c r="DV90" s="102"/>
      <c r="DW90" s="102"/>
      <c r="DX90" s="102"/>
      <c r="DY90" s="102"/>
      <c r="DZ90" s="102"/>
      <c r="EA90" s="102"/>
      <c r="EB90" s="102"/>
      <c r="EC90" s="102"/>
      <c r="ED90" s="102"/>
      <c r="EE90" s="102"/>
      <c r="EF90" s="102"/>
      <c r="EG90" s="102"/>
      <c r="EH90" s="102"/>
      <c r="EI90" s="102"/>
      <c r="EJ90" s="102"/>
      <c r="EK90" s="102"/>
      <c r="EL90" s="102"/>
      <c r="EM90" s="102"/>
      <c r="EN90" s="102"/>
      <c r="EO90" s="102"/>
      <c r="EP90" s="102"/>
      <c r="EQ90" s="102"/>
      <c r="ER90" s="102"/>
      <c r="ES90" s="102"/>
      <c r="ET90" s="102"/>
      <c r="EU90" s="102"/>
      <c r="EV90" s="102"/>
      <c r="EW90" s="102"/>
      <c r="EX90" s="102"/>
      <c r="EY90" s="102"/>
      <c r="EZ90" s="102"/>
      <c r="FA90" s="102"/>
      <c r="FB90" s="102"/>
      <c r="FC90" s="102"/>
      <c r="FD90" s="102"/>
      <c r="FE90" s="102"/>
      <c r="FF90" s="102"/>
      <c r="FG90" s="102"/>
      <c r="FH90" s="102"/>
      <c r="FI90" s="102"/>
      <c r="FJ90" s="102"/>
      <c r="FK90" s="102"/>
      <c r="FL90" s="102"/>
      <c r="FM90" s="102"/>
      <c r="FN90" s="102"/>
      <c r="FO90" s="102"/>
      <c r="FP90" s="102"/>
      <c r="FQ90" s="102"/>
      <c r="FR90" s="102"/>
      <c r="FS90" s="102"/>
      <c r="FT90" s="102"/>
      <c r="FU90" s="102"/>
      <c r="FV90" s="102"/>
      <c r="FW90" s="102"/>
      <c r="FX90" s="102"/>
      <c r="FY90" s="102"/>
      <c r="FZ90" s="102"/>
      <c r="GA90" s="102"/>
      <c r="GB90" s="102"/>
      <c r="GC90" s="102"/>
      <c r="GD90" s="102"/>
      <c r="GE90" s="102"/>
      <c r="GF90" s="102"/>
      <c r="GG90" s="102"/>
      <c r="GH90" s="102"/>
      <c r="GI90" s="102"/>
      <c r="GJ90" s="102"/>
      <c r="GK90" s="102"/>
      <c r="GL90" s="102"/>
      <c r="GM90" s="102"/>
      <c r="GN90" s="102"/>
      <c r="GO90" s="102"/>
      <c r="GP90" s="102"/>
      <c r="GQ90" s="102"/>
      <c r="GR90" s="102"/>
      <c r="GS90" s="102"/>
      <c r="GT90" s="102"/>
      <c r="GU90" s="102"/>
      <c r="GV90" s="102"/>
      <c r="GW90" s="102"/>
      <c r="GX90" s="102"/>
      <c r="GY90" s="102"/>
      <c r="GZ90" s="102"/>
      <c r="HA90" s="102"/>
      <c r="HB90" s="102"/>
      <c r="HC90" s="102"/>
      <c r="HD90" s="102"/>
      <c r="HE90" s="102"/>
      <c r="HF90" s="102"/>
      <c r="HG90" s="102"/>
      <c r="HH90" s="102"/>
      <c r="HI90" s="102"/>
      <c r="HJ90" s="102"/>
      <c r="HK90" s="102"/>
      <c r="HL90" s="102"/>
      <c r="HM90" s="102"/>
      <c r="HN90" s="102"/>
      <c r="HO90" s="102"/>
      <c r="HP90" s="102"/>
      <c r="HQ90" s="102"/>
      <c r="HR90" s="102"/>
      <c r="HS90" s="102"/>
      <c r="HT90" s="102"/>
      <c r="HU90" s="102"/>
      <c r="HV90" s="102"/>
      <c r="HW90" s="102"/>
      <c r="HX90" s="102"/>
      <c r="HY90" s="102"/>
      <c r="HZ90" s="102"/>
      <c r="IA90" s="102"/>
      <c r="IB90" s="102"/>
      <c r="IC90" s="102"/>
      <c r="ID90" s="102"/>
      <c r="IE90" s="102"/>
      <c r="IF90" s="102"/>
      <c r="IG90" s="102"/>
      <c r="IH90" s="102"/>
      <c r="II90" s="102"/>
      <c r="IJ90" s="102"/>
      <c r="IK90" s="102"/>
      <c r="IL90" s="102"/>
      <c r="IM90" s="102"/>
      <c r="IN90" s="102"/>
      <c r="IO90" s="102"/>
      <c r="IP90" s="102"/>
      <c r="IQ90" s="102"/>
      <c r="IR90" s="102"/>
      <c r="IS90" s="102"/>
      <c r="IT90" s="102"/>
      <c r="IU90" s="103" t="b">
        <v>0</v>
      </c>
      <c r="IV90" s="103" t="b">
        <v>0</v>
      </c>
    </row>
    <row r="91" spans="1:256" hidden="1">
      <c r="A91" s="129">
        <v>210202</v>
      </c>
      <c r="B91" s="142" t="s">
        <v>200</v>
      </c>
      <c r="C91" s="109">
        <v>4</v>
      </c>
      <c r="D91" s="109">
        <v>0</v>
      </c>
      <c r="E91" s="109">
        <v>0</v>
      </c>
      <c r="F91" s="109">
        <v>0</v>
      </c>
      <c r="G91" s="109">
        <v>0</v>
      </c>
      <c r="H91" s="109">
        <v>0</v>
      </c>
      <c r="I91" s="109">
        <v>0</v>
      </c>
      <c r="J91" s="109">
        <v>0</v>
      </c>
      <c r="K91" s="109">
        <v>0</v>
      </c>
      <c r="L91" s="109">
        <v>0</v>
      </c>
      <c r="M91" s="109"/>
      <c r="N91" s="109"/>
      <c r="O91" s="109"/>
      <c r="P91" s="109"/>
      <c r="Q91" s="109">
        <v>4</v>
      </c>
      <c r="R91" s="109">
        <v>0</v>
      </c>
      <c r="S91" s="109">
        <v>4</v>
      </c>
      <c r="T91" s="102"/>
      <c r="U91" s="102"/>
      <c r="V91" s="102"/>
      <c r="W91" s="102"/>
      <c r="X91" s="102"/>
      <c r="Y91" s="102"/>
      <c r="Z91" s="108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9"/>
      <c r="CB91" s="102"/>
      <c r="CC91" s="102"/>
      <c r="CD91" s="102"/>
      <c r="CE91" s="102"/>
      <c r="CF91" s="102"/>
      <c r="CG91" s="102"/>
      <c r="CH91" s="102"/>
      <c r="CI91" s="102"/>
      <c r="CJ91" s="102"/>
      <c r="CK91" s="102"/>
      <c r="CL91" s="102"/>
      <c r="CM91" s="102"/>
      <c r="CN91" s="102"/>
      <c r="CO91" s="102"/>
      <c r="CP91" s="102"/>
      <c r="CQ91" s="102"/>
      <c r="CR91" s="102"/>
      <c r="CS91" s="102"/>
      <c r="CT91" s="102"/>
      <c r="CU91" s="102"/>
      <c r="CV91" s="102"/>
      <c r="CW91" s="102"/>
      <c r="CX91" s="102"/>
      <c r="CY91" s="102"/>
      <c r="CZ91" s="102"/>
      <c r="DA91" s="102"/>
      <c r="DB91" s="102"/>
      <c r="DC91" s="102"/>
      <c r="DD91" s="102"/>
      <c r="DE91" s="102"/>
      <c r="DF91" s="102"/>
      <c r="DG91" s="102"/>
      <c r="DH91" s="102"/>
      <c r="DI91" s="102"/>
      <c r="DJ91" s="102"/>
      <c r="DK91" s="102"/>
      <c r="DL91" s="102"/>
      <c r="DM91" s="102"/>
      <c r="DN91" s="102"/>
      <c r="DO91" s="102"/>
      <c r="DP91" s="102"/>
      <c r="DQ91" s="102"/>
      <c r="DR91" s="102"/>
      <c r="DS91" s="102"/>
      <c r="DT91" s="102"/>
      <c r="DU91" s="102"/>
      <c r="DV91" s="102"/>
      <c r="DW91" s="102"/>
      <c r="DX91" s="102"/>
      <c r="DY91" s="102"/>
      <c r="DZ91" s="102"/>
      <c r="EA91" s="102"/>
      <c r="EB91" s="102"/>
      <c r="EC91" s="102"/>
      <c r="ED91" s="102"/>
      <c r="EE91" s="102"/>
      <c r="EF91" s="102"/>
      <c r="EG91" s="102"/>
      <c r="EH91" s="102"/>
      <c r="EI91" s="102"/>
      <c r="EJ91" s="102"/>
      <c r="EK91" s="102"/>
      <c r="EL91" s="102"/>
      <c r="EM91" s="102"/>
      <c r="EN91" s="102"/>
      <c r="EO91" s="102"/>
      <c r="EP91" s="102"/>
      <c r="EQ91" s="102"/>
      <c r="ER91" s="102"/>
      <c r="ES91" s="102"/>
      <c r="ET91" s="102"/>
      <c r="EU91" s="102"/>
      <c r="EV91" s="102"/>
      <c r="EW91" s="102"/>
      <c r="EX91" s="102"/>
      <c r="EY91" s="102"/>
      <c r="EZ91" s="102"/>
      <c r="FA91" s="102"/>
      <c r="FB91" s="102"/>
      <c r="FC91" s="102"/>
      <c r="FD91" s="102"/>
      <c r="FE91" s="102"/>
      <c r="FF91" s="102"/>
      <c r="FG91" s="102"/>
      <c r="FH91" s="102"/>
      <c r="FI91" s="102"/>
      <c r="FJ91" s="102"/>
      <c r="FK91" s="102"/>
      <c r="FL91" s="102"/>
      <c r="FM91" s="102"/>
      <c r="FN91" s="102"/>
      <c r="FO91" s="102"/>
      <c r="FP91" s="102"/>
      <c r="FQ91" s="102"/>
      <c r="FR91" s="102"/>
      <c r="FS91" s="102"/>
      <c r="FT91" s="102"/>
      <c r="FU91" s="102"/>
      <c r="FV91" s="102"/>
      <c r="FW91" s="102"/>
      <c r="FX91" s="102"/>
      <c r="FY91" s="102"/>
      <c r="FZ91" s="102"/>
      <c r="GA91" s="102"/>
      <c r="GB91" s="102"/>
      <c r="GC91" s="102"/>
      <c r="GD91" s="102"/>
      <c r="GE91" s="102"/>
      <c r="GF91" s="102"/>
      <c r="GG91" s="102"/>
      <c r="GH91" s="102"/>
      <c r="GI91" s="102"/>
      <c r="GJ91" s="102"/>
      <c r="GK91" s="102"/>
      <c r="GL91" s="102"/>
      <c r="GM91" s="102"/>
      <c r="GN91" s="102"/>
      <c r="GO91" s="102"/>
      <c r="GP91" s="102"/>
      <c r="GQ91" s="102"/>
      <c r="GR91" s="102"/>
      <c r="GS91" s="102"/>
      <c r="GT91" s="102"/>
      <c r="GU91" s="102"/>
      <c r="GV91" s="102"/>
      <c r="GW91" s="102"/>
      <c r="GX91" s="102"/>
      <c r="GY91" s="102"/>
      <c r="GZ91" s="102"/>
      <c r="HA91" s="102"/>
      <c r="HB91" s="102"/>
      <c r="HC91" s="102"/>
      <c r="HD91" s="102"/>
      <c r="HE91" s="102"/>
      <c r="HF91" s="102"/>
      <c r="HG91" s="102"/>
      <c r="HH91" s="102"/>
      <c r="HI91" s="102"/>
      <c r="HJ91" s="102"/>
      <c r="HK91" s="102"/>
      <c r="HL91" s="102"/>
      <c r="HM91" s="102"/>
      <c r="HN91" s="102"/>
      <c r="HO91" s="102"/>
      <c r="HP91" s="102"/>
      <c r="HQ91" s="102"/>
      <c r="HR91" s="102"/>
      <c r="HS91" s="102"/>
      <c r="HT91" s="102"/>
      <c r="HU91" s="102"/>
      <c r="HV91" s="102"/>
      <c r="HW91" s="102"/>
      <c r="HX91" s="102"/>
      <c r="HY91" s="102"/>
      <c r="HZ91" s="102"/>
      <c r="IA91" s="102"/>
      <c r="IB91" s="102"/>
      <c r="IC91" s="102"/>
      <c r="ID91" s="102"/>
      <c r="IE91" s="102"/>
      <c r="IF91" s="102"/>
      <c r="IG91" s="102"/>
      <c r="IH91" s="102"/>
      <c r="II91" s="102"/>
      <c r="IJ91" s="102"/>
      <c r="IK91" s="102"/>
      <c r="IL91" s="102"/>
      <c r="IM91" s="102"/>
      <c r="IN91" s="102"/>
      <c r="IO91" s="102"/>
      <c r="IP91" s="102"/>
      <c r="IQ91" s="102"/>
      <c r="IR91" s="102"/>
      <c r="IS91" s="102"/>
      <c r="IT91" s="102"/>
      <c r="IU91" s="103" t="b">
        <v>0</v>
      </c>
      <c r="IV91" s="103" t="b">
        <v>0</v>
      </c>
    </row>
    <row r="92" spans="1:256" hidden="1">
      <c r="A92" s="129">
        <v>210203</v>
      </c>
      <c r="B92" s="131" t="s">
        <v>201</v>
      </c>
      <c r="C92" s="109">
        <v>1719</v>
      </c>
      <c r="D92" s="109">
        <v>118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9">
        <v>0</v>
      </c>
      <c r="L92" s="109">
        <v>0</v>
      </c>
      <c r="M92" s="109"/>
      <c r="N92" s="109"/>
      <c r="O92" s="109"/>
      <c r="P92" s="109"/>
      <c r="Q92" s="109">
        <v>1837</v>
      </c>
      <c r="R92" s="109">
        <v>0</v>
      </c>
      <c r="S92" s="109">
        <v>1837</v>
      </c>
      <c r="T92" s="102"/>
      <c r="U92" s="102"/>
      <c r="V92" s="102"/>
      <c r="W92" s="102"/>
      <c r="X92" s="102"/>
      <c r="Y92" s="102"/>
      <c r="Z92" s="108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9"/>
      <c r="CB92" s="102"/>
      <c r="CC92" s="102"/>
      <c r="CD92" s="102"/>
      <c r="CE92" s="102"/>
      <c r="CF92" s="102"/>
      <c r="CG92" s="102"/>
      <c r="CH92" s="102"/>
      <c r="CI92" s="102"/>
      <c r="CJ92" s="102"/>
      <c r="CK92" s="102"/>
      <c r="CL92" s="102"/>
      <c r="CM92" s="102"/>
      <c r="CN92" s="102"/>
      <c r="CO92" s="102"/>
      <c r="CP92" s="102"/>
      <c r="CQ92" s="102"/>
      <c r="CR92" s="102"/>
      <c r="CS92" s="102"/>
      <c r="CT92" s="102"/>
      <c r="CU92" s="102"/>
      <c r="CV92" s="102"/>
      <c r="CW92" s="102"/>
      <c r="CX92" s="102"/>
      <c r="CY92" s="102"/>
      <c r="CZ92" s="102"/>
      <c r="DA92" s="102"/>
      <c r="DB92" s="102"/>
      <c r="DC92" s="102"/>
      <c r="DD92" s="102"/>
      <c r="DE92" s="102"/>
      <c r="DF92" s="102"/>
      <c r="DG92" s="102"/>
      <c r="DH92" s="102"/>
      <c r="DI92" s="102"/>
      <c r="DJ92" s="102"/>
      <c r="DK92" s="102"/>
      <c r="DL92" s="102"/>
      <c r="DM92" s="102"/>
      <c r="DN92" s="102"/>
      <c r="DO92" s="102"/>
      <c r="DP92" s="102"/>
      <c r="DQ92" s="102"/>
      <c r="DR92" s="102"/>
      <c r="DS92" s="102"/>
      <c r="DT92" s="102"/>
      <c r="DU92" s="102"/>
      <c r="DV92" s="102"/>
      <c r="DW92" s="102"/>
      <c r="DX92" s="102"/>
      <c r="DY92" s="102"/>
      <c r="DZ92" s="102"/>
      <c r="EA92" s="102"/>
      <c r="EB92" s="102"/>
      <c r="EC92" s="102"/>
      <c r="ED92" s="102"/>
      <c r="EE92" s="102"/>
      <c r="EF92" s="102"/>
      <c r="EG92" s="102"/>
      <c r="EH92" s="102"/>
      <c r="EI92" s="102"/>
      <c r="EJ92" s="102"/>
      <c r="EK92" s="102"/>
      <c r="EL92" s="102"/>
      <c r="EM92" s="102"/>
      <c r="EN92" s="102"/>
      <c r="EO92" s="102"/>
      <c r="EP92" s="102"/>
      <c r="EQ92" s="102"/>
      <c r="ER92" s="102"/>
      <c r="ES92" s="102"/>
      <c r="ET92" s="102"/>
      <c r="EU92" s="102"/>
      <c r="EV92" s="102"/>
      <c r="EW92" s="102"/>
      <c r="EX92" s="102"/>
      <c r="EY92" s="102"/>
      <c r="EZ92" s="102"/>
      <c r="FA92" s="102"/>
      <c r="FB92" s="102"/>
      <c r="FC92" s="102"/>
      <c r="FD92" s="102"/>
      <c r="FE92" s="102"/>
      <c r="FF92" s="102"/>
      <c r="FG92" s="102"/>
      <c r="FH92" s="102"/>
      <c r="FI92" s="102"/>
      <c r="FJ92" s="102"/>
      <c r="FK92" s="102"/>
      <c r="FL92" s="102"/>
      <c r="FM92" s="102"/>
      <c r="FN92" s="102"/>
      <c r="FO92" s="102"/>
      <c r="FP92" s="102"/>
      <c r="FQ92" s="102"/>
      <c r="FR92" s="102"/>
      <c r="FS92" s="102"/>
      <c r="FT92" s="102"/>
      <c r="FU92" s="102"/>
      <c r="FV92" s="102"/>
      <c r="FW92" s="102"/>
      <c r="FX92" s="102"/>
      <c r="FY92" s="102"/>
      <c r="FZ92" s="102"/>
      <c r="GA92" s="102"/>
      <c r="GB92" s="102"/>
      <c r="GC92" s="102"/>
      <c r="GD92" s="102"/>
      <c r="GE92" s="102"/>
      <c r="GF92" s="102"/>
      <c r="GG92" s="102"/>
      <c r="GH92" s="102"/>
      <c r="GI92" s="102"/>
      <c r="GJ92" s="102"/>
      <c r="GK92" s="102"/>
      <c r="GL92" s="102"/>
      <c r="GM92" s="102"/>
      <c r="GN92" s="102"/>
      <c r="GO92" s="102"/>
      <c r="GP92" s="102"/>
      <c r="GQ92" s="102"/>
      <c r="GR92" s="102"/>
      <c r="GS92" s="102"/>
      <c r="GT92" s="102"/>
      <c r="GU92" s="102"/>
      <c r="GV92" s="102"/>
      <c r="GW92" s="102"/>
      <c r="GX92" s="102"/>
      <c r="GY92" s="102"/>
      <c r="GZ92" s="102"/>
      <c r="HA92" s="102"/>
      <c r="HB92" s="102"/>
      <c r="HC92" s="102"/>
      <c r="HD92" s="102"/>
      <c r="HE92" s="102"/>
      <c r="HF92" s="102"/>
      <c r="HG92" s="102"/>
      <c r="HH92" s="102"/>
      <c r="HI92" s="102"/>
      <c r="HJ92" s="102"/>
      <c r="HK92" s="102"/>
      <c r="HL92" s="102"/>
      <c r="HM92" s="102"/>
      <c r="HN92" s="102"/>
      <c r="HO92" s="102"/>
      <c r="HP92" s="102"/>
      <c r="HQ92" s="102"/>
      <c r="HR92" s="102"/>
      <c r="HS92" s="102"/>
      <c r="HT92" s="102"/>
      <c r="HU92" s="102"/>
      <c r="HV92" s="102"/>
      <c r="HW92" s="102"/>
      <c r="HX92" s="102"/>
      <c r="HY92" s="102"/>
      <c r="HZ92" s="102"/>
      <c r="IA92" s="102"/>
      <c r="IB92" s="102"/>
      <c r="IC92" s="102"/>
      <c r="ID92" s="102"/>
      <c r="IE92" s="102"/>
      <c r="IF92" s="102"/>
      <c r="IG92" s="102"/>
      <c r="IH92" s="102"/>
      <c r="II92" s="102"/>
      <c r="IJ92" s="102"/>
      <c r="IK92" s="102"/>
      <c r="IL92" s="102"/>
      <c r="IM92" s="102"/>
      <c r="IN92" s="102"/>
      <c r="IO92" s="102"/>
      <c r="IP92" s="102"/>
      <c r="IQ92" s="102"/>
      <c r="IR92" s="102"/>
      <c r="IS92" s="102"/>
      <c r="IT92" s="102"/>
      <c r="IU92" s="103" t="b">
        <v>0</v>
      </c>
      <c r="IV92" s="103" t="b">
        <v>0</v>
      </c>
    </row>
    <row r="93" spans="1:256" hidden="1">
      <c r="A93" s="129">
        <v>210204</v>
      </c>
      <c r="B93" s="131" t="s">
        <v>202</v>
      </c>
      <c r="C93" s="109">
        <v>14055</v>
      </c>
      <c r="D93" s="109">
        <v>1861</v>
      </c>
      <c r="E93" s="109">
        <v>0</v>
      </c>
      <c r="F93" s="109">
        <v>0</v>
      </c>
      <c r="G93" s="109">
        <v>0</v>
      </c>
      <c r="H93" s="109">
        <v>0</v>
      </c>
      <c r="I93" s="109">
        <v>4</v>
      </c>
      <c r="J93" s="109">
        <v>0</v>
      </c>
      <c r="K93" s="109">
        <v>0</v>
      </c>
      <c r="L93" s="109">
        <v>91</v>
      </c>
      <c r="M93" s="109"/>
      <c r="N93" s="109"/>
      <c r="O93" s="109"/>
      <c r="P93" s="109"/>
      <c r="Q93" s="109">
        <v>16011</v>
      </c>
      <c r="R93" s="109">
        <v>0</v>
      </c>
      <c r="S93" s="109">
        <v>16011</v>
      </c>
      <c r="T93" s="102"/>
      <c r="U93" s="102"/>
      <c r="V93" s="102"/>
      <c r="W93" s="102"/>
      <c r="X93" s="102"/>
      <c r="Y93" s="102"/>
      <c r="Z93" s="108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9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  <c r="GQ93" s="102"/>
      <c r="GR93" s="102"/>
      <c r="GS93" s="102"/>
      <c r="GT93" s="102"/>
      <c r="GU93" s="102"/>
      <c r="GV93" s="102"/>
      <c r="GW93" s="102"/>
      <c r="GX93" s="102"/>
      <c r="GY93" s="102"/>
      <c r="GZ93" s="102"/>
      <c r="HA93" s="102"/>
      <c r="HB93" s="102"/>
      <c r="HC93" s="102"/>
      <c r="HD93" s="102"/>
      <c r="HE93" s="102"/>
      <c r="HF93" s="102"/>
      <c r="HG93" s="102"/>
      <c r="HH93" s="102"/>
      <c r="HI93" s="102"/>
      <c r="HJ93" s="102"/>
      <c r="HK93" s="102"/>
      <c r="HL93" s="102"/>
      <c r="HM93" s="102"/>
      <c r="HN93" s="102"/>
      <c r="HO93" s="102"/>
      <c r="HP93" s="102"/>
      <c r="HQ93" s="102"/>
      <c r="HR93" s="102"/>
      <c r="HS93" s="102"/>
      <c r="HT93" s="102"/>
      <c r="HU93" s="102"/>
      <c r="HV93" s="102"/>
      <c r="HW93" s="102"/>
      <c r="HX93" s="102"/>
      <c r="HY93" s="102"/>
      <c r="HZ93" s="102"/>
      <c r="IA93" s="102"/>
      <c r="IB93" s="102"/>
      <c r="IC93" s="102"/>
      <c r="ID93" s="102"/>
      <c r="IE93" s="102"/>
      <c r="IF93" s="102"/>
      <c r="IG93" s="102"/>
      <c r="IH93" s="102"/>
      <c r="II93" s="102"/>
      <c r="IJ93" s="102"/>
      <c r="IK93" s="102"/>
      <c r="IL93" s="102"/>
      <c r="IM93" s="102"/>
      <c r="IN93" s="102"/>
      <c r="IO93" s="102"/>
      <c r="IP93" s="102"/>
      <c r="IQ93" s="102"/>
      <c r="IR93" s="102"/>
      <c r="IS93" s="102"/>
      <c r="IT93" s="102"/>
      <c r="IU93" s="103" t="b">
        <v>0</v>
      </c>
      <c r="IV93" s="103" t="b">
        <v>0</v>
      </c>
    </row>
    <row r="94" spans="1:256" hidden="1">
      <c r="A94" s="129">
        <v>210205</v>
      </c>
      <c r="B94" s="146" t="s">
        <v>203</v>
      </c>
      <c r="C94" s="108">
        <v>5503</v>
      </c>
      <c r="D94" s="108">
        <v>1220</v>
      </c>
      <c r="E94" s="108">
        <v>0</v>
      </c>
      <c r="F94" s="108">
        <v>0</v>
      </c>
      <c r="G94" s="108">
        <v>0</v>
      </c>
      <c r="H94" s="108">
        <v>0</v>
      </c>
      <c r="I94" s="108">
        <v>0</v>
      </c>
      <c r="J94" s="108">
        <v>0</v>
      </c>
      <c r="K94" s="108">
        <v>0</v>
      </c>
      <c r="L94" s="108">
        <v>0</v>
      </c>
      <c r="M94" s="102"/>
      <c r="N94" s="102"/>
      <c r="O94" s="102"/>
      <c r="P94" s="102"/>
      <c r="Q94" s="109">
        <v>6723</v>
      </c>
      <c r="R94" s="108">
        <v>0</v>
      </c>
      <c r="S94" s="108">
        <v>6723</v>
      </c>
      <c r="T94" s="102"/>
      <c r="U94" s="102"/>
      <c r="V94" s="102"/>
      <c r="W94" s="102"/>
      <c r="X94" s="102"/>
      <c r="Y94" s="102"/>
      <c r="Z94" s="108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9"/>
      <c r="CB94" s="102"/>
      <c r="CC94" s="102"/>
      <c r="CD94" s="102"/>
      <c r="CE94" s="102"/>
      <c r="CF94" s="102"/>
      <c r="CG94" s="102"/>
      <c r="CH94" s="102"/>
      <c r="CI94" s="102"/>
      <c r="CJ94" s="102"/>
      <c r="CK94" s="102"/>
      <c r="CL94" s="102"/>
      <c r="CM94" s="102"/>
      <c r="CN94" s="102"/>
      <c r="CO94" s="102"/>
      <c r="CP94" s="102"/>
      <c r="CQ94" s="102"/>
      <c r="CR94" s="102"/>
      <c r="CS94" s="102"/>
      <c r="CT94" s="102"/>
      <c r="CU94" s="102"/>
      <c r="CV94" s="102"/>
      <c r="CW94" s="102"/>
      <c r="CX94" s="102"/>
      <c r="CY94" s="102"/>
      <c r="CZ94" s="102"/>
      <c r="DA94" s="102"/>
      <c r="DB94" s="102"/>
      <c r="DC94" s="102"/>
      <c r="DD94" s="102"/>
      <c r="DE94" s="102"/>
      <c r="DF94" s="102"/>
      <c r="DG94" s="102"/>
      <c r="DH94" s="102"/>
      <c r="DI94" s="102"/>
      <c r="DJ94" s="102"/>
      <c r="DK94" s="102"/>
      <c r="DL94" s="102"/>
      <c r="DM94" s="102"/>
      <c r="DN94" s="102"/>
      <c r="DO94" s="102"/>
      <c r="DP94" s="102"/>
      <c r="DQ94" s="102"/>
      <c r="DR94" s="102"/>
      <c r="DS94" s="102"/>
      <c r="DT94" s="102"/>
      <c r="DU94" s="102"/>
      <c r="DV94" s="102"/>
      <c r="DW94" s="102"/>
      <c r="DX94" s="102"/>
      <c r="DY94" s="102"/>
      <c r="DZ94" s="102"/>
      <c r="EA94" s="102"/>
      <c r="EB94" s="102"/>
      <c r="EC94" s="102"/>
      <c r="ED94" s="102"/>
      <c r="EE94" s="102"/>
      <c r="EF94" s="102"/>
      <c r="EG94" s="102"/>
      <c r="EH94" s="102"/>
      <c r="EI94" s="102"/>
      <c r="EJ94" s="102"/>
      <c r="EK94" s="102"/>
      <c r="EL94" s="102"/>
      <c r="EM94" s="102"/>
      <c r="EN94" s="102"/>
      <c r="EO94" s="102"/>
      <c r="EP94" s="102"/>
      <c r="EQ94" s="102"/>
      <c r="ER94" s="102"/>
      <c r="ES94" s="102"/>
      <c r="ET94" s="102"/>
      <c r="EU94" s="102"/>
      <c r="EV94" s="102"/>
      <c r="EW94" s="102"/>
      <c r="EX94" s="102"/>
      <c r="EY94" s="102"/>
      <c r="EZ94" s="102"/>
      <c r="FA94" s="102"/>
      <c r="FB94" s="102"/>
      <c r="FC94" s="102"/>
      <c r="FD94" s="102"/>
      <c r="FE94" s="102"/>
      <c r="FF94" s="102"/>
      <c r="FG94" s="102"/>
      <c r="FH94" s="102"/>
      <c r="FI94" s="102"/>
      <c r="FJ94" s="102"/>
      <c r="FK94" s="102"/>
      <c r="FL94" s="102"/>
      <c r="FM94" s="102"/>
      <c r="FN94" s="102"/>
      <c r="FO94" s="102"/>
      <c r="FP94" s="102"/>
      <c r="FQ94" s="102"/>
      <c r="FR94" s="102"/>
      <c r="FS94" s="102"/>
      <c r="FT94" s="102"/>
      <c r="FU94" s="102"/>
      <c r="FV94" s="102"/>
      <c r="FW94" s="102"/>
      <c r="FX94" s="102"/>
      <c r="FY94" s="102"/>
      <c r="FZ94" s="102"/>
      <c r="GA94" s="102"/>
      <c r="GB94" s="102"/>
      <c r="GC94" s="102"/>
      <c r="GD94" s="102"/>
      <c r="GE94" s="102"/>
      <c r="GF94" s="102"/>
      <c r="GG94" s="102"/>
      <c r="GH94" s="102"/>
      <c r="GI94" s="102"/>
      <c r="GJ94" s="102"/>
      <c r="GK94" s="102"/>
      <c r="GL94" s="102"/>
      <c r="GM94" s="102"/>
      <c r="GN94" s="102"/>
      <c r="GO94" s="102"/>
      <c r="GP94" s="102"/>
      <c r="GQ94" s="102"/>
      <c r="GR94" s="102"/>
      <c r="GS94" s="102"/>
      <c r="GT94" s="102"/>
      <c r="GU94" s="102"/>
      <c r="GV94" s="102"/>
      <c r="GW94" s="102"/>
      <c r="GX94" s="102"/>
      <c r="GY94" s="102"/>
      <c r="GZ94" s="102"/>
      <c r="HA94" s="102"/>
      <c r="HB94" s="102"/>
      <c r="HC94" s="102"/>
      <c r="HD94" s="102"/>
      <c r="HE94" s="102"/>
      <c r="HF94" s="102"/>
      <c r="HG94" s="102"/>
      <c r="HH94" s="102"/>
      <c r="HI94" s="102"/>
      <c r="HJ94" s="102"/>
      <c r="HK94" s="102"/>
      <c r="HL94" s="102"/>
      <c r="HM94" s="102"/>
      <c r="HN94" s="102"/>
      <c r="HO94" s="102"/>
      <c r="HP94" s="102"/>
      <c r="HQ94" s="102"/>
      <c r="HR94" s="102"/>
      <c r="HS94" s="102"/>
      <c r="HT94" s="102"/>
      <c r="HU94" s="102"/>
      <c r="HV94" s="102"/>
      <c r="HW94" s="102"/>
      <c r="HX94" s="102"/>
      <c r="HY94" s="102"/>
      <c r="HZ94" s="102"/>
      <c r="IA94" s="102"/>
      <c r="IB94" s="102"/>
      <c r="IC94" s="102"/>
      <c r="ID94" s="102"/>
      <c r="IE94" s="102"/>
      <c r="IF94" s="102"/>
      <c r="IG94" s="102"/>
      <c r="IH94" s="102"/>
      <c r="II94" s="102"/>
      <c r="IJ94" s="102"/>
      <c r="IK94" s="102"/>
      <c r="IL94" s="102"/>
      <c r="IM94" s="102"/>
      <c r="IN94" s="102"/>
      <c r="IO94" s="102"/>
      <c r="IP94" s="102"/>
      <c r="IQ94" s="102"/>
      <c r="IR94" s="102"/>
      <c r="IS94" s="102"/>
      <c r="IT94" s="102"/>
      <c r="IU94" s="103" t="b">
        <v>0</v>
      </c>
      <c r="IV94" s="103" t="b">
        <v>0</v>
      </c>
    </row>
    <row r="95" spans="1:256" hidden="1">
      <c r="A95" s="137"/>
      <c r="B95" s="145" t="s">
        <v>38</v>
      </c>
      <c r="C95" s="114">
        <v>21843</v>
      </c>
      <c r="D95" s="114">
        <v>3003</v>
      </c>
      <c r="E95" s="114">
        <v>0</v>
      </c>
      <c r="F95" s="114">
        <v>0</v>
      </c>
      <c r="G95" s="114">
        <v>0</v>
      </c>
      <c r="H95" s="114">
        <v>0</v>
      </c>
      <c r="I95" s="114">
        <v>4</v>
      </c>
      <c r="J95" s="114">
        <v>4</v>
      </c>
      <c r="K95" s="114">
        <v>0</v>
      </c>
      <c r="L95" s="114">
        <v>1057</v>
      </c>
      <c r="M95" s="114"/>
      <c r="N95" s="114"/>
      <c r="O95" s="114"/>
      <c r="P95" s="114"/>
      <c r="Q95" s="114">
        <v>25911</v>
      </c>
      <c r="R95" s="114">
        <v>-1219</v>
      </c>
      <c r="S95" s="114">
        <v>24692</v>
      </c>
      <c r="T95" s="102"/>
      <c r="U95" s="102"/>
      <c r="V95" s="107"/>
      <c r="W95" s="102"/>
      <c r="X95" s="102"/>
      <c r="Y95" s="102"/>
      <c r="Z95" s="108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9"/>
      <c r="CB95" s="102"/>
      <c r="CC95" s="102"/>
      <c r="CD95" s="102"/>
      <c r="CE95" s="102"/>
      <c r="CF95" s="102"/>
      <c r="CG95" s="102"/>
      <c r="CH95" s="102"/>
      <c r="CI95" s="102"/>
      <c r="CJ95" s="102"/>
      <c r="CK95" s="102"/>
      <c r="CL95" s="102"/>
      <c r="CM95" s="102"/>
      <c r="CN95" s="102"/>
      <c r="CO95" s="102"/>
      <c r="CP95" s="102"/>
      <c r="CQ95" s="102"/>
      <c r="CR95" s="102"/>
      <c r="CS95" s="102"/>
      <c r="CT95" s="102"/>
      <c r="CU95" s="102"/>
      <c r="CV95" s="102"/>
      <c r="CW95" s="102"/>
      <c r="CX95" s="102"/>
      <c r="CY95" s="102"/>
      <c r="CZ95" s="102"/>
      <c r="DA95" s="102"/>
      <c r="DB95" s="102"/>
      <c r="DC95" s="102"/>
      <c r="DD95" s="102"/>
      <c r="DE95" s="102"/>
      <c r="DF95" s="102"/>
      <c r="DG95" s="102"/>
      <c r="DH95" s="102"/>
      <c r="DI95" s="102"/>
      <c r="DJ95" s="102"/>
      <c r="DK95" s="102"/>
      <c r="DL95" s="102"/>
      <c r="DM95" s="102"/>
      <c r="DN95" s="102"/>
      <c r="DO95" s="102"/>
      <c r="DP95" s="102"/>
      <c r="DQ95" s="102"/>
      <c r="DR95" s="102"/>
      <c r="DS95" s="102"/>
      <c r="DT95" s="102"/>
      <c r="DU95" s="102"/>
      <c r="DV95" s="102"/>
      <c r="DW95" s="102"/>
      <c r="DX95" s="102"/>
      <c r="DY95" s="102"/>
      <c r="DZ95" s="102"/>
      <c r="EA95" s="102"/>
      <c r="EB95" s="102"/>
      <c r="EC95" s="102"/>
      <c r="ED95" s="102"/>
      <c r="EE95" s="102"/>
      <c r="EF95" s="102"/>
      <c r="EG95" s="102"/>
      <c r="EH95" s="102"/>
      <c r="EI95" s="102"/>
      <c r="EJ95" s="102"/>
      <c r="EK95" s="102"/>
      <c r="EL95" s="102"/>
      <c r="EM95" s="102"/>
      <c r="EN95" s="102"/>
      <c r="EO95" s="102"/>
      <c r="EP95" s="102"/>
      <c r="EQ95" s="102"/>
      <c r="ER95" s="102"/>
      <c r="ES95" s="102"/>
      <c r="ET95" s="102"/>
      <c r="EU95" s="102"/>
      <c r="EV95" s="102"/>
      <c r="EW95" s="102"/>
      <c r="EX95" s="102"/>
      <c r="EY95" s="102"/>
      <c r="EZ95" s="102"/>
      <c r="FA95" s="102"/>
      <c r="FB95" s="102"/>
      <c r="FC95" s="102"/>
      <c r="FD95" s="102"/>
      <c r="FE95" s="102"/>
      <c r="FF95" s="102"/>
      <c r="FG95" s="102"/>
      <c r="FH95" s="102"/>
      <c r="FI95" s="102"/>
      <c r="FJ95" s="102"/>
      <c r="FK95" s="102"/>
      <c r="FL95" s="102"/>
      <c r="FM95" s="102"/>
      <c r="FN95" s="102"/>
      <c r="FO95" s="102"/>
      <c r="FP95" s="102"/>
      <c r="FQ95" s="102"/>
      <c r="FR95" s="102"/>
      <c r="FS95" s="102"/>
      <c r="FT95" s="102"/>
      <c r="FU95" s="102"/>
      <c r="FV95" s="102"/>
      <c r="FW95" s="102"/>
      <c r="FX95" s="102"/>
      <c r="FY95" s="102"/>
      <c r="FZ95" s="102"/>
      <c r="GA95" s="102"/>
      <c r="GB95" s="102"/>
      <c r="GC95" s="102"/>
      <c r="GD95" s="102"/>
      <c r="GE95" s="102"/>
      <c r="GF95" s="102"/>
      <c r="GG95" s="102"/>
      <c r="GH95" s="102"/>
      <c r="GI95" s="102"/>
      <c r="GJ95" s="102"/>
      <c r="GK95" s="102"/>
      <c r="GL95" s="102"/>
      <c r="GM95" s="102"/>
      <c r="GN95" s="102"/>
      <c r="GO95" s="102"/>
      <c r="GP95" s="102"/>
      <c r="GQ95" s="102"/>
      <c r="GR95" s="102"/>
      <c r="GS95" s="102"/>
      <c r="GT95" s="102"/>
      <c r="GU95" s="102"/>
      <c r="GV95" s="102"/>
      <c r="GW95" s="102"/>
      <c r="GX95" s="102"/>
      <c r="GY95" s="102"/>
      <c r="GZ95" s="102"/>
      <c r="HA95" s="102"/>
      <c r="HB95" s="102"/>
      <c r="HC95" s="102"/>
      <c r="HD95" s="102"/>
      <c r="HE95" s="102"/>
      <c r="HF95" s="102"/>
      <c r="HG95" s="102"/>
      <c r="HH95" s="102"/>
      <c r="HI95" s="102"/>
      <c r="HJ95" s="102"/>
      <c r="HK95" s="102"/>
      <c r="HL95" s="102"/>
      <c r="HM95" s="102"/>
      <c r="HN95" s="102"/>
      <c r="HO95" s="102"/>
      <c r="HP95" s="102"/>
      <c r="HQ95" s="102"/>
      <c r="HR95" s="102"/>
      <c r="HS95" s="102"/>
      <c r="HT95" s="102"/>
      <c r="HU95" s="102"/>
      <c r="HV95" s="102"/>
      <c r="HW95" s="102"/>
      <c r="HX95" s="102"/>
      <c r="HY95" s="102"/>
      <c r="HZ95" s="102"/>
      <c r="IA95" s="102"/>
      <c r="IB95" s="102"/>
      <c r="IC95" s="102"/>
      <c r="ID95" s="102"/>
      <c r="IE95" s="102"/>
      <c r="IF95" s="102"/>
      <c r="IG95" s="102"/>
      <c r="IH95" s="102"/>
      <c r="II95" s="102"/>
      <c r="IJ95" s="102"/>
      <c r="IK95" s="102"/>
      <c r="IL95" s="102"/>
      <c r="IM95" s="102"/>
      <c r="IN95" s="102"/>
      <c r="IO95" s="102"/>
      <c r="IP95" s="102"/>
      <c r="IQ95" s="102"/>
      <c r="IR95" s="102"/>
      <c r="IS95" s="102"/>
      <c r="IT95" s="102"/>
      <c r="IU95" s="102"/>
      <c r="IV95" s="102"/>
    </row>
    <row r="96" spans="1:256" hidden="1">
      <c r="A96" s="168">
        <v>2103</v>
      </c>
      <c r="B96" s="141" t="s">
        <v>142</v>
      </c>
      <c r="C96" s="133">
        <v>0</v>
      </c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02"/>
      <c r="U96" s="102"/>
      <c r="V96" s="102"/>
      <c r="W96" s="102"/>
      <c r="X96" s="102"/>
      <c r="Y96" s="102"/>
      <c r="Z96" s="108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9"/>
      <c r="CB96" s="102"/>
      <c r="CC96" s="102"/>
      <c r="CD96" s="102"/>
      <c r="CE96" s="102"/>
      <c r="CF96" s="102"/>
      <c r="CG96" s="102"/>
      <c r="CH96" s="102"/>
      <c r="CI96" s="102"/>
      <c r="CJ96" s="102"/>
      <c r="CK96" s="102"/>
      <c r="CL96" s="102"/>
      <c r="CM96" s="102"/>
      <c r="CN96" s="102"/>
      <c r="CO96" s="102"/>
      <c r="CP96" s="102"/>
      <c r="CQ96" s="102"/>
      <c r="CR96" s="102"/>
      <c r="CS96" s="102"/>
      <c r="CT96" s="102"/>
      <c r="CU96" s="102"/>
      <c r="CV96" s="102"/>
      <c r="CW96" s="102"/>
      <c r="CX96" s="102"/>
      <c r="CY96" s="102"/>
      <c r="CZ96" s="102"/>
      <c r="DA96" s="102"/>
      <c r="DB96" s="102"/>
      <c r="DC96" s="102"/>
      <c r="DD96" s="102"/>
      <c r="DE96" s="102"/>
      <c r="DF96" s="102"/>
      <c r="DG96" s="102"/>
      <c r="DH96" s="102"/>
      <c r="DI96" s="102"/>
      <c r="DJ96" s="102"/>
      <c r="DK96" s="102"/>
      <c r="DL96" s="102"/>
      <c r="DM96" s="102"/>
      <c r="DN96" s="102"/>
      <c r="DO96" s="102"/>
      <c r="DP96" s="102"/>
      <c r="DQ96" s="102"/>
      <c r="DR96" s="102"/>
      <c r="DS96" s="102"/>
      <c r="DT96" s="102"/>
      <c r="DU96" s="102"/>
      <c r="DV96" s="102"/>
      <c r="DW96" s="102"/>
      <c r="DX96" s="102"/>
      <c r="DY96" s="102"/>
      <c r="DZ96" s="102"/>
      <c r="EA96" s="102"/>
      <c r="EB96" s="102"/>
      <c r="EC96" s="102"/>
      <c r="ED96" s="102"/>
      <c r="EE96" s="102"/>
      <c r="EF96" s="102"/>
      <c r="EG96" s="102"/>
      <c r="EH96" s="102"/>
      <c r="EI96" s="102"/>
      <c r="EJ96" s="102"/>
      <c r="EK96" s="102"/>
      <c r="EL96" s="102"/>
      <c r="EM96" s="102"/>
      <c r="EN96" s="102"/>
      <c r="EO96" s="102"/>
      <c r="EP96" s="102"/>
      <c r="EQ96" s="102"/>
      <c r="ER96" s="102"/>
      <c r="ES96" s="102"/>
      <c r="ET96" s="102"/>
      <c r="EU96" s="102"/>
      <c r="EV96" s="102"/>
      <c r="EW96" s="102"/>
      <c r="EX96" s="102"/>
      <c r="EY96" s="102"/>
      <c r="EZ96" s="102"/>
      <c r="FA96" s="102"/>
      <c r="FB96" s="102"/>
      <c r="FC96" s="102"/>
      <c r="FD96" s="102"/>
      <c r="FE96" s="102"/>
      <c r="FF96" s="102"/>
      <c r="FG96" s="102"/>
      <c r="FH96" s="102"/>
      <c r="FI96" s="102"/>
      <c r="FJ96" s="102"/>
      <c r="FK96" s="102"/>
      <c r="FL96" s="102"/>
      <c r="FM96" s="102"/>
      <c r="FN96" s="102"/>
      <c r="FO96" s="102"/>
      <c r="FP96" s="102"/>
      <c r="FQ96" s="102"/>
      <c r="FR96" s="102"/>
      <c r="FS96" s="102"/>
      <c r="FT96" s="102"/>
      <c r="FU96" s="102"/>
      <c r="FV96" s="102"/>
      <c r="FW96" s="102"/>
      <c r="FX96" s="102"/>
      <c r="FY96" s="102"/>
      <c r="FZ96" s="102"/>
      <c r="GA96" s="102"/>
      <c r="GB96" s="102"/>
      <c r="GC96" s="102"/>
      <c r="GD96" s="102"/>
      <c r="GE96" s="102"/>
      <c r="GF96" s="102"/>
      <c r="GG96" s="102"/>
      <c r="GH96" s="102"/>
      <c r="GI96" s="102"/>
      <c r="GJ96" s="102"/>
      <c r="GK96" s="102"/>
      <c r="GL96" s="102"/>
      <c r="GM96" s="102"/>
      <c r="GN96" s="102"/>
      <c r="GO96" s="102"/>
      <c r="GP96" s="102"/>
      <c r="GQ96" s="102"/>
      <c r="GR96" s="102"/>
      <c r="GS96" s="102"/>
      <c r="GT96" s="102"/>
      <c r="GU96" s="102"/>
      <c r="GV96" s="102"/>
      <c r="GW96" s="102"/>
      <c r="GX96" s="102"/>
      <c r="GY96" s="102"/>
      <c r="GZ96" s="102"/>
      <c r="HA96" s="102"/>
      <c r="HB96" s="102"/>
      <c r="HC96" s="102"/>
      <c r="HD96" s="102"/>
      <c r="HE96" s="102"/>
      <c r="HF96" s="102"/>
      <c r="HG96" s="102"/>
      <c r="HH96" s="102"/>
      <c r="HI96" s="102"/>
      <c r="HJ96" s="102"/>
      <c r="HK96" s="102"/>
      <c r="HL96" s="102"/>
      <c r="HM96" s="102"/>
      <c r="HN96" s="102"/>
      <c r="HO96" s="102"/>
      <c r="HP96" s="102"/>
      <c r="HQ96" s="102"/>
      <c r="HR96" s="102"/>
      <c r="HS96" s="102"/>
      <c r="HT96" s="102"/>
      <c r="HU96" s="102"/>
      <c r="HV96" s="102"/>
      <c r="HW96" s="102"/>
      <c r="HX96" s="102"/>
      <c r="HY96" s="102"/>
      <c r="HZ96" s="102"/>
      <c r="IA96" s="102"/>
      <c r="IB96" s="102"/>
      <c r="IC96" s="102"/>
      <c r="ID96" s="102"/>
      <c r="IE96" s="102"/>
      <c r="IF96" s="102"/>
      <c r="IG96" s="102"/>
      <c r="IH96" s="102"/>
      <c r="II96" s="102"/>
      <c r="IJ96" s="102"/>
      <c r="IK96" s="102"/>
      <c r="IL96" s="102"/>
      <c r="IM96" s="102"/>
      <c r="IN96" s="102"/>
      <c r="IO96" s="102"/>
      <c r="IP96" s="102"/>
      <c r="IQ96" s="102"/>
      <c r="IR96" s="102"/>
      <c r="IS96" s="102"/>
      <c r="IT96" s="102"/>
      <c r="IU96" s="102"/>
      <c r="IV96" s="102"/>
    </row>
    <row r="97" spans="1:256" hidden="1">
      <c r="A97" s="129">
        <v>210301</v>
      </c>
      <c r="B97" s="131" t="s">
        <v>204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0</v>
      </c>
      <c r="L97" s="121">
        <v>0</v>
      </c>
      <c r="M97" s="109"/>
      <c r="N97" s="109"/>
      <c r="O97" s="109"/>
      <c r="P97" s="109"/>
      <c r="Q97" s="121">
        <v>0</v>
      </c>
      <c r="R97" s="121">
        <v>0</v>
      </c>
      <c r="S97" s="121">
        <v>0</v>
      </c>
      <c r="T97" s="102"/>
      <c r="U97" s="102"/>
      <c r="V97" s="102"/>
      <c r="W97" s="102"/>
      <c r="X97" s="102"/>
      <c r="Y97" s="102"/>
      <c r="Z97" s="108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9"/>
      <c r="CB97" s="102"/>
      <c r="CC97" s="102"/>
      <c r="CD97" s="102"/>
      <c r="CE97" s="102"/>
      <c r="CF97" s="102"/>
      <c r="CG97" s="102"/>
      <c r="CH97" s="102"/>
      <c r="CI97" s="102"/>
      <c r="CJ97" s="102"/>
      <c r="CK97" s="102"/>
      <c r="CL97" s="102"/>
      <c r="CM97" s="102"/>
      <c r="CN97" s="102"/>
      <c r="CO97" s="102"/>
      <c r="CP97" s="102"/>
      <c r="CQ97" s="102"/>
      <c r="CR97" s="102"/>
      <c r="CS97" s="102"/>
      <c r="CT97" s="102"/>
      <c r="CU97" s="102"/>
      <c r="CV97" s="102"/>
      <c r="CW97" s="102"/>
      <c r="CX97" s="102"/>
      <c r="CY97" s="102"/>
      <c r="CZ97" s="102"/>
      <c r="DA97" s="102"/>
      <c r="DB97" s="102"/>
      <c r="DC97" s="102"/>
      <c r="DD97" s="102"/>
      <c r="DE97" s="102"/>
      <c r="DF97" s="102"/>
      <c r="DG97" s="102"/>
      <c r="DH97" s="102"/>
      <c r="DI97" s="102"/>
      <c r="DJ97" s="102"/>
      <c r="DK97" s="102"/>
      <c r="DL97" s="102"/>
      <c r="DM97" s="102"/>
      <c r="DN97" s="102"/>
      <c r="DO97" s="102"/>
      <c r="DP97" s="102"/>
      <c r="DQ97" s="102"/>
      <c r="DR97" s="102"/>
      <c r="DS97" s="102"/>
      <c r="DT97" s="102"/>
      <c r="DU97" s="102"/>
      <c r="DV97" s="102"/>
      <c r="DW97" s="102"/>
      <c r="DX97" s="102"/>
      <c r="DY97" s="102"/>
      <c r="DZ97" s="102"/>
      <c r="EA97" s="102"/>
      <c r="EB97" s="102"/>
      <c r="EC97" s="102"/>
      <c r="ED97" s="102"/>
      <c r="EE97" s="102"/>
      <c r="EF97" s="102"/>
      <c r="EG97" s="102"/>
      <c r="EH97" s="102"/>
      <c r="EI97" s="102"/>
      <c r="EJ97" s="102"/>
      <c r="EK97" s="102"/>
      <c r="EL97" s="102"/>
      <c r="EM97" s="102"/>
      <c r="EN97" s="102"/>
      <c r="EO97" s="102"/>
      <c r="EP97" s="102"/>
      <c r="EQ97" s="102"/>
      <c r="ER97" s="102"/>
      <c r="ES97" s="102"/>
      <c r="ET97" s="102"/>
      <c r="EU97" s="102"/>
      <c r="EV97" s="102"/>
      <c r="EW97" s="102"/>
      <c r="EX97" s="102"/>
      <c r="EY97" s="102"/>
      <c r="EZ97" s="102"/>
      <c r="FA97" s="102"/>
      <c r="FB97" s="102"/>
      <c r="FC97" s="102"/>
      <c r="FD97" s="102"/>
      <c r="FE97" s="102"/>
      <c r="FF97" s="102"/>
      <c r="FG97" s="102"/>
      <c r="FH97" s="102"/>
      <c r="FI97" s="102"/>
      <c r="FJ97" s="102"/>
      <c r="FK97" s="102"/>
      <c r="FL97" s="102"/>
      <c r="FM97" s="102"/>
      <c r="FN97" s="102"/>
      <c r="FO97" s="102"/>
      <c r="FP97" s="102"/>
      <c r="FQ97" s="102"/>
      <c r="FR97" s="102"/>
      <c r="FS97" s="102"/>
      <c r="FT97" s="102"/>
      <c r="FU97" s="102"/>
      <c r="FV97" s="102"/>
      <c r="FW97" s="102"/>
      <c r="FX97" s="102"/>
      <c r="FY97" s="102"/>
      <c r="FZ97" s="102"/>
      <c r="GA97" s="102"/>
      <c r="GB97" s="102"/>
      <c r="GC97" s="102"/>
      <c r="GD97" s="102"/>
      <c r="GE97" s="102"/>
      <c r="GF97" s="102"/>
      <c r="GG97" s="102"/>
      <c r="GH97" s="102"/>
      <c r="GI97" s="102"/>
      <c r="GJ97" s="102"/>
      <c r="GK97" s="102"/>
      <c r="GL97" s="102"/>
      <c r="GM97" s="102"/>
      <c r="GN97" s="102"/>
      <c r="GO97" s="102"/>
      <c r="GP97" s="102"/>
      <c r="GQ97" s="102"/>
      <c r="GR97" s="102"/>
      <c r="GS97" s="102"/>
      <c r="GT97" s="102"/>
      <c r="GU97" s="102"/>
      <c r="GV97" s="102"/>
      <c r="GW97" s="102"/>
      <c r="GX97" s="102"/>
      <c r="GY97" s="102"/>
      <c r="GZ97" s="102"/>
      <c r="HA97" s="102"/>
      <c r="HB97" s="102"/>
      <c r="HC97" s="102"/>
      <c r="HD97" s="102"/>
      <c r="HE97" s="102"/>
      <c r="HF97" s="102"/>
      <c r="HG97" s="102"/>
      <c r="HH97" s="102"/>
      <c r="HI97" s="102"/>
      <c r="HJ97" s="102"/>
      <c r="HK97" s="102"/>
      <c r="HL97" s="102"/>
      <c r="HM97" s="102"/>
      <c r="HN97" s="102"/>
      <c r="HO97" s="102"/>
      <c r="HP97" s="102"/>
      <c r="HQ97" s="102"/>
      <c r="HR97" s="102"/>
      <c r="HS97" s="102"/>
      <c r="HT97" s="102"/>
      <c r="HU97" s="102"/>
      <c r="HV97" s="102"/>
      <c r="HW97" s="102"/>
      <c r="HX97" s="102"/>
      <c r="HY97" s="102"/>
      <c r="HZ97" s="102"/>
      <c r="IA97" s="102"/>
      <c r="IB97" s="102"/>
      <c r="IC97" s="102"/>
      <c r="ID97" s="102"/>
      <c r="IE97" s="102"/>
      <c r="IF97" s="102"/>
      <c r="IG97" s="102"/>
      <c r="IH97" s="102"/>
      <c r="II97" s="102"/>
      <c r="IJ97" s="102"/>
      <c r="IK97" s="102"/>
      <c r="IL97" s="102"/>
      <c r="IM97" s="102"/>
      <c r="IN97" s="102"/>
      <c r="IO97" s="102"/>
      <c r="IP97" s="102"/>
      <c r="IQ97" s="102"/>
      <c r="IR97" s="102"/>
      <c r="IS97" s="102"/>
      <c r="IT97" s="102"/>
      <c r="IU97" s="104" t="b">
        <v>1</v>
      </c>
      <c r="IV97" s="104" t="b">
        <v>0</v>
      </c>
    </row>
    <row r="98" spans="1:256" hidden="1">
      <c r="A98" s="129">
        <v>210302</v>
      </c>
      <c r="B98" s="131" t="s">
        <v>205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09"/>
      <c r="N98" s="109"/>
      <c r="O98" s="109"/>
      <c r="P98" s="109"/>
      <c r="Q98" s="121">
        <v>0</v>
      </c>
      <c r="R98" s="121">
        <v>0</v>
      </c>
      <c r="S98" s="148">
        <v>0</v>
      </c>
      <c r="T98" s="102"/>
      <c r="U98" s="102"/>
      <c r="V98" s="102"/>
      <c r="W98" s="102"/>
      <c r="X98" s="102"/>
      <c r="Y98" s="102"/>
      <c r="Z98" s="108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9"/>
      <c r="CB98" s="102"/>
      <c r="CC98" s="102"/>
      <c r="CD98" s="102"/>
      <c r="CE98" s="102"/>
      <c r="CF98" s="102"/>
      <c r="CG98" s="102"/>
      <c r="CH98" s="102"/>
      <c r="CI98" s="102"/>
      <c r="CJ98" s="102"/>
      <c r="CK98" s="102"/>
      <c r="CL98" s="102"/>
      <c r="CM98" s="102"/>
      <c r="CN98" s="102"/>
      <c r="CO98" s="102"/>
      <c r="CP98" s="102"/>
      <c r="CQ98" s="102"/>
      <c r="CR98" s="102"/>
      <c r="CS98" s="102"/>
      <c r="CT98" s="102"/>
      <c r="CU98" s="102"/>
      <c r="CV98" s="102"/>
      <c r="CW98" s="102"/>
      <c r="CX98" s="102"/>
      <c r="CY98" s="102"/>
      <c r="CZ98" s="102"/>
      <c r="DA98" s="102"/>
      <c r="DB98" s="102"/>
      <c r="DC98" s="102"/>
      <c r="DD98" s="102"/>
      <c r="DE98" s="102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102"/>
      <c r="GR98" s="102"/>
      <c r="GS98" s="102"/>
      <c r="GT98" s="102"/>
      <c r="GU98" s="102"/>
      <c r="GV98" s="102"/>
      <c r="GW98" s="102"/>
      <c r="GX98" s="102"/>
      <c r="GY98" s="102"/>
      <c r="GZ98" s="102"/>
      <c r="HA98" s="102"/>
      <c r="HB98" s="102"/>
      <c r="HC98" s="102"/>
      <c r="HD98" s="102"/>
      <c r="HE98" s="102"/>
      <c r="HF98" s="102"/>
      <c r="HG98" s="102"/>
      <c r="HH98" s="102"/>
      <c r="HI98" s="102"/>
      <c r="HJ98" s="102"/>
      <c r="HK98" s="102"/>
      <c r="HL98" s="102"/>
      <c r="HM98" s="102"/>
      <c r="HN98" s="102"/>
      <c r="HO98" s="102"/>
      <c r="HP98" s="102"/>
      <c r="HQ98" s="102"/>
      <c r="HR98" s="102"/>
      <c r="HS98" s="102"/>
      <c r="HT98" s="102"/>
      <c r="HU98" s="102"/>
      <c r="HV98" s="102"/>
      <c r="HW98" s="102"/>
      <c r="HX98" s="102"/>
      <c r="HY98" s="102"/>
      <c r="HZ98" s="102"/>
      <c r="IA98" s="102"/>
      <c r="IB98" s="102"/>
      <c r="IC98" s="102"/>
      <c r="ID98" s="102"/>
      <c r="IE98" s="102"/>
      <c r="IF98" s="102"/>
      <c r="IG98" s="102"/>
      <c r="IH98" s="102"/>
      <c r="II98" s="102"/>
      <c r="IJ98" s="102"/>
      <c r="IK98" s="102"/>
      <c r="IL98" s="102"/>
      <c r="IM98" s="102"/>
      <c r="IN98" s="102"/>
      <c r="IO98" s="102"/>
      <c r="IP98" s="102"/>
      <c r="IQ98" s="102"/>
      <c r="IR98" s="102"/>
      <c r="IS98" s="102"/>
      <c r="IT98" s="102"/>
      <c r="IU98" s="104" t="b">
        <v>1</v>
      </c>
      <c r="IV98" s="104" t="b">
        <v>0</v>
      </c>
    </row>
    <row r="99" spans="1:256" hidden="1">
      <c r="A99" s="129">
        <v>210303</v>
      </c>
      <c r="B99" s="131" t="s">
        <v>206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09"/>
      <c r="N99" s="109"/>
      <c r="O99" s="109"/>
      <c r="P99" s="109"/>
      <c r="Q99" s="121">
        <v>0</v>
      </c>
      <c r="R99" s="121">
        <v>0</v>
      </c>
      <c r="S99" s="148">
        <v>0</v>
      </c>
      <c r="T99" s="102"/>
      <c r="U99" s="118" t="s">
        <v>207</v>
      </c>
      <c r="V99" s="102"/>
      <c r="W99" s="102"/>
      <c r="X99" s="102"/>
      <c r="Y99" s="102"/>
      <c r="Z99" s="108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9"/>
      <c r="CB99" s="102"/>
      <c r="CC99" s="102"/>
      <c r="CD99" s="102"/>
      <c r="CE99" s="102"/>
      <c r="CF99" s="102"/>
      <c r="CG99" s="102"/>
      <c r="CH99" s="102"/>
      <c r="CI99" s="102"/>
      <c r="CJ99" s="102"/>
      <c r="CK99" s="102"/>
      <c r="CL99" s="102"/>
      <c r="CM99" s="102"/>
      <c r="CN99" s="102"/>
      <c r="CO99" s="102"/>
      <c r="CP99" s="102"/>
      <c r="CQ99" s="102"/>
      <c r="CR99" s="102"/>
      <c r="CS99" s="102"/>
      <c r="CT99" s="102"/>
      <c r="CU99" s="102"/>
      <c r="CV99" s="102"/>
      <c r="CW99" s="102"/>
      <c r="CX99" s="102"/>
      <c r="CY99" s="102"/>
      <c r="CZ99" s="102"/>
      <c r="DA99" s="102"/>
      <c r="DB99" s="102"/>
      <c r="DC99" s="102"/>
      <c r="DD99" s="102"/>
      <c r="DE99" s="102"/>
      <c r="DF99" s="102"/>
      <c r="DG99" s="102"/>
      <c r="DH99" s="102"/>
      <c r="DI99" s="102"/>
      <c r="DJ99" s="102"/>
      <c r="DK99" s="102"/>
      <c r="DL99" s="102"/>
      <c r="DM99" s="102"/>
      <c r="DN99" s="102"/>
      <c r="DO99" s="102"/>
      <c r="DP99" s="102"/>
      <c r="DQ99" s="102"/>
      <c r="DR99" s="102"/>
      <c r="DS99" s="102"/>
      <c r="DT99" s="102"/>
      <c r="DU99" s="102"/>
      <c r="DV99" s="102"/>
      <c r="DW99" s="102"/>
      <c r="DX99" s="102"/>
      <c r="DY99" s="102"/>
      <c r="DZ99" s="102"/>
      <c r="EA99" s="102"/>
      <c r="EB99" s="102"/>
      <c r="EC99" s="102"/>
      <c r="ED99" s="102"/>
      <c r="EE99" s="102"/>
      <c r="EF99" s="102"/>
      <c r="EG99" s="102"/>
      <c r="EH99" s="102"/>
      <c r="EI99" s="102"/>
      <c r="EJ99" s="102"/>
      <c r="EK99" s="102"/>
      <c r="EL99" s="102"/>
      <c r="EM99" s="102"/>
      <c r="EN99" s="102"/>
      <c r="EO99" s="102"/>
      <c r="EP99" s="102"/>
      <c r="EQ99" s="102"/>
      <c r="ER99" s="102"/>
      <c r="ES99" s="102"/>
      <c r="ET99" s="102"/>
      <c r="EU99" s="102"/>
      <c r="EV99" s="102"/>
      <c r="EW99" s="102"/>
      <c r="EX99" s="102"/>
      <c r="EY99" s="102"/>
      <c r="EZ99" s="102"/>
      <c r="FA99" s="102"/>
      <c r="FB99" s="102"/>
      <c r="FC99" s="102"/>
      <c r="FD99" s="102"/>
      <c r="FE99" s="102"/>
      <c r="FF99" s="102"/>
      <c r="FG99" s="102"/>
      <c r="FH99" s="102"/>
      <c r="FI99" s="102"/>
      <c r="FJ99" s="102"/>
      <c r="FK99" s="102"/>
      <c r="FL99" s="102"/>
      <c r="FM99" s="102"/>
      <c r="FN99" s="102"/>
      <c r="FO99" s="102"/>
      <c r="FP99" s="102"/>
      <c r="FQ99" s="102"/>
      <c r="FR99" s="102"/>
      <c r="FS99" s="102"/>
      <c r="FT99" s="102"/>
      <c r="FU99" s="102"/>
      <c r="FV99" s="102"/>
      <c r="FW99" s="102"/>
      <c r="FX99" s="102"/>
      <c r="FY99" s="102"/>
      <c r="FZ99" s="102"/>
      <c r="GA99" s="102"/>
      <c r="GB99" s="102"/>
      <c r="GC99" s="102"/>
      <c r="GD99" s="102"/>
      <c r="GE99" s="102"/>
      <c r="GF99" s="102"/>
      <c r="GG99" s="102"/>
      <c r="GH99" s="102"/>
      <c r="GI99" s="102"/>
      <c r="GJ99" s="102"/>
      <c r="GK99" s="102"/>
      <c r="GL99" s="102"/>
      <c r="GM99" s="102"/>
      <c r="GN99" s="102"/>
      <c r="GO99" s="102"/>
      <c r="GP99" s="102"/>
      <c r="GQ99" s="102"/>
      <c r="GR99" s="102"/>
      <c r="GS99" s="102"/>
      <c r="GT99" s="102"/>
      <c r="GU99" s="102"/>
      <c r="GV99" s="102"/>
      <c r="GW99" s="102"/>
      <c r="GX99" s="102"/>
      <c r="GY99" s="102"/>
      <c r="GZ99" s="102"/>
      <c r="HA99" s="102"/>
      <c r="HB99" s="102"/>
      <c r="HC99" s="102"/>
      <c r="HD99" s="102"/>
      <c r="HE99" s="102"/>
      <c r="HF99" s="102"/>
      <c r="HG99" s="102"/>
      <c r="HH99" s="102"/>
      <c r="HI99" s="102"/>
      <c r="HJ99" s="102"/>
      <c r="HK99" s="102"/>
      <c r="HL99" s="102"/>
      <c r="HM99" s="102"/>
      <c r="HN99" s="102"/>
      <c r="HO99" s="102"/>
      <c r="HP99" s="102"/>
      <c r="HQ99" s="102"/>
      <c r="HR99" s="102"/>
      <c r="HS99" s="102"/>
      <c r="HT99" s="102"/>
      <c r="HU99" s="102"/>
      <c r="HV99" s="102"/>
      <c r="HW99" s="102"/>
      <c r="HX99" s="102"/>
      <c r="HY99" s="102"/>
      <c r="HZ99" s="102"/>
      <c r="IA99" s="102"/>
      <c r="IB99" s="102"/>
      <c r="IC99" s="102"/>
      <c r="ID99" s="102"/>
      <c r="IE99" s="102"/>
      <c r="IF99" s="102"/>
      <c r="IG99" s="102"/>
      <c r="IH99" s="102"/>
      <c r="II99" s="102"/>
      <c r="IJ99" s="102"/>
      <c r="IK99" s="102"/>
      <c r="IL99" s="102"/>
      <c r="IM99" s="102"/>
      <c r="IN99" s="102"/>
      <c r="IO99" s="102"/>
      <c r="IP99" s="102"/>
      <c r="IQ99" s="102"/>
      <c r="IR99" s="102"/>
      <c r="IS99" s="102"/>
      <c r="IT99" s="102"/>
      <c r="IU99" s="104" t="b">
        <v>0</v>
      </c>
      <c r="IV99" s="104" t="b">
        <v>0</v>
      </c>
    </row>
    <row r="100" spans="1:256" hidden="1">
      <c r="A100" s="129">
        <v>210304</v>
      </c>
      <c r="B100" s="131" t="s">
        <v>208</v>
      </c>
      <c r="C100" s="116">
        <v>0</v>
      </c>
      <c r="D100" s="116">
        <v>0</v>
      </c>
      <c r="E100" s="116">
        <v>0</v>
      </c>
      <c r="F100" s="116">
        <v>0</v>
      </c>
      <c r="G100" s="116">
        <v>0</v>
      </c>
      <c r="H100" s="116">
        <v>0</v>
      </c>
      <c r="I100" s="116">
        <v>0</v>
      </c>
      <c r="J100" s="116">
        <v>0</v>
      </c>
      <c r="K100" s="116">
        <v>0</v>
      </c>
      <c r="L100" s="116">
        <v>0</v>
      </c>
      <c r="M100" s="102"/>
      <c r="N100" s="102"/>
      <c r="O100" s="102"/>
      <c r="P100" s="102"/>
      <c r="Q100" s="121">
        <v>0</v>
      </c>
      <c r="R100" s="121">
        <v>0</v>
      </c>
      <c r="S100" s="108">
        <v>0</v>
      </c>
      <c r="T100" s="102"/>
      <c r="U100" s="102"/>
      <c r="V100" s="102"/>
      <c r="W100" s="102"/>
      <c r="X100" s="102"/>
      <c r="Y100" s="102"/>
      <c r="Z100" s="108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9"/>
      <c r="CB100" s="102"/>
      <c r="CC100" s="102"/>
      <c r="CD100" s="102"/>
      <c r="CE100" s="102"/>
      <c r="CF100" s="102"/>
      <c r="CG100" s="102"/>
      <c r="CH100" s="102"/>
      <c r="CI100" s="102"/>
      <c r="CJ100" s="102"/>
      <c r="CK100" s="102"/>
      <c r="CL100" s="102"/>
      <c r="CM100" s="102"/>
      <c r="CN100" s="102"/>
      <c r="CO100" s="102"/>
      <c r="CP100" s="102"/>
      <c r="CQ100" s="102"/>
      <c r="CR100" s="102"/>
      <c r="CS100" s="102"/>
      <c r="CT100" s="102"/>
      <c r="CU100" s="102"/>
      <c r="CV100" s="102"/>
      <c r="CW100" s="102"/>
      <c r="CX100" s="102"/>
      <c r="CY100" s="102"/>
      <c r="CZ100" s="102"/>
      <c r="DA100" s="102"/>
      <c r="DB100" s="102"/>
      <c r="DC100" s="102"/>
      <c r="DD100" s="102"/>
      <c r="DE100" s="102"/>
      <c r="DF100" s="102"/>
      <c r="DG100" s="102"/>
      <c r="DH100" s="102"/>
      <c r="DI100" s="102"/>
      <c r="DJ100" s="102"/>
      <c r="DK100" s="102"/>
      <c r="DL100" s="102"/>
      <c r="DM100" s="102"/>
      <c r="DN100" s="102"/>
      <c r="DO100" s="102"/>
      <c r="DP100" s="102"/>
      <c r="DQ100" s="102"/>
      <c r="DR100" s="102"/>
      <c r="DS100" s="102"/>
      <c r="DT100" s="102"/>
      <c r="DU100" s="102"/>
      <c r="DV100" s="102"/>
      <c r="DW100" s="102"/>
      <c r="DX100" s="102"/>
      <c r="DY100" s="102"/>
      <c r="DZ100" s="102"/>
      <c r="EA100" s="102"/>
      <c r="EB100" s="102"/>
      <c r="EC100" s="102"/>
      <c r="ED100" s="102"/>
      <c r="EE100" s="102"/>
      <c r="EF100" s="102"/>
      <c r="EG100" s="102"/>
      <c r="EH100" s="102"/>
      <c r="EI100" s="102"/>
      <c r="EJ100" s="102"/>
      <c r="EK100" s="102"/>
      <c r="EL100" s="102"/>
      <c r="EM100" s="102"/>
      <c r="EN100" s="102"/>
      <c r="EO100" s="102"/>
      <c r="EP100" s="102"/>
      <c r="EQ100" s="102"/>
      <c r="ER100" s="102"/>
      <c r="ES100" s="102"/>
      <c r="ET100" s="102"/>
      <c r="EU100" s="102"/>
      <c r="EV100" s="102"/>
      <c r="EW100" s="102"/>
      <c r="EX100" s="102"/>
      <c r="EY100" s="102"/>
      <c r="EZ100" s="102"/>
      <c r="FA100" s="102"/>
      <c r="FB100" s="102"/>
      <c r="FC100" s="102"/>
      <c r="FD100" s="102"/>
      <c r="FE100" s="102"/>
      <c r="FF100" s="102"/>
      <c r="FG100" s="102"/>
      <c r="FH100" s="102"/>
      <c r="FI100" s="102"/>
      <c r="FJ100" s="102"/>
      <c r="FK100" s="102"/>
      <c r="FL100" s="102"/>
      <c r="FM100" s="102"/>
      <c r="FN100" s="102"/>
      <c r="FO100" s="102"/>
      <c r="FP100" s="102"/>
      <c r="FQ100" s="102"/>
      <c r="FR100" s="102"/>
      <c r="FS100" s="102"/>
      <c r="FT100" s="102"/>
      <c r="FU100" s="102"/>
      <c r="FV100" s="102"/>
      <c r="FW100" s="102"/>
      <c r="FX100" s="102"/>
      <c r="FY100" s="102"/>
      <c r="FZ100" s="102"/>
      <c r="GA100" s="102"/>
      <c r="GB100" s="102"/>
      <c r="GC100" s="102"/>
      <c r="GD100" s="102"/>
      <c r="GE100" s="102"/>
      <c r="GF100" s="102"/>
      <c r="GG100" s="102"/>
      <c r="GH100" s="102"/>
      <c r="GI100" s="102"/>
      <c r="GJ100" s="102"/>
      <c r="GK100" s="102"/>
      <c r="GL100" s="102"/>
      <c r="GM100" s="102"/>
      <c r="GN100" s="102"/>
      <c r="GO100" s="102"/>
      <c r="GP100" s="102"/>
      <c r="GQ100" s="102"/>
      <c r="GR100" s="102"/>
      <c r="GS100" s="102"/>
      <c r="GT100" s="102"/>
      <c r="GU100" s="102"/>
      <c r="GV100" s="102"/>
      <c r="GW100" s="102"/>
      <c r="GX100" s="102"/>
      <c r="GY100" s="102"/>
      <c r="GZ100" s="102"/>
      <c r="HA100" s="102"/>
      <c r="HB100" s="102"/>
      <c r="HC100" s="102"/>
      <c r="HD100" s="102"/>
      <c r="HE100" s="102"/>
      <c r="HF100" s="102"/>
      <c r="HG100" s="102"/>
      <c r="HH100" s="102"/>
      <c r="HI100" s="102"/>
      <c r="HJ100" s="102"/>
      <c r="HK100" s="102"/>
      <c r="HL100" s="102"/>
      <c r="HM100" s="102"/>
      <c r="HN100" s="102"/>
      <c r="HO100" s="102"/>
      <c r="HP100" s="102"/>
      <c r="HQ100" s="102"/>
      <c r="HR100" s="102"/>
      <c r="HS100" s="102"/>
      <c r="HT100" s="102"/>
      <c r="HU100" s="102"/>
      <c r="HV100" s="102"/>
      <c r="HW100" s="102"/>
      <c r="HX100" s="102"/>
      <c r="HY100" s="102"/>
      <c r="HZ100" s="102"/>
      <c r="IA100" s="102"/>
      <c r="IB100" s="102"/>
      <c r="IC100" s="102"/>
      <c r="ID100" s="102"/>
      <c r="IE100" s="102"/>
      <c r="IF100" s="102"/>
      <c r="IG100" s="102"/>
      <c r="IH100" s="102"/>
      <c r="II100" s="102"/>
      <c r="IJ100" s="102"/>
      <c r="IK100" s="102"/>
      <c r="IL100" s="102"/>
      <c r="IM100" s="102"/>
      <c r="IN100" s="102"/>
      <c r="IO100" s="102"/>
      <c r="IP100" s="102"/>
      <c r="IQ100" s="102"/>
      <c r="IR100" s="102"/>
      <c r="IS100" s="102"/>
      <c r="IT100" s="102"/>
      <c r="IU100" s="103" t="b">
        <v>1</v>
      </c>
      <c r="IV100" s="103" t="b">
        <v>0</v>
      </c>
    </row>
    <row r="101" spans="1:256" hidden="1">
      <c r="A101" s="129">
        <v>210305</v>
      </c>
      <c r="B101" s="131" t="s">
        <v>209</v>
      </c>
      <c r="C101" s="116">
        <v>0</v>
      </c>
      <c r="D101" s="116">
        <v>0</v>
      </c>
      <c r="E101" s="116">
        <v>0</v>
      </c>
      <c r="F101" s="116">
        <v>0</v>
      </c>
      <c r="G101" s="116">
        <v>0</v>
      </c>
      <c r="H101" s="116">
        <v>0</v>
      </c>
      <c r="I101" s="116">
        <v>0</v>
      </c>
      <c r="J101" s="116">
        <v>0</v>
      </c>
      <c r="K101" s="116">
        <v>0</v>
      </c>
      <c r="L101" s="116">
        <v>0</v>
      </c>
      <c r="M101" s="102"/>
      <c r="N101" s="102"/>
      <c r="O101" s="102"/>
      <c r="P101" s="102"/>
      <c r="Q101" s="121">
        <v>0</v>
      </c>
      <c r="R101" s="121">
        <v>0</v>
      </c>
      <c r="S101" s="108">
        <v>0</v>
      </c>
      <c r="T101" s="102"/>
      <c r="U101" s="102"/>
      <c r="V101" s="102"/>
      <c r="W101" s="102"/>
      <c r="X101" s="102"/>
      <c r="Y101" s="102"/>
      <c r="Z101" s="108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9"/>
      <c r="CB101" s="102"/>
      <c r="CC101" s="102"/>
      <c r="CD101" s="102"/>
      <c r="CE101" s="102"/>
      <c r="CF101" s="102"/>
      <c r="CG101" s="102"/>
      <c r="CH101" s="102"/>
      <c r="CI101" s="102"/>
      <c r="CJ101" s="102"/>
      <c r="CK101" s="102"/>
      <c r="CL101" s="102"/>
      <c r="CM101" s="102"/>
      <c r="CN101" s="102"/>
      <c r="CO101" s="102"/>
      <c r="CP101" s="102"/>
      <c r="CQ101" s="102"/>
      <c r="CR101" s="102"/>
      <c r="CS101" s="102"/>
      <c r="CT101" s="102"/>
      <c r="CU101" s="102"/>
      <c r="CV101" s="102"/>
      <c r="CW101" s="102"/>
      <c r="CX101" s="102"/>
      <c r="CY101" s="102"/>
      <c r="CZ101" s="102"/>
      <c r="DA101" s="102"/>
      <c r="DB101" s="102"/>
      <c r="DC101" s="102"/>
      <c r="DD101" s="102"/>
      <c r="DE101" s="102"/>
      <c r="DF101" s="102"/>
      <c r="DG101" s="102"/>
      <c r="DH101" s="102"/>
      <c r="DI101" s="102"/>
      <c r="DJ101" s="102"/>
      <c r="DK101" s="102"/>
      <c r="DL101" s="102"/>
      <c r="DM101" s="102"/>
      <c r="DN101" s="102"/>
      <c r="DO101" s="102"/>
      <c r="DP101" s="102"/>
      <c r="DQ101" s="102"/>
      <c r="DR101" s="102"/>
      <c r="DS101" s="102"/>
      <c r="DT101" s="102"/>
      <c r="DU101" s="102"/>
      <c r="DV101" s="102"/>
      <c r="DW101" s="102"/>
      <c r="DX101" s="102"/>
      <c r="DY101" s="102"/>
      <c r="DZ101" s="102"/>
      <c r="EA101" s="102"/>
      <c r="EB101" s="102"/>
      <c r="EC101" s="102"/>
      <c r="ED101" s="102"/>
      <c r="EE101" s="102"/>
      <c r="EF101" s="102"/>
      <c r="EG101" s="102"/>
      <c r="EH101" s="102"/>
      <c r="EI101" s="102"/>
      <c r="EJ101" s="102"/>
      <c r="EK101" s="102"/>
      <c r="EL101" s="102"/>
      <c r="EM101" s="102"/>
      <c r="EN101" s="102"/>
      <c r="EO101" s="102"/>
      <c r="EP101" s="102"/>
      <c r="EQ101" s="102"/>
      <c r="ER101" s="102"/>
      <c r="ES101" s="102"/>
      <c r="ET101" s="102"/>
      <c r="EU101" s="102"/>
      <c r="EV101" s="102"/>
      <c r="EW101" s="102"/>
      <c r="EX101" s="102"/>
      <c r="EY101" s="102"/>
      <c r="EZ101" s="102"/>
      <c r="FA101" s="102"/>
      <c r="FB101" s="102"/>
      <c r="FC101" s="102"/>
      <c r="FD101" s="102"/>
      <c r="FE101" s="102"/>
      <c r="FF101" s="102"/>
      <c r="FG101" s="102"/>
      <c r="FH101" s="102"/>
      <c r="FI101" s="102"/>
      <c r="FJ101" s="102"/>
      <c r="FK101" s="102"/>
      <c r="FL101" s="102"/>
      <c r="FM101" s="102"/>
      <c r="FN101" s="102"/>
      <c r="FO101" s="102"/>
      <c r="FP101" s="102"/>
      <c r="FQ101" s="102"/>
      <c r="FR101" s="102"/>
      <c r="FS101" s="102"/>
      <c r="FT101" s="102"/>
      <c r="FU101" s="102"/>
      <c r="FV101" s="102"/>
      <c r="FW101" s="102"/>
      <c r="FX101" s="102"/>
      <c r="FY101" s="102"/>
      <c r="FZ101" s="102"/>
      <c r="GA101" s="102"/>
      <c r="GB101" s="102"/>
      <c r="GC101" s="102"/>
      <c r="GD101" s="102"/>
      <c r="GE101" s="102"/>
      <c r="GF101" s="102"/>
      <c r="GG101" s="102"/>
      <c r="GH101" s="102"/>
      <c r="GI101" s="102"/>
      <c r="GJ101" s="102"/>
      <c r="GK101" s="102"/>
      <c r="GL101" s="102"/>
      <c r="GM101" s="102"/>
      <c r="GN101" s="102"/>
      <c r="GO101" s="102"/>
      <c r="GP101" s="102"/>
      <c r="GQ101" s="102"/>
      <c r="GR101" s="102"/>
      <c r="GS101" s="102"/>
      <c r="GT101" s="102"/>
      <c r="GU101" s="102"/>
      <c r="GV101" s="102"/>
      <c r="GW101" s="102"/>
      <c r="GX101" s="102"/>
      <c r="GY101" s="102"/>
      <c r="GZ101" s="102"/>
      <c r="HA101" s="102"/>
      <c r="HB101" s="102"/>
      <c r="HC101" s="102"/>
      <c r="HD101" s="102"/>
      <c r="HE101" s="102"/>
      <c r="HF101" s="102"/>
      <c r="HG101" s="102"/>
      <c r="HH101" s="102"/>
      <c r="HI101" s="102"/>
      <c r="HJ101" s="102"/>
      <c r="HK101" s="102"/>
      <c r="HL101" s="102"/>
      <c r="HM101" s="102"/>
      <c r="HN101" s="102"/>
      <c r="HO101" s="102"/>
      <c r="HP101" s="102"/>
      <c r="HQ101" s="102"/>
      <c r="HR101" s="102"/>
      <c r="HS101" s="102"/>
      <c r="HT101" s="102"/>
      <c r="HU101" s="102"/>
      <c r="HV101" s="102"/>
      <c r="HW101" s="102"/>
      <c r="HX101" s="102"/>
      <c r="HY101" s="102"/>
      <c r="HZ101" s="102"/>
      <c r="IA101" s="102"/>
      <c r="IB101" s="102"/>
      <c r="IC101" s="102"/>
      <c r="ID101" s="102"/>
      <c r="IE101" s="102"/>
      <c r="IF101" s="102"/>
      <c r="IG101" s="102"/>
      <c r="IH101" s="102"/>
      <c r="II101" s="102"/>
      <c r="IJ101" s="102"/>
      <c r="IK101" s="102"/>
      <c r="IL101" s="102"/>
      <c r="IM101" s="102"/>
      <c r="IN101" s="102"/>
      <c r="IO101" s="102"/>
      <c r="IP101" s="102"/>
      <c r="IQ101" s="102"/>
      <c r="IR101" s="102"/>
      <c r="IS101" s="102"/>
      <c r="IT101" s="102"/>
      <c r="IU101" s="103" t="b">
        <v>1</v>
      </c>
      <c r="IV101" s="103" t="b">
        <v>0</v>
      </c>
    </row>
    <row r="102" spans="1:256" hidden="1">
      <c r="A102" s="129">
        <v>210307</v>
      </c>
      <c r="B102" s="131" t="s">
        <v>143</v>
      </c>
      <c r="C102" s="116">
        <v>0</v>
      </c>
      <c r="D102" s="116">
        <v>0</v>
      </c>
      <c r="E102" s="116">
        <v>0</v>
      </c>
      <c r="F102" s="116">
        <v>0</v>
      </c>
      <c r="G102" s="116">
        <v>0</v>
      </c>
      <c r="H102" s="116">
        <v>0</v>
      </c>
      <c r="I102" s="116">
        <v>0</v>
      </c>
      <c r="J102" s="116">
        <v>0</v>
      </c>
      <c r="K102" s="116">
        <v>0</v>
      </c>
      <c r="L102" s="116">
        <v>0</v>
      </c>
      <c r="M102" s="102"/>
      <c r="N102" s="102"/>
      <c r="O102" s="102"/>
      <c r="P102" s="102"/>
      <c r="Q102" s="121">
        <v>0</v>
      </c>
      <c r="R102" s="121">
        <v>0</v>
      </c>
      <c r="S102" s="108">
        <v>0</v>
      </c>
      <c r="T102" s="102"/>
      <c r="U102" s="102"/>
      <c r="V102" s="102"/>
      <c r="W102" s="102"/>
      <c r="X102" s="102"/>
      <c r="Y102" s="102"/>
      <c r="Z102" s="108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9"/>
      <c r="CB102" s="102"/>
      <c r="CC102" s="102"/>
      <c r="CD102" s="102"/>
      <c r="CE102" s="102"/>
      <c r="CF102" s="102"/>
      <c r="CG102" s="102"/>
      <c r="CH102" s="102"/>
      <c r="CI102" s="102"/>
      <c r="CJ102" s="102"/>
      <c r="CK102" s="102"/>
      <c r="CL102" s="102"/>
      <c r="CM102" s="102"/>
      <c r="CN102" s="102"/>
      <c r="CO102" s="102"/>
      <c r="CP102" s="102"/>
      <c r="CQ102" s="102"/>
      <c r="CR102" s="102"/>
      <c r="CS102" s="102"/>
      <c r="CT102" s="102"/>
      <c r="CU102" s="102"/>
      <c r="CV102" s="102"/>
      <c r="CW102" s="102"/>
      <c r="CX102" s="102"/>
      <c r="CY102" s="102"/>
      <c r="CZ102" s="102"/>
      <c r="DA102" s="102"/>
      <c r="DB102" s="102"/>
      <c r="DC102" s="102"/>
      <c r="DD102" s="102"/>
      <c r="DE102" s="102"/>
      <c r="DF102" s="102"/>
      <c r="DG102" s="102"/>
      <c r="DH102" s="102"/>
      <c r="DI102" s="102"/>
      <c r="DJ102" s="102"/>
      <c r="DK102" s="102"/>
      <c r="DL102" s="102"/>
      <c r="DM102" s="102"/>
      <c r="DN102" s="102"/>
      <c r="DO102" s="102"/>
      <c r="DP102" s="102"/>
      <c r="DQ102" s="102"/>
      <c r="DR102" s="102"/>
      <c r="DS102" s="102"/>
      <c r="DT102" s="102"/>
      <c r="DU102" s="102"/>
      <c r="DV102" s="102"/>
      <c r="DW102" s="102"/>
      <c r="DX102" s="102"/>
      <c r="DY102" s="102"/>
      <c r="DZ102" s="102"/>
      <c r="EA102" s="102"/>
      <c r="EB102" s="102"/>
      <c r="EC102" s="102"/>
      <c r="ED102" s="102"/>
      <c r="EE102" s="102"/>
      <c r="EF102" s="102"/>
      <c r="EG102" s="102"/>
      <c r="EH102" s="102"/>
      <c r="EI102" s="102"/>
      <c r="EJ102" s="102"/>
      <c r="EK102" s="102"/>
      <c r="EL102" s="102"/>
      <c r="EM102" s="102"/>
      <c r="EN102" s="102"/>
      <c r="EO102" s="102"/>
      <c r="EP102" s="102"/>
      <c r="EQ102" s="102"/>
      <c r="ER102" s="102"/>
      <c r="ES102" s="102"/>
      <c r="ET102" s="102"/>
      <c r="EU102" s="102"/>
      <c r="EV102" s="102"/>
      <c r="EW102" s="102"/>
      <c r="EX102" s="102"/>
      <c r="EY102" s="102"/>
      <c r="EZ102" s="102"/>
      <c r="FA102" s="102"/>
      <c r="FB102" s="102"/>
      <c r="FC102" s="102"/>
      <c r="FD102" s="102"/>
      <c r="FE102" s="102"/>
      <c r="FF102" s="102"/>
      <c r="FG102" s="102"/>
      <c r="FH102" s="102"/>
      <c r="FI102" s="102"/>
      <c r="FJ102" s="102"/>
      <c r="FK102" s="102"/>
      <c r="FL102" s="102"/>
      <c r="FM102" s="102"/>
      <c r="FN102" s="102"/>
      <c r="FO102" s="102"/>
      <c r="FP102" s="102"/>
      <c r="FQ102" s="102"/>
      <c r="FR102" s="102"/>
      <c r="FS102" s="102"/>
      <c r="FT102" s="102"/>
      <c r="FU102" s="102"/>
      <c r="FV102" s="102"/>
      <c r="FW102" s="102"/>
      <c r="FX102" s="102"/>
      <c r="FY102" s="102"/>
      <c r="FZ102" s="102"/>
      <c r="GA102" s="102"/>
      <c r="GB102" s="102"/>
      <c r="GC102" s="102"/>
      <c r="GD102" s="102"/>
      <c r="GE102" s="102"/>
      <c r="GF102" s="102"/>
      <c r="GG102" s="102"/>
      <c r="GH102" s="102"/>
      <c r="GI102" s="102"/>
      <c r="GJ102" s="102"/>
      <c r="GK102" s="102"/>
      <c r="GL102" s="102"/>
      <c r="GM102" s="102"/>
      <c r="GN102" s="102"/>
      <c r="GO102" s="102"/>
      <c r="GP102" s="102"/>
      <c r="GQ102" s="102"/>
      <c r="GR102" s="102"/>
      <c r="GS102" s="102"/>
      <c r="GT102" s="102"/>
      <c r="GU102" s="102"/>
      <c r="GV102" s="102"/>
      <c r="GW102" s="102"/>
      <c r="GX102" s="102"/>
      <c r="GY102" s="102"/>
      <c r="GZ102" s="102"/>
      <c r="HA102" s="102"/>
      <c r="HB102" s="102"/>
      <c r="HC102" s="102"/>
      <c r="HD102" s="102"/>
      <c r="HE102" s="102"/>
      <c r="HF102" s="102"/>
      <c r="HG102" s="102"/>
      <c r="HH102" s="102"/>
      <c r="HI102" s="102"/>
      <c r="HJ102" s="102"/>
      <c r="HK102" s="102"/>
      <c r="HL102" s="102"/>
      <c r="HM102" s="102"/>
      <c r="HN102" s="102"/>
      <c r="HO102" s="102"/>
      <c r="HP102" s="102"/>
      <c r="HQ102" s="102"/>
      <c r="HR102" s="102"/>
      <c r="HS102" s="102"/>
      <c r="HT102" s="102"/>
      <c r="HU102" s="102"/>
      <c r="HV102" s="102"/>
      <c r="HW102" s="102"/>
      <c r="HX102" s="102"/>
      <c r="HY102" s="102"/>
      <c r="HZ102" s="102"/>
      <c r="IA102" s="102"/>
      <c r="IB102" s="102"/>
      <c r="IC102" s="102"/>
      <c r="ID102" s="102"/>
      <c r="IE102" s="102"/>
      <c r="IF102" s="102"/>
      <c r="IG102" s="102"/>
      <c r="IH102" s="102"/>
      <c r="II102" s="102"/>
      <c r="IJ102" s="102"/>
      <c r="IK102" s="102"/>
      <c r="IL102" s="102"/>
      <c r="IM102" s="102"/>
      <c r="IN102" s="102"/>
      <c r="IO102" s="102"/>
      <c r="IP102" s="102"/>
      <c r="IQ102" s="102"/>
      <c r="IR102" s="102"/>
      <c r="IS102" s="102"/>
      <c r="IT102" s="102"/>
      <c r="IU102" s="103" t="b">
        <v>0</v>
      </c>
      <c r="IV102" s="103" t="b">
        <v>0</v>
      </c>
    </row>
    <row r="103" spans="1:256" hidden="1">
      <c r="A103" s="129">
        <v>210306</v>
      </c>
      <c r="B103" s="146" t="s">
        <v>124</v>
      </c>
      <c r="C103" s="116">
        <v>0</v>
      </c>
      <c r="D103" s="116">
        <v>361</v>
      </c>
      <c r="E103" s="116">
        <v>0</v>
      </c>
      <c r="F103" s="116">
        <v>0</v>
      </c>
      <c r="G103" s="116">
        <v>0</v>
      </c>
      <c r="H103" s="116">
        <v>0</v>
      </c>
      <c r="I103" s="116">
        <v>0</v>
      </c>
      <c r="J103" s="116">
        <v>0</v>
      </c>
      <c r="K103" s="116">
        <v>0</v>
      </c>
      <c r="L103" s="116">
        <v>0</v>
      </c>
      <c r="M103" s="102"/>
      <c r="N103" s="102"/>
      <c r="O103" s="102"/>
      <c r="P103" s="102"/>
      <c r="Q103" s="121">
        <v>361</v>
      </c>
      <c r="R103" s="121">
        <v>0</v>
      </c>
      <c r="S103" s="108">
        <v>361</v>
      </c>
      <c r="T103" s="102"/>
      <c r="U103" s="102"/>
      <c r="V103" s="102"/>
      <c r="W103" s="102"/>
      <c r="X103" s="102"/>
      <c r="Y103" s="102"/>
      <c r="Z103" s="108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9"/>
      <c r="CB103" s="102"/>
      <c r="CC103" s="102"/>
      <c r="CD103" s="102"/>
      <c r="CE103" s="102"/>
      <c r="CF103" s="102"/>
      <c r="CG103" s="102"/>
      <c r="CH103" s="102"/>
      <c r="CI103" s="102"/>
      <c r="CJ103" s="102"/>
      <c r="CK103" s="102"/>
      <c r="CL103" s="102"/>
      <c r="CM103" s="102"/>
      <c r="CN103" s="102"/>
      <c r="CO103" s="102"/>
      <c r="CP103" s="102"/>
      <c r="CQ103" s="102"/>
      <c r="CR103" s="102"/>
      <c r="CS103" s="102"/>
      <c r="CT103" s="102"/>
      <c r="CU103" s="102"/>
      <c r="CV103" s="102"/>
      <c r="CW103" s="102"/>
      <c r="CX103" s="102"/>
      <c r="CY103" s="102"/>
      <c r="CZ103" s="102"/>
      <c r="DA103" s="102"/>
      <c r="DB103" s="102"/>
      <c r="DC103" s="102"/>
      <c r="DD103" s="102"/>
      <c r="DE103" s="102"/>
      <c r="DF103" s="102"/>
      <c r="DG103" s="102"/>
      <c r="DH103" s="102"/>
      <c r="DI103" s="102"/>
      <c r="DJ103" s="102"/>
      <c r="DK103" s="102"/>
      <c r="DL103" s="102"/>
      <c r="DM103" s="102"/>
      <c r="DN103" s="102"/>
      <c r="DO103" s="102"/>
      <c r="DP103" s="102"/>
      <c r="DQ103" s="102"/>
      <c r="DR103" s="102"/>
      <c r="DS103" s="102"/>
      <c r="DT103" s="102"/>
      <c r="DU103" s="102"/>
      <c r="DV103" s="102"/>
      <c r="DW103" s="102"/>
      <c r="DX103" s="102"/>
      <c r="DY103" s="102"/>
      <c r="DZ103" s="102"/>
      <c r="EA103" s="102"/>
      <c r="EB103" s="102"/>
      <c r="EC103" s="102"/>
      <c r="ED103" s="102"/>
      <c r="EE103" s="102"/>
      <c r="EF103" s="102"/>
      <c r="EG103" s="102"/>
      <c r="EH103" s="102"/>
      <c r="EI103" s="102"/>
      <c r="EJ103" s="102"/>
      <c r="EK103" s="102"/>
      <c r="EL103" s="102"/>
      <c r="EM103" s="102"/>
      <c r="EN103" s="102"/>
      <c r="EO103" s="102"/>
      <c r="EP103" s="102"/>
      <c r="EQ103" s="102"/>
      <c r="ER103" s="102"/>
      <c r="ES103" s="102"/>
      <c r="ET103" s="102"/>
      <c r="EU103" s="102"/>
      <c r="EV103" s="102"/>
      <c r="EW103" s="102"/>
      <c r="EX103" s="102"/>
      <c r="EY103" s="102"/>
      <c r="EZ103" s="102"/>
      <c r="FA103" s="102"/>
      <c r="FB103" s="102"/>
      <c r="FC103" s="102"/>
      <c r="FD103" s="102"/>
      <c r="FE103" s="102"/>
      <c r="FF103" s="102"/>
      <c r="FG103" s="102"/>
      <c r="FH103" s="102"/>
      <c r="FI103" s="102"/>
      <c r="FJ103" s="102"/>
      <c r="FK103" s="102"/>
      <c r="FL103" s="102"/>
      <c r="FM103" s="102"/>
      <c r="FN103" s="102"/>
      <c r="FO103" s="102"/>
      <c r="FP103" s="102"/>
      <c r="FQ103" s="102"/>
      <c r="FR103" s="102"/>
      <c r="FS103" s="102"/>
      <c r="FT103" s="102"/>
      <c r="FU103" s="102"/>
      <c r="FV103" s="102"/>
      <c r="FW103" s="102"/>
      <c r="FX103" s="102"/>
      <c r="FY103" s="102"/>
      <c r="FZ103" s="102"/>
      <c r="GA103" s="102"/>
      <c r="GB103" s="102"/>
      <c r="GC103" s="102"/>
      <c r="GD103" s="102"/>
      <c r="GE103" s="102"/>
      <c r="GF103" s="102"/>
      <c r="GG103" s="102"/>
      <c r="GH103" s="102"/>
      <c r="GI103" s="102"/>
      <c r="GJ103" s="102"/>
      <c r="GK103" s="102"/>
      <c r="GL103" s="102"/>
      <c r="GM103" s="102"/>
      <c r="GN103" s="102"/>
      <c r="GO103" s="102"/>
      <c r="GP103" s="102"/>
      <c r="GQ103" s="102"/>
      <c r="GR103" s="102"/>
      <c r="GS103" s="102"/>
      <c r="GT103" s="102"/>
      <c r="GU103" s="102"/>
      <c r="GV103" s="102"/>
      <c r="GW103" s="102"/>
      <c r="GX103" s="102"/>
      <c r="GY103" s="102"/>
      <c r="GZ103" s="102"/>
      <c r="HA103" s="102"/>
      <c r="HB103" s="102"/>
      <c r="HC103" s="102"/>
      <c r="HD103" s="102"/>
      <c r="HE103" s="102"/>
      <c r="HF103" s="102"/>
      <c r="HG103" s="102"/>
      <c r="HH103" s="102"/>
      <c r="HI103" s="102"/>
      <c r="HJ103" s="102"/>
      <c r="HK103" s="102"/>
      <c r="HL103" s="102"/>
      <c r="HM103" s="102"/>
      <c r="HN103" s="102"/>
      <c r="HO103" s="102"/>
      <c r="HP103" s="102"/>
      <c r="HQ103" s="102"/>
      <c r="HR103" s="102"/>
      <c r="HS103" s="102"/>
      <c r="HT103" s="102"/>
      <c r="HU103" s="102"/>
      <c r="HV103" s="102"/>
      <c r="HW103" s="102"/>
      <c r="HX103" s="102"/>
      <c r="HY103" s="102"/>
      <c r="HZ103" s="102"/>
      <c r="IA103" s="102"/>
      <c r="IB103" s="102"/>
      <c r="IC103" s="102"/>
      <c r="ID103" s="102"/>
      <c r="IE103" s="102"/>
      <c r="IF103" s="102"/>
      <c r="IG103" s="102"/>
      <c r="IH103" s="102"/>
      <c r="II103" s="102"/>
      <c r="IJ103" s="102"/>
      <c r="IK103" s="102"/>
      <c r="IL103" s="102"/>
      <c r="IM103" s="102"/>
      <c r="IN103" s="102"/>
      <c r="IO103" s="102"/>
      <c r="IP103" s="102"/>
      <c r="IQ103" s="102"/>
      <c r="IR103" s="102"/>
      <c r="IS103" s="102"/>
      <c r="IT103" s="102"/>
      <c r="IU103" s="103" t="b">
        <v>0</v>
      </c>
      <c r="IV103" s="103" t="b">
        <v>0</v>
      </c>
    </row>
    <row r="104" spans="1:256" hidden="1">
      <c r="A104" s="126"/>
      <c r="B104" s="145" t="s">
        <v>38</v>
      </c>
      <c r="C104" s="114">
        <v>0</v>
      </c>
      <c r="D104" s="114">
        <v>361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/>
      <c r="N104" s="114"/>
      <c r="O104" s="114"/>
      <c r="P104" s="114"/>
      <c r="Q104" s="114">
        <v>361</v>
      </c>
      <c r="R104" s="114">
        <v>0</v>
      </c>
      <c r="S104" s="114">
        <v>361</v>
      </c>
      <c r="T104" s="102"/>
      <c r="U104" s="102"/>
      <c r="V104" s="107"/>
      <c r="W104" s="102"/>
      <c r="X104" s="102"/>
      <c r="Y104" s="102"/>
      <c r="Z104" s="108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9"/>
      <c r="CB104" s="102"/>
      <c r="CC104" s="102"/>
      <c r="CD104" s="102"/>
      <c r="CE104" s="102"/>
      <c r="CF104" s="102"/>
      <c r="CG104" s="102"/>
      <c r="CH104" s="102"/>
      <c r="CI104" s="102"/>
      <c r="CJ104" s="102"/>
      <c r="CK104" s="102"/>
      <c r="CL104" s="102"/>
      <c r="CM104" s="102"/>
      <c r="CN104" s="102"/>
      <c r="CO104" s="102"/>
      <c r="CP104" s="102"/>
      <c r="CQ104" s="102"/>
      <c r="CR104" s="102"/>
      <c r="CS104" s="102"/>
      <c r="CT104" s="102"/>
      <c r="CU104" s="102"/>
      <c r="CV104" s="102"/>
      <c r="CW104" s="102"/>
      <c r="CX104" s="102"/>
      <c r="CY104" s="102"/>
      <c r="CZ104" s="102"/>
      <c r="DA104" s="102"/>
      <c r="DB104" s="102"/>
      <c r="DC104" s="102"/>
      <c r="DD104" s="102"/>
      <c r="DE104" s="102"/>
      <c r="DF104" s="102"/>
      <c r="DG104" s="102"/>
      <c r="DH104" s="102"/>
      <c r="DI104" s="102"/>
      <c r="DJ104" s="102"/>
      <c r="DK104" s="102"/>
      <c r="DL104" s="102"/>
      <c r="DM104" s="102"/>
      <c r="DN104" s="102"/>
      <c r="DO104" s="102"/>
      <c r="DP104" s="102"/>
      <c r="DQ104" s="102"/>
      <c r="DR104" s="102"/>
      <c r="DS104" s="102"/>
      <c r="DT104" s="102"/>
      <c r="DU104" s="102"/>
      <c r="DV104" s="102"/>
      <c r="DW104" s="102"/>
      <c r="DX104" s="102"/>
      <c r="DY104" s="102"/>
      <c r="DZ104" s="102"/>
      <c r="EA104" s="102"/>
      <c r="EB104" s="102"/>
      <c r="EC104" s="102"/>
      <c r="ED104" s="102"/>
      <c r="EE104" s="102"/>
      <c r="EF104" s="102"/>
      <c r="EG104" s="102"/>
      <c r="EH104" s="102"/>
      <c r="EI104" s="102"/>
      <c r="EJ104" s="102"/>
      <c r="EK104" s="102"/>
      <c r="EL104" s="102"/>
      <c r="EM104" s="102"/>
      <c r="EN104" s="102"/>
      <c r="EO104" s="102"/>
      <c r="EP104" s="102"/>
      <c r="EQ104" s="102"/>
      <c r="ER104" s="102"/>
      <c r="ES104" s="102"/>
      <c r="ET104" s="102"/>
      <c r="EU104" s="102"/>
      <c r="EV104" s="102"/>
      <c r="EW104" s="102"/>
      <c r="EX104" s="102"/>
      <c r="EY104" s="102"/>
      <c r="EZ104" s="102"/>
      <c r="FA104" s="102"/>
      <c r="FB104" s="102"/>
      <c r="FC104" s="102"/>
      <c r="FD104" s="102"/>
      <c r="FE104" s="102"/>
      <c r="FF104" s="102"/>
      <c r="FG104" s="102"/>
      <c r="FH104" s="102"/>
      <c r="FI104" s="102"/>
      <c r="FJ104" s="102"/>
      <c r="FK104" s="102"/>
      <c r="FL104" s="102"/>
      <c r="FM104" s="102"/>
      <c r="FN104" s="102"/>
      <c r="FO104" s="102"/>
      <c r="FP104" s="102"/>
      <c r="FQ104" s="102"/>
      <c r="FR104" s="102"/>
      <c r="FS104" s="102"/>
      <c r="FT104" s="102"/>
      <c r="FU104" s="102"/>
      <c r="FV104" s="102"/>
      <c r="FW104" s="102"/>
      <c r="FX104" s="102"/>
      <c r="FY104" s="102"/>
      <c r="FZ104" s="102"/>
      <c r="GA104" s="102"/>
      <c r="GB104" s="102"/>
      <c r="GC104" s="102"/>
      <c r="GD104" s="102"/>
      <c r="GE104" s="102"/>
      <c r="GF104" s="102"/>
      <c r="GG104" s="102"/>
      <c r="GH104" s="102"/>
      <c r="GI104" s="102"/>
      <c r="GJ104" s="102"/>
      <c r="GK104" s="102"/>
      <c r="GL104" s="102"/>
      <c r="GM104" s="102"/>
      <c r="GN104" s="102"/>
      <c r="GO104" s="102"/>
      <c r="GP104" s="102"/>
      <c r="GQ104" s="102"/>
      <c r="GR104" s="102"/>
      <c r="GS104" s="102"/>
      <c r="GT104" s="102"/>
      <c r="GU104" s="102"/>
      <c r="GV104" s="102"/>
      <c r="GW104" s="102"/>
      <c r="GX104" s="102"/>
      <c r="GY104" s="102"/>
      <c r="GZ104" s="102"/>
      <c r="HA104" s="102"/>
      <c r="HB104" s="102"/>
      <c r="HC104" s="102"/>
      <c r="HD104" s="102"/>
      <c r="HE104" s="102"/>
      <c r="HF104" s="102"/>
      <c r="HG104" s="102"/>
      <c r="HH104" s="102"/>
      <c r="HI104" s="102"/>
      <c r="HJ104" s="102"/>
      <c r="HK104" s="102"/>
      <c r="HL104" s="102"/>
      <c r="HM104" s="102"/>
      <c r="HN104" s="102"/>
      <c r="HO104" s="102"/>
      <c r="HP104" s="102"/>
      <c r="HQ104" s="102"/>
      <c r="HR104" s="102"/>
      <c r="HS104" s="102"/>
      <c r="HT104" s="102"/>
      <c r="HU104" s="102"/>
      <c r="HV104" s="102"/>
      <c r="HW104" s="102"/>
      <c r="HX104" s="102"/>
      <c r="HY104" s="102"/>
      <c r="HZ104" s="102"/>
      <c r="IA104" s="102"/>
      <c r="IB104" s="102"/>
      <c r="IC104" s="102"/>
      <c r="ID104" s="102"/>
      <c r="IE104" s="102"/>
      <c r="IF104" s="102"/>
      <c r="IG104" s="102"/>
      <c r="IH104" s="102"/>
      <c r="II104" s="102"/>
      <c r="IJ104" s="102"/>
      <c r="IK104" s="102"/>
      <c r="IL104" s="102"/>
      <c r="IM104" s="102"/>
      <c r="IN104" s="102"/>
      <c r="IO104" s="102"/>
      <c r="IP104" s="102"/>
      <c r="IQ104" s="102"/>
      <c r="IR104" s="102"/>
      <c r="IS104" s="102"/>
      <c r="IT104" s="102"/>
      <c r="IU104" s="102"/>
      <c r="IV104" s="102"/>
    </row>
    <row r="105" spans="1:256" hidden="1">
      <c r="A105" s="168">
        <v>2106</v>
      </c>
      <c r="B105" s="113" t="s">
        <v>210</v>
      </c>
      <c r="C105" s="109">
        <v>8035</v>
      </c>
      <c r="D105" s="135">
        <v>55</v>
      </c>
      <c r="E105" s="109">
        <v>0</v>
      </c>
      <c r="F105" s="109">
        <v>0</v>
      </c>
      <c r="G105" s="109">
        <v>0</v>
      </c>
      <c r="H105" s="109">
        <v>0</v>
      </c>
      <c r="I105" s="109">
        <v>0</v>
      </c>
      <c r="J105" s="109">
        <v>0</v>
      </c>
      <c r="K105" s="109">
        <v>0</v>
      </c>
      <c r="L105" s="109">
        <v>74</v>
      </c>
      <c r="M105" s="109"/>
      <c r="N105" s="109"/>
      <c r="O105" s="109"/>
      <c r="P105" s="109"/>
      <c r="Q105" s="109">
        <v>8164</v>
      </c>
      <c r="R105" s="109">
        <v>0</v>
      </c>
      <c r="S105" s="109">
        <v>8164</v>
      </c>
      <c r="T105" s="102"/>
      <c r="U105" s="102"/>
      <c r="V105" s="107"/>
      <c r="W105" s="102"/>
      <c r="X105" s="102"/>
      <c r="Y105" s="102"/>
      <c r="Z105" s="108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9"/>
      <c r="CB105" s="102"/>
      <c r="CC105" s="102"/>
      <c r="CD105" s="102"/>
      <c r="CE105" s="102"/>
      <c r="CF105" s="102"/>
      <c r="CG105" s="102"/>
      <c r="CH105" s="102"/>
      <c r="CI105" s="102"/>
      <c r="CJ105" s="102"/>
      <c r="CK105" s="102"/>
      <c r="CL105" s="102"/>
      <c r="CM105" s="102"/>
      <c r="CN105" s="102"/>
      <c r="CO105" s="102"/>
      <c r="CP105" s="102"/>
      <c r="CQ105" s="102"/>
      <c r="CR105" s="102"/>
      <c r="CS105" s="102"/>
      <c r="CT105" s="102"/>
      <c r="CU105" s="102"/>
      <c r="CV105" s="102"/>
      <c r="CW105" s="102"/>
      <c r="CX105" s="102"/>
      <c r="CY105" s="102"/>
      <c r="CZ105" s="102"/>
      <c r="DA105" s="102"/>
      <c r="DB105" s="102"/>
      <c r="DC105" s="102"/>
      <c r="DD105" s="102"/>
      <c r="DE105" s="102"/>
      <c r="DF105" s="102"/>
      <c r="DG105" s="102"/>
      <c r="DH105" s="102"/>
      <c r="DI105" s="102"/>
      <c r="DJ105" s="102"/>
      <c r="DK105" s="102"/>
      <c r="DL105" s="102"/>
      <c r="DM105" s="102"/>
      <c r="DN105" s="102"/>
      <c r="DO105" s="102"/>
      <c r="DP105" s="102"/>
      <c r="DQ105" s="102"/>
      <c r="DR105" s="102"/>
      <c r="DS105" s="102"/>
      <c r="DT105" s="102"/>
      <c r="DU105" s="102"/>
      <c r="DV105" s="102"/>
      <c r="DW105" s="102"/>
      <c r="DX105" s="102"/>
      <c r="DY105" s="102"/>
      <c r="DZ105" s="102"/>
      <c r="EA105" s="102"/>
      <c r="EB105" s="102"/>
      <c r="EC105" s="102"/>
      <c r="ED105" s="102"/>
      <c r="EE105" s="102"/>
      <c r="EF105" s="102"/>
      <c r="EG105" s="102"/>
      <c r="EH105" s="102"/>
      <c r="EI105" s="102"/>
      <c r="EJ105" s="102"/>
      <c r="EK105" s="102"/>
      <c r="EL105" s="102"/>
      <c r="EM105" s="102"/>
      <c r="EN105" s="102"/>
      <c r="EO105" s="102"/>
      <c r="EP105" s="102"/>
      <c r="EQ105" s="102"/>
      <c r="ER105" s="102"/>
      <c r="ES105" s="102"/>
      <c r="ET105" s="102"/>
      <c r="EU105" s="102"/>
      <c r="EV105" s="102"/>
      <c r="EW105" s="102"/>
      <c r="EX105" s="102"/>
      <c r="EY105" s="102"/>
      <c r="EZ105" s="102"/>
      <c r="FA105" s="102"/>
      <c r="FB105" s="102"/>
      <c r="FC105" s="102"/>
      <c r="FD105" s="102"/>
      <c r="FE105" s="102"/>
      <c r="FF105" s="102"/>
      <c r="FG105" s="102"/>
      <c r="FH105" s="102"/>
      <c r="FI105" s="102"/>
      <c r="FJ105" s="102"/>
      <c r="FK105" s="102"/>
      <c r="FL105" s="102"/>
      <c r="FM105" s="102"/>
      <c r="FN105" s="102"/>
      <c r="FO105" s="102"/>
      <c r="FP105" s="102"/>
      <c r="FQ105" s="102"/>
      <c r="FR105" s="102"/>
      <c r="FS105" s="102"/>
      <c r="FT105" s="102"/>
      <c r="FU105" s="102"/>
      <c r="FV105" s="102"/>
      <c r="FW105" s="102"/>
      <c r="FX105" s="102"/>
      <c r="FY105" s="102"/>
      <c r="FZ105" s="102"/>
      <c r="GA105" s="102"/>
      <c r="GB105" s="102"/>
      <c r="GC105" s="102"/>
      <c r="GD105" s="102"/>
      <c r="GE105" s="102"/>
      <c r="GF105" s="102"/>
      <c r="GG105" s="102"/>
      <c r="GH105" s="102"/>
      <c r="GI105" s="102"/>
      <c r="GJ105" s="102"/>
      <c r="GK105" s="102"/>
      <c r="GL105" s="102"/>
      <c r="GM105" s="102"/>
      <c r="GN105" s="102"/>
      <c r="GO105" s="102"/>
      <c r="GP105" s="102"/>
      <c r="GQ105" s="102"/>
      <c r="GR105" s="102"/>
      <c r="GS105" s="102"/>
      <c r="GT105" s="102"/>
      <c r="GU105" s="102"/>
      <c r="GV105" s="102"/>
      <c r="GW105" s="102"/>
      <c r="GX105" s="102"/>
      <c r="GY105" s="102"/>
      <c r="GZ105" s="102"/>
      <c r="HA105" s="102"/>
      <c r="HB105" s="102"/>
      <c r="HC105" s="102"/>
      <c r="HD105" s="102"/>
      <c r="HE105" s="102"/>
      <c r="HF105" s="102"/>
      <c r="HG105" s="102"/>
      <c r="HH105" s="102"/>
      <c r="HI105" s="102"/>
      <c r="HJ105" s="102"/>
      <c r="HK105" s="102"/>
      <c r="HL105" s="102"/>
      <c r="HM105" s="102"/>
      <c r="HN105" s="102"/>
      <c r="HO105" s="102"/>
      <c r="HP105" s="102"/>
      <c r="HQ105" s="102"/>
      <c r="HR105" s="102"/>
      <c r="HS105" s="102"/>
      <c r="HT105" s="102"/>
      <c r="HU105" s="102"/>
      <c r="HV105" s="102"/>
      <c r="HW105" s="102"/>
      <c r="HX105" s="102"/>
      <c r="HY105" s="102"/>
      <c r="HZ105" s="102"/>
      <c r="IA105" s="102"/>
      <c r="IB105" s="102"/>
      <c r="IC105" s="102"/>
      <c r="ID105" s="102"/>
      <c r="IE105" s="102"/>
      <c r="IF105" s="102"/>
      <c r="IG105" s="102"/>
      <c r="IH105" s="102"/>
      <c r="II105" s="102"/>
      <c r="IJ105" s="102"/>
      <c r="IK105" s="102"/>
      <c r="IL105" s="102"/>
      <c r="IM105" s="102"/>
      <c r="IN105" s="102"/>
      <c r="IO105" s="102"/>
      <c r="IP105" s="102"/>
      <c r="IQ105" s="102"/>
      <c r="IR105" s="102"/>
      <c r="IS105" s="102"/>
      <c r="IT105" s="102"/>
      <c r="IU105" s="103" t="b">
        <v>0</v>
      </c>
      <c r="IV105" s="103" t="b">
        <v>0</v>
      </c>
    </row>
    <row r="106" spans="1:256" hidden="1">
      <c r="A106" s="168">
        <v>2105</v>
      </c>
      <c r="B106" s="113" t="s">
        <v>211</v>
      </c>
      <c r="C106" s="109">
        <v>1729</v>
      </c>
      <c r="D106" s="109">
        <v>231</v>
      </c>
      <c r="E106" s="109">
        <v>0</v>
      </c>
      <c r="F106" s="109">
        <v>0</v>
      </c>
      <c r="G106" s="109">
        <v>53</v>
      </c>
      <c r="H106" s="109">
        <v>0</v>
      </c>
      <c r="I106" s="109">
        <v>0</v>
      </c>
      <c r="J106" s="109">
        <v>54</v>
      </c>
      <c r="K106" s="109">
        <v>0</v>
      </c>
      <c r="L106" s="109">
        <v>14</v>
      </c>
      <c r="M106" s="109"/>
      <c r="N106" s="109"/>
      <c r="O106" s="109"/>
      <c r="P106" s="109"/>
      <c r="Q106" s="109">
        <v>2081</v>
      </c>
      <c r="R106" s="109">
        <v>0</v>
      </c>
      <c r="S106" s="109">
        <v>2081</v>
      </c>
      <c r="T106" s="102"/>
      <c r="U106" s="102"/>
      <c r="V106" s="107"/>
      <c r="W106" s="102"/>
      <c r="X106" s="102"/>
      <c r="Y106" s="102"/>
      <c r="Z106" s="108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9"/>
      <c r="CB106" s="102"/>
      <c r="CC106" s="102"/>
      <c r="CD106" s="102"/>
      <c r="CE106" s="102"/>
      <c r="CF106" s="102"/>
      <c r="CG106" s="102"/>
      <c r="CH106" s="102"/>
      <c r="CI106" s="102"/>
      <c r="CJ106" s="102"/>
      <c r="CK106" s="102"/>
      <c r="CL106" s="102"/>
      <c r="CM106" s="102"/>
      <c r="CN106" s="102"/>
      <c r="CO106" s="102"/>
      <c r="CP106" s="102"/>
      <c r="CQ106" s="102"/>
      <c r="CR106" s="102"/>
      <c r="CS106" s="102"/>
      <c r="CT106" s="102"/>
      <c r="CU106" s="102"/>
      <c r="CV106" s="102"/>
      <c r="CW106" s="102"/>
      <c r="CX106" s="102"/>
      <c r="CY106" s="102"/>
      <c r="CZ106" s="102"/>
      <c r="DA106" s="102"/>
      <c r="DB106" s="102"/>
      <c r="DC106" s="102"/>
      <c r="DD106" s="102"/>
      <c r="DE106" s="102"/>
      <c r="DF106" s="102"/>
      <c r="DG106" s="102"/>
      <c r="DH106" s="102"/>
      <c r="DI106" s="102"/>
      <c r="DJ106" s="102"/>
      <c r="DK106" s="102"/>
      <c r="DL106" s="102"/>
      <c r="DM106" s="102"/>
      <c r="DN106" s="102"/>
      <c r="DO106" s="102"/>
      <c r="DP106" s="102"/>
      <c r="DQ106" s="102"/>
      <c r="DR106" s="102"/>
      <c r="DS106" s="102"/>
      <c r="DT106" s="102"/>
      <c r="DU106" s="102"/>
      <c r="DV106" s="102"/>
      <c r="DW106" s="102"/>
      <c r="DX106" s="102"/>
      <c r="DY106" s="102"/>
      <c r="DZ106" s="102"/>
      <c r="EA106" s="102"/>
      <c r="EB106" s="102"/>
      <c r="EC106" s="102"/>
      <c r="ED106" s="102"/>
      <c r="EE106" s="102"/>
      <c r="EF106" s="102"/>
      <c r="EG106" s="102"/>
      <c r="EH106" s="102"/>
      <c r="EI106" s="102"/>
      <c r="EJ106" s="102"/>
      <c r="EK106" s="102"/>
      <c r="EL106" s="102"/>
      <c r="EM106" s="102"/>
      <c r="EN106" s="102"/>
      <c r="EO106" s="102"/>
      <c r="EP106" s="102"/>
      <c r="EQ106" s="102"/>
      <c r="ER106" s="102"/>
      <c r="ES106" s="102"/>
      <c r="ET106" s="102"/>
      <c r="EU106" s="102"/>
      <c r="EV106" s="102"/>
      <c r="EW106" s="102"/>
      <c r="EX106" s="102"/>
      <c r="EY106" s="102"/>
      <c r="EZ106" s="102"/>
      <c r="FA106" s="102"/>
      <c r="FB106" s="102"/>
      <c r="FC106" s="102"/>
      <c r="FD106" s="102"/>
      <c r="FE106" s="102"/>
      <c r="FF106" s="102"/>
      <c r="FG106" s="102"/>
      <c r="FH106" s="102"/>
      <c r="FI106" s="102"/>
      <c r="FJ106" s="102"/>
      <c r="FK106" s="102"/>
      <c r="FL106" s="102"/>
      <c r="FM106" s="102"/>
      <c r="FN106" s="102"/>
      <c r="FO106" s="102"/>
      <c r="FP106" s="102"/>
      <c r="FQ106" s="102"/>
      <c r="FR106" s="102"/>
      <c r="FS106" s="102"/>
      <c r="FT106" s="102"/>
      <c r="FU106" s="102"/>
      <c r="FV106" s="102"/>
      <c r="FW106" s="102"/>
      <c r="FX106" s="102"/>
      <c r="FY106" s="102"/>
      <c r="FZ106" s="102"/>
      <c r="GA106" s="102"/>
      <c r="GB106" s="102"/>
      <c r="GC106" s="102"/>
      <c r="GD106" s="102"/>
      <c r="GE106" s="102"/>
      <c r="GF106" s="102"/>
      <c r="GG106" s="102"/>
      <c r="GH106" s="102"/>
      <c r="GI106" s="102"/>
      <c r="GJ106" s="102"/>
      <c r="GK106" s="102"/>
      <c r="GL106" s="102"/>
      <c r="GM106" s="102"/>
      <c r="GN106" s="102"/>
      <c r="GO106" s="102"/>
      <c r="GP106" s="102"/>
      <c r="GQ106" s="102"/>
      <c r="GR106" s="102"/>
      <c r="GS106" s="102"/>
      <c r="GT106" s="102"/>
      <c r="GU106" s="102"/>
      <c r="GV106" s="102"/>
      <c r="GW106" s="102"/>
      <c r="GX106" s="102"/>
      <c r="GY106" s="102"/>
      <c r="GZ106" s="102"/>
      <c r="HA106" s="102"/>
      <c r="HB106" s="102"/>
      <c r="HC106" s="102"/>
      <c r="HD106" s="102"/>
      <c r="HE106" s="102"/>
      <c r="HF106" s="102"/>
      <c r="HG106" s="102"/>
      <c r="HH106" s="102"/>
      <c r="HI106" s="102"/>
      <c r="HJ106" s="102"/>
      <c r="HK106" s="102"/>
      <c r="HL106" s="102"/>
      <c r="HM106" s="102"/>
      <c r="HN106" s="102"/>
      <c r="HO106" s="102"/>
      <c r="HP106" s="102"/>
      <c r="HQ106" s="102"/>
      <c r="HR106" s="102"/>
      <c r="HS106" s="102"/>
      <c r="HT106" s="102"/>
      <c r="HU106" s="102"/>
      <c r="HV106" s="102"/>
      <c r="HW106" s="102"/>
      <c r="HX106" s="102"/>
      <c r="HY106" s="102"/>
      <c r="HZ106" s="102"/>
      <c r="IA106" s="102"/>
      <c r="IB106" s="102"/>
      <c r="IC106" s="102"/>
      <c r="ID106" s="102"/>
      <c r="IE106" s="102"/>
      <c r="IF106" s="102"/>
      <c r="IG106" s="102"/>
      <c r="IH106" s="102"/>
      <c r="II106" s="102"/>
      <c r="IJ106" s="102"/>
      <c r="IK106" s="102"/>
      <c r="IL106" s="102"/>
      <c r="IM106" s="102"/>
      <c r="IN106" s="102"/>
      <c r="IO106" s="102"/>
      <c r="IP106" s="102"/>
      <c r="IQ106" s="102"/>
      <c r="IR106" s="102"/>
      <c r="IS106" s="102"/>
      <c r="IT106" s="102"/>
      <c r="IU106" s="103" t="b">
        <v>0</v>
      </c>
      <c r="IV106" s="103" t="b">
        <v>0</v>
      </c>
    </row>
    <row r="107" spans="1:256" hidden="1">
      <c r="A107" s="168">
        <v>2104</v>
      </c>
      <c r="B107" s="141" t="s">
        <v>212</v>
      </c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02"/>
      <c r="U107" s="102"/>
      <c r="V107" s="102"/>
      <c r="W107" s="102"/>
      <c r="X107" s="102"/>
      <c r="Y107" s="102"/>
      <c r="Z107" s="108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9"/>
      <c r="CB107" s="102"/>
      <c r="CC107" s="102"/>
      <c r="CD107" s="102"/>
      <c r="CE107" s="102"/>
      <c r="CF107" s="102"/>
      <c r="CG107" s="102"/>
      <c r="CH107" s="102"/>
      <c r="CI107" s="102"/>
      <c r="CJ107" s="102"/>
      <c r="CK107" s="102"/>
      <c r="CL107" s="102"/>
      <c r="CM107" s="102"/>
      <c r="CN107" s="102"/>
      <c r="CO107" s="102"/>
      <c r="CP107" s="102"/>
      <c r="CQ107" s="102"/>
      <c r="CR107" s="102"/>
      <c r="CS107" s="102"/>
      <c r="CT107" s="102"/>
      <c r="CU107" s="102"/>
      <c r="CV107" s="102"/>
      <c r="CW107" s="102"/>
      <c r="CX107" s="102"/>
      <c r="CY107" s="102"/>
      <c r="CZ107" s="102"/>
      <c r="DA107" s="102"/>
      <c r="DB107" s="102"/>
      <c r="DC107" s="102"/>
      <c r="DD107" s="102"/>
      <c r="DE107" s="102"/>
      <c r="DF107" s="102"/>
      <c r="DG107" s="102"/>
      <c r="DH107" s="102"/>
      <c r="DI107" s="102"/>
      <c r="DJ107" s="102"/>
      <c r="DK107" s="102"/>
      <c r="DL107" s="102"/>
      <c r="DM107" s="102"/>
      <c r="DN107" s="102"/>
      <c r="DO107" s="102"/>
      <c r="DP107" s="102"/>
      <c r="DQ107" s="102"/>
      <c r="DR107" s="102"/>
      <c r="DS107" s="102"/>
      <c r="DT107" s="102"/>
      <c r="DU107" s="102"/>
      <c r="DV107" s="102"/>
      <c r="DW107" s="102"/>
      <c r="DX107" s="102"/>
      <c r="DY107" s="102"/>
      <c r="DZ107" s="102"/>
      <c r="EA107" s="102"/>
      <c r="EB107" s="102"/>
      <c r="EC107" s="102"/>
      <c r="ED107" s="102"/>
      <c r="EE107" s="102"/>
      <c r="EF107" s="102"/>
      <c r="EG107" s="102"/>
      <c r="EH107" s="102"/>
      <c r="EI107" s="102"/>
      <c r="EJ107" s="102"/>
      <c r="EK107" s="102"/>
      <c r="EL107" s="102"/>
      <c r="EM107" s="102"/>
      <c r="EN107" s="102"/>
      <c r="EO107" s="102"/>
      <c r="EP107" s="102"/>
      <c r="EQ107" s="102"/>
      <c r="ER107" s="102"/>
      <c r="ES107" s="102"/>
      <c r="ET107" s="102"/>
      <c r="EU107" s="102"/>
      <c r="EV107" s="102"/>
      <c r="EW107" s="102"/>
      <c r="EX107" s="102"/>
      <c r="EY107" s="102"/>
      <c r="EZ107" s="102"/>
      <c r="FA107" s="102"/>
      <c r="FB107" s="102"/>
      <c r="FC107" s="102"/>
      <c r="FD107" s="102"/>
      <c r="FE107" s="102"/>
      <c r="FF107" s="102"/>
      <c r="FG107" s="102"/>
      <c r="FH107" s="102"/>
      <c r="FI107" s="102"/>
      <c r="FJ107" s="102"/>
      <c r="FK107" s="102"/>
      <c r="FL107" s="102"/>
      <c r="FM107" s="102"/>
      <c r="FN107" s="102"/>
      <c r="FO107" s="102"/>
      <c r="FP107" s="102"/>
      <c r="FQ107" s="102"/>
      <c r="FR107" s="102"/>
      <c r="FS107" s="102"/>
      <c r="FT107" s="102"/>
      <c r="FU107" s="102"/>
      <c r="FV107" s="102"/>
      <c r="FW107" s="102"/>
      <c r="FX107" s="102"/>
      <c r="FY107" s="102"/>
      <c r="FZ107" s="102"/>
      <c r="GA107" s="102"/>
      <c r="GB107" s="102"/>
      <c r="GC107" s="102"/>
      <c r="GD107" s="102"/>
      <c r="GE107" s="102"/>
      <c r="GF107" s="102"/>
      <c r="GG107" s="102"/>
      <c r="GH107" s="102"/>
      <c r="GI107" s="102"/>
      <c r="GJ107" s="102"/>
      <c r="GK107" s="102"/>
      <c r="GL107" s="102"/>
      <c r="GM107" s="102"/>
      <c r="GN107" s="102"/>
      <c r="GO107" s="102"/>
      <c r="GP107" s="102"/>
      <c r="GQ107" s="102"/>
      <c r="GR107" s="102"/>
      <c r="GS107" s="102"/>
      <c r="GT107" s="102"/>
      <c r="GU107" s="102"/>
      <c r="GV107" s="102"/>
      <c r="GW107" s="102"/>
      <c r="GX107" s="102"/>
      <c r="GY107" s="102"/>
      <c r="GZ107" s="102"/>
      <c r="HA107" s="102"/>
      <c r="HB107" s="102"/>
      <c r="HC107" s="102"/>
      <c r="HD107" s="102"/>
      <c r="HE107" s="102"/>
      <c r="HF107" s="102"/>
      <c r="HG107" s="102"/>
      <c r="HH107" s="102"/>
      <c r="HI107" s="102"/>
      <c r="HJ107" s="102"/>
      <c r="HK107" s="102"/>
      <c r="HL107" s="102"/>
      <c r="HM107" s="102"/>
      <c r="HN107" s="102"/>
      <c r="HO107" s="102"/>
      <c r="HP107" s="102"/>
      <c r="HQ107" s="102"/>
      <c r="HR107" s="102"/>
      <c r="HS107" s="102"/>
      <c r="HT107" s="102"/>
      <c r="HU107" s="102"/>
      <c r="HV107" s="102"/>
      <c r="HW107" s="102"/>
      <c r="HX107" s="102"/>
      <c r="HY107" s="102"/>
      <c r="HZ107" s="102"/>
      <c r="IA107" s="102"/>
      <c r="IB107" s="102"/>
      <c r="IC107" s="102"/>
      <c r="ID107" s="102"/>
      <c r="IE107" s="102"/>
      <c r="IF107" s="102"/>
      <c r="IG107" s="102"/>
      <c r="IH107" s="102"/>
      <c r="II107" s="102"/>
      <c r="IJ107" s="102"/>
      <c r="IK107" s="102"/>
      <c r="IL107" s="102"/>
      <c r="IM107" s="102"/>
      <c r="IN107" s="102"/>
      <c r="IO107" s="102"/>
      <c r="IP107" s="102"/>
      <c r="IQ107" s="102"/>
      <c r="IR107" s="102"/>
      <c r="IS107" s="102"/>
      <c r="IT107" s="102"/>
      <c r="IU107" s="102"/>
      <c r="IV107" s="102"/>
    </row>
    <row r="108" spans="1:256" hidden="1">
      <c r="A108" s="129">
        <v>210401</v>
      </c>
      <c r="B108" s="131" t="s">
        <v>213</v>
      </c>
      <c r="C108" s="109">
        <v>745</v>
      </c>
      <c r="D108" s="109">
        <v>37</v>
      </c>
      <c r="E108" s="109">
        <v>0</v>
      </c>
      <c r="F108" s="109">
        <v>0</v>
      </c>
      <c r="G108" s="109">
        <v>0</v>
      </c>
      <c r="H108" s="109">
        <v>0</v>
      </c>
      <c r="I108" s="109">
        <v>2</v>
      </c>
      <c r="J108" s="109">
        <v>0</v>
      </c>
      <c r="K108" s="109">
        <v>0</v>
      </c>
      <c r="L108" s="109">
        <v>11</v>
      </c>
      <c r="M108" s="109"/>
      <c r="N108" s="109"/>
      <c r="O108" s="109"/>
      <c r="P108" s="109"/>
      <c r="Q108" s="109">
        <v>795</v>
      </c>
      <c r="R108" s="109">
        <v>0</v>
      </c>
      <c r="S108" s="109">
        <v>795</v>
      </c>
      <c r="T108" s="102"/>
      <c r="U108" s="102"/>
      <c r="V108" s="102"/>
      <c r="W108" s="102"/>
      <c r="X108" s="102"/>
      <c r="Y108" s="102"/>
      <c r="Z108" s="108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9"/>
      <c r="CB108" s="102"/>
      <c r="CC108" s="102"/>
      <c r="CD108" s="102"/>
      <c r="CE108" s="102"/>
      <c r="CF108" s="102"/>
      <c r="CG108" s="102"/>
      <c r="CH108" s="102"/>
      <c r="CI108" s="102"/>
      <c r="CJ108" s="102"/>
      <c r="CK108" s="102"/>
      <c r="CL108" s="102"/>
      <c r="CM108" s="102"/>
      <c r="CN108" s="102"/>
      <c r="CO108" s="102"/>
      <c r="CP108" s="102"/>
      <c r="CQ108" s="102"/>
      <c r="CR108" s="102"/>
      <c r="CS108" s="102"/>
      <c r="CT108" s="102"/>
      <c r="CU108" s="102"/>
      <c r="CV108" s="102"/>
      <c r="CW108" s="102"/>
      <c r="CX108" s="102"/>
      <c r="CY108" s="102"/>
      <c r="CZ108" s="102"/>
      <c r="DA108" s="102"/>
      <c r="DB108" s="102"/>
      <c r="DC108" s="102"/>
      <c r="DD108" s="102"/>
      <c r="DE108" s="102"/>
      <c r="DF108" s="102"/>
      <c r="DG108" s="102"/>
      <c r="DH108" s="102"/>
      <c r="DI108" s="102"/>
      <c r="DJ108" s="102"/>
      <c r="DK108" s="102"/>
      <c r="DL108" s="102"/>
      <c r="DM108" s="102"/>
      <c r="DN108" s="102"/>
      <c r="DO108" s="102"/>
      <c r="DP108" s="102"/>
      <c r="DQ108" s="102"/>
      <c r="DR108" s="102"/>
      <c r="DS108" s="102"/>
      <c r="DT108" s="102"/>
      <c r="DU108" s="102"/>
      <c r="DV108" s="102"/>
      <c r="DW108" s="102"/>
      <c r="DX108" s="102"/>
      <c r="DY108" s="102"/>
      <c r="DZ108" s="102"/>
      <c r="EA108" s="102"/>
      <c r="EB108" s="102"/>
      <c r="EC108" s="102"/>
      <c r="ED108" s="102"/>
      <c r="EE108" s="102"/>
      <c r="EF108" s="102"/>
      <c r="EG108" s="102"/>
      <c r="EH108" s="102"/>
      <c r="EI108" s="102"/>
      <c r="EJ108" s="102"/>
      <c r="EK108" s="102"/>
      <c r="EL108" s="102"/>
      <c r="EM108" s="102"/>
      <c r="EN108" s="102"/>
      <c r="EO108" s="102"/>
      <c r="EP108" s="102"/>
      <c r="EQ108" s="102"/>
      <c r="ER108" s="102"/>
      <c r="ES108" s="102"/>
      <c r="ET108" s="102"/>
      <c r="EU108" s="102"/>
      <c r="EV108" s="102"/>
      <c r="EW108" s="102"/>
      <c r="EX108" s="102"/>
      <c r="EY108" s="102"/>
      <c r="EZ108" s="102"/>
      <c r="FA108" s="102"/>
      <c r="FB108" s="102"/>
      <c r="FC108" s="102"/>
      <c r="FD108" s="102"/>
      <c r="FE108" s="102"/>
      <c r="FF108" s="102"/>
      <c r="FG108" s="102"/>
      <c r="FH108" s="102"/>
      <c r="FI108" s="102"/>
      <c r="FJ108" s="102"/>
      <c r="FK108" s="102"/>
      <c r="FL108" s="102"/>
      <c r="FM108" s="102"/>
      <c r="FN108" s="102"/>
      <c r="FO108" s="102"/>
      <c r="FP108" s="102"/>
      <c r="FQ108" s="102"/>
      <c r="FR108" s="102"/>
      <c r="FS108" s="102"/>
      <c r="FT108" s="102"/>
      <c r="FU108" s="102"/>
      <c r="FV108" s="102"/>
      <c r="FW108" s="102"/>
      <c r="FX108" s="102"/>
      <c r="FY108" s="102"/>
      <c r="FZ108" s="102"/>
      <c r="GA108" s="102"/>
      <c r="GB108" s="102"/>
      <c r="GC108" s="102"/>
      <c r="GD108" s="102"/>
      <c r="GE108" s="102"/>
      <c r="GF108" s="102"/>
      <c r="GG108" s="102"/>
      <c r="GH108" s="102"/>
      <c r="GI108" s="102"/>
      <c r="GJ108" s="102"/>
      <c r="GK108" s="102"/>
      <c r="GL108" s="102"/>
      <c r="GM108" s="102"/>
      <c r="GN108" s="102"/>
      <c r="GO108" s="102"/>
      <c r="GP108" s="102"/>
      <c r="GQ108" s="102"/>
      <c r="GR108" s="102"/>
      <c r="GS108" s="102"/>
      <c r="GT108" s="102"/>
      <c r="GU108" s="102"/>
      <c r="GV108" s="102"/>
      <c r="GW108" s="102"/>
      <c r="GX108" s="102"/>
      <c r="GY108" s="102"/>
      <c r="GZ108" s="102"/>
      <c r="HA108" s="102"/>
      <c r="HB108" s="102"/>
      <c r="HC108" s="102"/>
      <c r="HD108" s="102"/>
      <c r="HE108" s="102"/>
      <c r="HF108" s="102"/>
      <c r="HG108" s="102"/>
      <c r="HH108" s="102"/>
      <c r="HI108" s="102"/>
      <c r="HJ108" s="102"/>
      <c r="HK108" s="102"/>
      <c r="HL108" s="102"/>
      <c r="HM108" s="102"/>
      <c r="HN108" s="102"/>
      <c r="HO108" s="102"/>
      <c r="HP108" s="102"/>
      <c r="HQ108" s="102"/>
      <c r="HR108" s="102"/>
      <c r="HS108" s="102"/>
      <c r="HT108" s="102"/>
      <c r="HU108" s="102"/>
      <c r="HV108" s="102"/>
      <c r="HW108" s="102"/>
      <c r="HX108" s="102"/>
      <c r="HY108" s="102"/>
      <c r="HZ108" s="102"/>
      <c r="IA108" s="102"/>
      <c r="IB108" s="102"/>
      <c r="IC108" s="102"/>
      <c r="ID108" s="102"/>
      <c r="IE108" s="102"/>
      <c r="IF108" s="102"/>
      <c r="IG108" s="102"/>
      <c r="IH108" s="102"/>
      <c r="II108" s="102"/>
      <c r="IJ108" s="102"/>
      <c r="IK108" s="102"/>
      <c r="IL108" s="102"/>
      <c r="IM108" s="102"/>
      <c r="IN108" s="102"/>
      <c r="IO108" s="102"/>
      <c r="IP108" s="102"/>
      <c r="IQ108" s="102"/>
      <c r="IR108" s="102"/>
      <c r="IS108" s="102"/>
      <c r="IT108" s="102"/>
      <c r="IU108" s="103" t="b">
        <v>0</v>
      </c>
      <c r="IV108" s="103" t="b">
        <v>0</v>
      </c>
    </row>
    <row r="109" spans="1:256" hidden="1">
      <c r="A109" s="150" t="s">
        <v>214</v>
      </c>
      <c r="B109" s="151" t="s">
        <v>502</v>
      </c>
      <c r="C109" s="109">
        <v>81</v>
      </c>
      <c r="D109" s="109">
        <v>11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9">
        <v>0</v>
      </c>
      <c r="L109" s="109">
        <v>0</v>
      </c>
      <c r="M109" s="109"/>
      <c r="N109" s="109"/>
      <c r="O109" s="109"/>
      <c r="P109" s="109"/>
      <c r="Q109" s="109">
        <v>92</v>
      </c>
      <c r="R109" s="109">
        <v>0</v>
      </c>
      <c r="S109" s="109">
        <v>92</v>
      </c>
      <c r="T109" s="102"/>
      <c r="U109" s="102"/>
      <c r="V109" s="102"/>
      <c r="W109" s="102"/>
      <c r="X109" s="102"/>
      <c r="Y109" s="102"/>
      <c r="Z109" s="108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9"/>
      <c r="CB109" s="102"/>
      <c r="CC109" s="102"/>
      <c r="CD109" s="102"/>
      <c r="CE109" s="102"/>
      <c r="CF109" s="102"/>
      <c r="CG109" s="102"/>
      <c r="CH109" s="102"/>
      <c r="CI109" s="102"/>
      <c r="CJ109" s="102"/>
      <c r="CK109" s="102"/>
      <c r="CL109" s="102"/>
      <c r="CM109" s="102"/>
      <c r="CN109" s="102"/>
      <c r="CO109" s="102"/>
      <c r="CP109" s="102"/>
      <c r="CQ109" s="102"/>
      <c r="CR109" s="102"/>
      <c r="CS109" s="102"/>
      <c r="CT109" s="102"/>
      <c r="CU109" s="102"/>
      <c r="CV109" s="102"/>
      <c r="CW109" s="102"/>
      <c r="CX109" s="102"/>
      <c r="CY109" s="102"/>
      <c r="CZ109" s="102"/>
      <c r="DA109" s="102"/>
      <c r="DB109" s="102"/>
      <c r="DC109" s="102"/>
      <c r="DD109" s="102"/>
      <c r="DE109" s="102"/>
      <c r="DF109" s="102"/>
      <c r="DG109" s="102"/>
      <c r="DH109" s="102"/>
      <c r="DI109" s="102"/>
      <c r="DJ109" s="102"/>
      <c r="DK109" s="102"/>
      <c r="DL109" s="102"/>
      <c r="DM109" s="102"/>
      <c r="DN109" s="102"/>
      <c r="DO109" s="102"/>
      <c r="DP109" s="102"/>
      <c r="DQ109" s="102"/>
      <c r="DR109" s="102"/>
      <c r="DS109" s="102"/>
      <c r="DT109" s="102"/>
      <c r="DU109" s="102"/>
      <c r="DV109" s="102"/>
      <c r="DW109" s="102"/>
      <c r="DX109" s="102"/>
      <c r="DY109" s="102"/>
      <c r="DZ109" s="102"/>
      <c r="EA109" s="102"/>
      <c r="EB109" s="102"/>
      <c r="EC109" s="102"/>
      <c r="ED109" s="102"/>
      <c r="EE109" s="102"/>
      <c r="EF109" s="102"/>
      <c r="EG109" s="102"/>
      <c r="EH109" s="102"/>
      <c r="EI109" s="102"/>
      <c r="EJ109" s="102"/>
      <c r="EK109" s="102"/>
      <c r="EL109" s="102"/>
      <c r="EM109" s="102"/>
      <c r="EN109" s="102"/>
      <c r="EO109" s="102"/>
      <c r="EP109" s="102"/>
      <c r="EQ109" s="102"/>
      <c r="ER109" s="102"/>
      <c r="ES109" s="102"/>
      <c r="ET109" s="102"/>
      <c r="EU109" s="102"/>
      <c r="EV109" s="102"/>
      <c r="EW109" s="102"/>
      <c r="EX109" s="102"/>
      <c r="EY109" s="102"/>
      <c r="EZ109" s="102"/>
      <c r="FA109" s="102"/>
      <c r="FB109" s="102"/>
      <c r="FC109" s="102"/>
      <c r="FD109" s="102"/>
      <c r="FE109" s="102"/>
      <c r="FF109" s="102"/>
      <c r="FG109" s="102"/>
      <c r="FH109" s="102"/>
      <c r="FI109" s="102"/>
      <c r="FJ109" s="102"/>
      <c r="FK109" s="102"/>
      <c r="FL109" s="102"/>
      <c r="FM109" s="102"/>
      <c r="FN109" s="102"/>
      <c r="FO109" s="102"/>
      <c r="FP109" s="102"/>
      <c r="FQ109" s="102"/>
      <c r="FR109" s="102"/>
      <c r="FS109" s="102"/>
      <c r="FT109" s="102"/>
      <c r="FU109" s="102"/>
      <c r="FV109" s="102"/>
      <c r="FW109" s="102"/>
      <c r="FX109" s="102"/>
      <c r="FY109" s="102"/>
      <c r="FZ109" s="102"/>
      <c r="GA109" s="102"/>
      <c r="GB109" s="102"/>
      <c r="GC109" s="102"/>
      <c r="GD109" s="102"/>
      <c r="GE109" s="102"/>
      <c r="GF109" s="102"/>
      <c r="GG109" s="102"/>
      <c r="GH109" s="102"/>
      <c r="GI109" s="102"/>
      <c r="GJ109" s="102"/>
      <c r="GK109" s="102"/>
      <c r="GL109" s="102"/>
      <c r="GM109" s="102"/>
      <c r="GN109" s="102"/>
      <c r="GO109" s="102"/>
      <c r="GP109" s="102"/>
      <c r="GQ109" s="102"/>
      <c r="GR109" s="102"/>
      <c r="GS109" s="102"/>
      <c r="GT109" s="102"/>
      <c r="GU109" s="102"/>
      <c r="GV109" s="102"/>
      <c r="GW109" s="102"/>
      <c r="GX109" s="102"/>
      <c r="GY109" s="102"/>
      <c r="GZ109" s="102"/>
      <c r="HA109" s="102"/>
      <c r="HB109" s="102"/>
      <c r="HC109" s="102"/>
      <c r="HD109" s="102"/>
      <c r="HE109" s="102"/>
      <c r="HF109" s="102"/>
      <c r="HG109" s="102"/>
      <c r="HH109" s="102"/>
      <c r="HI109" s="102"/>
      <c r="HJ109" s="102"/>
      <c r="HK109" s="102"/>
      <c r="HL109" s="102"/>
      <c r="HM109" s="102"/>
      <c r="HN109" s="102"/>
      <c r="HO109" s="102"/>
      <c r="HP109" s="102"/>
      <c r="HQ109" s="102"/>
      <c r="HR109" s="102"/>
      <c r="HS109" s="102"/>
      <c r="HT109" s="102"/>
      <c r="HU109" s="102"/>
      <c r="HV109" s="102"/>
      <c r="HW109" s="102"/>
      <c r="HX109" s="102"/>
      <c r="HY109" s="102"/>
      <c r="HZ109" s="102"/>
      <c r="IA109" s="102"/>
      <c r="IB109" s="102"/>
      <c r="IC109" s="102"/>
      <c r="ID109" s="102"/>
      <c r="IE109" s="102"/>
      <c r="IF109" s="102"/>
      <c r="IG109" s="102"/>
      <c r="IH109" s="102"/>
      <c r="II109" s="102"/>
      <c r="IJ109" s="102"/>
      <c r="IK109" s="102"/>
      <c r="IL109" s="102"/>
      <c r="IM109" s="102"/>
      <c r="IN109" s="102"/>
      <c r="IO109" s="102"/>
      <c r="IP109" s="102"/>
      <c r="IQ109" s="102"/>
      <c r="IR109" s="102"/>
      <c r="IS109" s="102"/>
      <c r="IT109" s="102"/>
      <c r="IU109" s="103" t="b">
        <v>0</v>
      </c>
      <c r="IV109" s="103" t="b">
        <v>0</v>
      </c>
    </row>
    <row r="110" spans="1:256" hidden="1">
      <c r="A110" s="150" t="s">
        <v>215</v>
      </c>
      <c r="B110" s="151" t="s">
        <v>216</v>
      </c>
      <c r="C110" s="109">
        <v>0</v>
      </c>
      <c r="D110" s="109">
        <v>0</v>
      </c>
      <c r="E110" s="109">
        <v>0</v>
      </c>
      <c r="F110" s="109">
        <v>0</v>
      </c>
      <c r="G110" s="109">
        <v>0</v>
      </c>
      <c r="H110" s="109">
        <v>0</v>
      </c>
      <c r="I110" s="109">
        <v>0</v>
      </c>
      <c r="J110" s="109">
        <v>0</v>
      </c>
      <c r="K110" s="109">
        <v>0</v>
      </c>
      <c r="L110" s="109">
        <v>0</v>
      </c>
      <c r="M110" s="109"/>
      <c r="N110" s="109"/>
      <c r="O110" s="109"/>
      <c r="P110" s="109"/>
      <c r="Q110" s="109">
        <v>0</v>
      </c>
      <c r="R110" s="109">
        <v>0</v>
      </c>
      <c r="S110" s="109">
        <v>0</v>
      </c>
      <c r="T110" s="102"/>
      <c r="U110" s="102"/>
      <c r="V110" s="102"/>
      <c r="W110" s="102"/>
      <c r="X110" s="102"/>
      <c r="Y110" s="102"/>
      <c r="Z110" s="108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9"/>
      <c r="CB110" s="102"/>
      <c r="CC110" s="102"/>
      <c r="CD110" s="102"/>
      <c r="CE110" s="102"/>
      <c r="CF110" s="102"/>
      <c r="CG110" s="102"/>
      <c r="CH110" s="102"/>
      <c r="CI110" s="102"/>
      <c r="CJ110" s="102"/>
      <c r="CK110" s="102"/>
      <c r="CL110" s="102"/>
      <c r="CM110" s="102"/>
      <c r="CN110" s="102"/>
      <c r="CO110" s="102"/>
      <c r="CP110" s="102"/>
      <c r="CQ110" s="102"/>
      <c r="CR110" s="102"/>
      <c r="CS110" s="102"/>
      <c r="CT110" s="102"/>
      <c r="CU110" s="102"/>
      <c r="CV110" s="102"/>
      <c r="CW110" s="102"/>
      <c r="CX110" s="102"/>
      <c r="CY110" s="102"/>
      <c r="CZ110" s="102"/>
      <c r="DA110" s="102"/>
      <c r="DB110" s="102"/>
      <c r="DC110" s="102"/>
      <c r="DD110" s="102"/>
      <c r="DE110" s="102"/>
      <c r="DF110" s="102"/>
      <c r="DG110" s="102"/>
      <c r="DH110" s="102"/>
      <c r="DI110" s="102"/>
      <c r="DJ110" s="102"/>
      <c r="DK110" s="102"/>
      <c r="DL110" s="102"/>
      <c r="DM110" s="102"/>
      <c r="DN110" s="102"/>
      <c r="DO110" s="102"/>
      <c r="DP110" s="102"/>
      <c r="DQ110" s="102"/>
      <c r="DR110" s="102"/>
      <c r="DS110" s="102"/>
      <c r="DT110" s="102"/>
      <c r="DU110" s="102"/>
      <c r="DV110" s="102"/>
      <c r="DW110" s="102"/>
      <c r="DX110" s="102"/>
      <c r="DY110" s="102"/>
      <c r="DZ110" s="102"/>
      <c r="EA110" s="102"/>
      <c r="EB110" s="102"/>
      <c r="EC110" s="102"/>
      <c r="ED110" s="102"/>
      <c r="EE110" s="102"/>
      <c r="EF110" s="102"/>
      <c r="EG110" s="102"/>
      <c r="EH110" s="102"/>
      <c r="EI110" s="102"/>
      <c r="EJ110" s="102"/>
      <c r="EK110" s="102"/>
      <c r="EL110" s="102"/>
      <c r="EM110" s="102"/>
      <c r="EN110" s="102"/>
      <c r="EO110" s="102"/>
      <c r="EP110" s="102"/>
      <c r="EQ110" s="102"/>
      <c r="ER110" s="102"/>
      <c r="ES110" s="102"/>
      <c r="ET110" s="102"/>
      <c r="EU110" s="102"/>
      <c r="EV110" s="102"/>
      <c r="EW110" s="102"/>
      <c r="EX110" s="102"/>
      <c r="EY110" s="102"/>
      <c r="EZ110" s="102"/>
      <c r="FA110" s="102"/>
      <c r="FB110" s="102"/>
      <c r="FC110" s="102"/>
      <c r="FD110" s="102"/>
      <c r="FE110" s="102"/>
      <c r="FF110" s="102"/>
      <c r="FG110" s="102"/>
      <c r="FH110" s="102"/>
      <c r="FI110" s="102"/>
      <c r="FJ110" s="102"/>
      <c r="FK110" s="102"/>
      <c r="FL110" s="102"/>
      <c r="FM110" s="102"/>
      <c r="FN110" s="102"/>
      <c r="FO110" s="102"/>
      <c r="FP110" s="102"/>
      <c r="FQ110" s="102"/>
      <c r="FR110" s="102"/>
      <c r="FS110" s="102"/>
      <c r="FT110" s="102"/>
      <c r="FU110" s="102"/>
      <c r="FV110" s="102"/>
      <c r="FW110" s="102"/>
      <c r="FX110" s="102"/>
      <c r="FY110" s="102"/>
      <c r="FZ110" s="102"/>
      <c r="GA110" s="102"/>
      <c r="GB110" s="102"/>
      <c r="GC110" s="102"/>
      <c r="GD110" s="102"/>
      <c r="GE110" s="102"/>
      <c r="GF110" s="102"/>
      <c r="GG110" s="102"/>
      <c r="GH110" s="102"/>
      <c r="GI110" s="102"/>
      <c r="GJ110" s="102"/>
      <c r="GK110" s="102"/>
      <c r="GL110" s="102"/>
      <c r="GM110" s="102"/>
      <c r="GN110" s="102"/>
      <c r="GO110" s="102"/>
      <c r="GP110" s="102"/>
      <c r="GQ110" s="102"/>
      <c r="GR110" s="102"/>
      <c r="GS110" s="102"/>
      <c r="GT110" s="102"/>
      <c r="GU110" s="102"/>
      <c r="GV110" s="102"/>
      <c r="GW110" s="102"/>
      <c r="GX110" s="102"/>
      <c r="GY110" s="102"/>
      <c r="GZ110" s="102"/>
      <c r="HA110" s="102"/>
      <c r="HB110" s="102"/>
      <c r="HC110" s="102"/>
      <c r="HD110" s="102"/>
      <c r="HE110" s="102"/>
      <c r="HF110" s="102"/>
      <c r="HG110" s="102"/>
      <c r="HH110" s="102"/>
      <c r="HI110" s="102"/>
      <c r="HJ110" s="102"/>
      <c r="HK110" s="102"/>
      <c r="HL110" s="102"/>
      <c r="HM110" s="102"/>
      <c r="HN110" s="102"/>
      <c r="HO110" s="102"/>
      <c r="HP110" s="102"/>
      <c r="HQ110" s="102"/>
      <c r="HR110" s="102"/>
      <c r="HS110" s="102"/>
      <c r="HT110" s="102"/>
      <c r="HU110" s="102"/>
      <c r="HV110" s="102"/>
      <c r="HW110" s="102"/>
      <c r="HX110" s="102"/>
      <c r="HY110" s="102"/>
      <c r="HZ110" s="102"/>
      <c r="IA110" s="102"/>
      <c r="IB110" s="102"/>
      <c r="IC110" s="102"/>
      <c r="ID110" s="102"/>
      <c r="IE110" s="102"/>
      <c r="IF110" s="102"/>
      <c r="IG110" s="102"/>
      <c r="IH110" s="102"/>
      <c r="II110" s="102"/>
      <c r="IJ110" s="102"/>
      <c r="IK110" s="102"/>
      <c r="IL110" s="102"/>
      <c r="IM110" s="102"/>
      <c r="IN110" s="102"/>
      <c r="IO110" s="102"/>
      <c r="IP110" s="102"/>
      <c r="IQ110" s="102"/>
      <c r="IR110" s="102"/>
      <c r="IS110" s="102"/>
      <c r="IT110" s="102"/>
      <c r="IU110" s="103" t="b">
        <v>0</v>
      </c>
      <c r="IV110" s="103" t="b">
        <v>0</v>
      </c>
    </row>
    <row r="111" spans="1:256" hidden="1">
      <c r="A111" s="129">
        <v>210402</v>
      </c>
      <c r="B111" s="131" t="s">
        <v>217</v>
      </c>
      <c r="C111" s="111">
        <v>1122</v>
      </c>
      <c r="D111" s="111">
        <v>0</v>
      </c>
      <c r="E111" s="111">
        <v>0</v>
      </c>
      <c r="F111" s="111">
        <v>0</v>
      </c>
      <c r="G111" s="111">
        <v>0</v>
      </c>
      <c r="H111" s="111">
        <v>0</v>
      </c>
      <c r="I111" s="111">
        <v>6</v>
      </c>
      <c r="J111" s="111">
        <v>0</v>
      </c>
      <c r="K111" s="111">
        <v>0</v>
      </c>
      <c r="L111" s="111">
        <v>2</v>
      </c>
      <c r="M111" s="111"/>
      <c r="N111" s="111"/>
      <c r="O111" s="111"/>
      <c r="P111" s="111"/>
      <c r="Q111" s="111">
        <v>1130</v>
      </c>
      <c r="R111" s="111">
        <v>0</v>
      </c>
      <c r="S111" s="111">
        <v>1130</v>
      </c>
      <c r="T111" s="102"/>
      <c r="U111" s="102"/>
      <c r="V111" s="102"/>
      <c r="W111" s="102"/>
      <c r="X111" s="102"/>
      <c r="Y111" s="102"/>
      <c r="Z111" s="108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9"/>
      <c r="CB111" s="102"/>
      <c r="CC111" s="102"/>
      <c r="CD111" s="102"/>
      <c r="CE111" s="102"/>
      <c r="CF111" s="102"/>
      <c r="CG111" s="102"/>
      <c r="CH111" s="102"/>
      <c r="CI111" s="102"/>
      <c r="CJ111" s="102"/>
      <c r="CK111" s="102"/>
      <c r="CL111" s="102"/>
      <c r="CM111" s="102"/>
      <c r="CN111" s="102"/>
      <c r="CO111" s="102"/>
      <c r="CP111" s="102"/>
      <c r="CQ111" s="102"/>
      <c r="CR111" s="102"/>
      <c r="CS111" s="102"/>
      <c r="CT111" s="102"/>
      <c r="CU111" s="102"/>
      <c r="CV111" s="102"/>
      <c r="CW111" s="102"/>
      <c r="CX111" s="102"/>
      <c r="CY111" s="102"/>
      <c r="CZ111" s="102"/>
      <c r="DA111" s="102"/>
      <c r="DB111" s="102"/>
      <c r="DC111" s="102"/>
      <c r="DD111" s="102"/>
      <c r="DE111" s="102"/>
      <c r="DF111" s="102"/>
      <c r="DG111" s="102"/>
      <c r="DH111" s="102"/>
      <c r="DI111" s="102"/>
      <c r="DJ111" s="102"/>
      <c r="DK111" s="102"/>
      <c r="DL111" s="102"/>
      <c r="DM111" s="102"/>
      <c r="DN111" s="102"/>
      <c r="DO111" s="102"/>
      <c r="DP111" s="102"/>
      <c r="DQ111" s="102"/>
      <c r="DR111" s="102"/>
      <c r="DS111" s="102"/>
      <c r="DT111" s="102"/>
      <c r="DU111" s="102"/>
      <c r="DV111" s="102"/>
      <c r="DW111" s="102"/>
      <c r="DX111" s="102"/>
      <c r="DY111" s="102"/>
      <c r="DZ111" s="102"/>
      <c r="EA111" s="102"/>
      <c r="EB111" s="102"/>
      <c r="EC111" s="102"/>
      <c r="ED111" s="102"/>
      <c r="EE111" s="102"/>
      <c r="EF111" s="102"/>
      <c r="EG111" s="102"/>
      <c r="EH111" s="102"/>
      <c r="EI111" s="102"/>
      <c r="EJ111" s="102"/>
      <c r="EK111" s="102"/>
      <c r="EL111" s="102"/>
      <c r="EM111" s="102"/>
      <c r="EN111" s="102"/>
      <c r="EO111" s="102"/>
      <c r="EP111" s="102"/>
      <c r="EQ111" s="102"/>
      <c r="ER111" s="102"/>
      <c r="ES111" s="102"/>
      <c r="ET111" s="102"/>
      <c r="EU111" s="102"/>
      <c r="EV111" s="102"/>
      <c r="EW111" s="102"/>
      <c r="EX111" s="102"/>
      <c r="EY111" s="102"/>
      <c r="EZ111" s="102"/>
      <c r="FA111" s="102"/>
      <c r="FB111" s="102"/>
      <c r="FC111" s="102"/>
      <c r="FD111" s="102"/>
      <c r="FE111" s="102"/>
      <c r="FF111" s="102"/>
      <c r="FG111" s="102"/>
      <c r="FH111" s="102"/>
      <c r="FI111" s="102"/>
      <c r="FJ111" s="102"/>
      <c r="FK111" s="102"/>
      <c r="FL111" s="102"/>
      <c r="FM111" s="102"/>
      <c r="FN111" s="102"/>
      <c r="FO111" s="102"/>
      <c r="FP111" s="102"/>
      <c r="FQ111" s="102"/>
      <c r="FR111" s="102"/>
      <c r="FS111" s="102"/>
      <c r="FT111" s="102"/>
      <c r="FU111" s="102"/>
      <c r="FV111" s="102"/>
      <c r="FW111" s="102"/>
      <c r="FX111" s="102"/>
      <c r="FY111" s="102"/>
      <c r="FZ111" s="102"/>
      <c r="GA111" s="102"/>
      <c r="GB111" s="102"/>
      <c r="GC111" s="102"/>
      <c r="GD111" s="102"/>
      <c r="GE111" s="102"/>
      <c r="GF111" s="102"/>
      <c r="GG111" s="102"/>
      <c r="GH111" s="102"/>
      <c r="GI111" s="102"/>
      <c r="GJ111" s="102"/>
      <c r="GK111" s="102"/>
      <c r="GL111" s="102"/>
      <c r="GM111" s="102"/>
      <c r="GN111" s="102"/>
      <c r="GO111" s="102"/>
      <c r="GP111" s="102"/>
      <c r="GQ111" s="102"/>
      <c r="GR111" s="102"/>
      <c r="GS111" s="102"/>
      <c r="GT111" s="102"/>
      <c r="GU111" s="102"/>
      <c r="GV111" s="102"/>
      <c r="GW111" s="102"/>
      <c r="GX111" s="102"/>
      <c r="GY111" s="102"/>
      <c r="GZ111" s="102"/>
      <c r="HA111" s="102"/>
      <c r="HB111" s="102"/>
      <c r="HC111" s="102"/>
      <c r="HD111" s="102"/>
      <c r="HE111" s="102"/>
      <c r="HF111" s="102"/>
      <c r="HG111" s="102"/>
      <c r="HH111" s="102"/>
      <c r="HI111" s="102"/>
      <c r="HJ111" s="102"/>
      <c r="HK111" s="102"/>
      <c r="HL111" s="102"/>
      <c r="HM111" s="102"/>
      <c r="HN111" s="102"/>
      <c r="HO111" s="102"/>
      <c r="HP111" s="102"/>
      <c r="HQ111" s="102"/>
      <c r="HR111" s="102"/>
      <c r="HS111" s="102"/>
      <c r="HT111" s="102"/>
      <c r="HU111" s="102"/>
      <c r="HV111" s="102"/>
      <c r="HW111" s="102"/>
      <c r="HX111" s="102"/>
      <c r="HY111" s="102"/>
      <c r="HZ111" s="102"/>
      <c r="IA111" s="102"/>
      <c r="IB111" s="102"/>
      <c r="IC111" s="102"/>
      <c r="ID111" s="102"/>
      <c r="IE111" s="102"/>
      <c r="IF111" s="102"/>
      <c r="IG111" s="102"/>
      <c r="IH111" s="102"/>
      <c r="II111" s="102"/>
      <c r="IJ111" s="102"/>
      <c r="IK111" s="102"/>
      <c r="IL111" s="102"/>
      <c r="IM111" s="102"/>
      <c r="IN111" s="102"/>
      <c r="IO111" s="102"/>
      <c r="IP111" s="102"/>
      <c r="IQ111" s="102"/>
      <c r="IR111" s="102"/>
      <c r="IS111" s="102"/>
      <c r="IT111" s="102"/>
      <c r="IU111" s="103" t="b">
        <v>0</v>
      </c>
      <c r="IV111" s="103" t="b">
        <v>0</v>
      </c>
    </row>
    <row r="112" spans="1:256" hidden="1">
      <c r="A112" s="168"/>
      <c r="B112" s="136" t="s">
        <v>38</v>
      </c>
      <c r="C112" s="114">
        <v>1948</v>
      </c>
      <c r="D112" s="114">
        <v>48</v>
      </c>
      <c r="E112" s="114">
        <v>0</v>
      </c>
      <c r="F112" s="114">
        <v>0</v>
      </c>
      <c r="G112" s="114">
        <v>0</v>
      </c>
      <c r="H112" s="114">
        <v>0</v>
      </c>
      <c r="I112" s="114">
        <v>8</v>
      </c>
      <c r="J112" s="114">
        <v>0</v>
      </c>
      <c r="K112" s="114">
        <v>0</v>
      </c>
      <c r="L112" s="114">
        <v>13</v>
      </c>
      <c r="M112" s="114">
        <v>0</v>
      </c>
      <c r="N112" s="114">
        <v>0</v>
      </c>
      <c r="O112" s="114">
        <v>0</v>
      </c>
      <c r="P112" s="114">
        <v>0</v>
      </c>
      <c r="Q112" s="114">
        <v>2017</v>
      </c>
      <c r="R112" s="114">
        <v>0</v>
      </c>
      <c r="S112" s="114">
        <v>2017</v>
      </c>
      <c r="T112" s="102"/>
      <c r="U112" s="102"/>
      <c r="V112" s="107"/>
      <c r="W112" s="102"/>
      <c r="X112" s="102"/>
      <c r="Y112" s="102"/>
      <c r="Z112" s="108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9"/>
      <c r="CB112" s="102"/>
      <c r="CC112" s="102"/>
      <c r="CD112" s="102"/>
      <c r="CE112" s="102"/>
      <c r="CF112" s="102"/>
      <c r="CG112" s="102"/>
      <c r="CH112" s="102"/>
      <c r="CI112" s="102"/>
      <c r="CJ112" s="102"/>
      <c r="CK112" s="102"/>
      <c r="CL112" s="102"/>
      <c r="CM112" s="102"/>
      <c r="CN112" s="102"/>
      <c r="CO112" s="102"/>
      <c r="CP112" s="102"/>
      <c r="CQ112" s="102"/>
      <c r="CR112" s="102"/>
      <c r="CS112" s="102"/>
      <c r="CT112" s="102"/>
      <c r="CU112" s="102"/>
      <c r="CV112" s="102"/>
      <c r="CW112" s="102"/>
      <c r="CX112" s="102"/>
      <c r="CY112" s="102"/>
      <c r="CZ112" s="102"/>
      <c r="DA112" s="102"/>
      <c r="DB112" s="102"/>
      <c r="DC112" s="102"/>
      <c r="DD112" s="102"/>
      <c r="DE112" s="102"/>
      <c r="DF112" s="102"/>
      <c r="DG112" s="102"/>
      <c r="DH112" s="102"/>
      <c r="DI112" s="102"/>
      <c r="DJ112" s="102"/>
      <c r="DK112" s="102"/>
      <c r="DL112" s="102"/>
      <c r="DM112" s="102"/>
      <c r="DN112" s="102"/>
      <c r="DO112" s="102"/>
      <c r="DP112" s="102"/>
      <c r="DQ112" s="102"/>
      <c r="DR112" s="102"/>
      <c r="DS112" s="102"/>
      <c r="DT112" s="102"/>
      <c r="DU112" s="102"/>
      <c r="DV112" s="102"/>
      <c r="DW112" s="102"/>
      <c r="DX112" s="102"/>
      <c r="DY112" s="102"/>
      <c r="DZ112" s="102"/>
      <c r="EA112" s="102"/>
      <c r="EB112" s="102"/>
      <c r="EC112" s="102"/>
      <c r="ED112" s="102"/>
      <c r="EE112" s="102"/>
      <c r="EF112" s="102"/>
      <c r="EG112" s="102"/>
      <c r="EH112" s="102"/>
      <c r="EI112" s="102"/>
      <c r="EJ112" s="102"/>
      <c r="EK112" s="102"/>
      <c r="EL112" s="102"/>
      <c r="EM112" s="102"/>
      <c r="EN112" s="102"/>
      <c r="EO112" s="102"/>
      <c r="EP112" s="102"/>
      <c r="EQ112" s="102"/>
      <c r="ER112" s="102"/>
      <c r="ES112" s="102"/>
      <c r="ET112" s="102"/>
      <c r="EU112" s="102"/>
      <c r="EV112" s="102"/>
      <c r="EW112" s="102"/>
      <c r="EX112" s="102"/>
      <c r="EY112" s="102"/>
      <c r="EZ112" s="102"/>
      <c r="FA112" s="102"/>
      <c r="FB112" s="102"/>
      <c r="FC112" s="102"/>
      <c r="FD112" s="102"/>
      <c r="FE112" s="102"/>
      <c r="FF112" s="102"/>
      <c r="FG112" s="102"/>
      <c r="FH112" s="102"/>
      <c r="FI112" s="102"/>
      <c r="FJ112" s="102"/>
      <c r="FK112" s="102"/>
      <c r="FL112" s="102"/>
      <c r="FM112" s="102"/>
      <c r="FN112" s="102"/>
      <c r="FO112" s="102"/>
      <c r="FP112" s="102"/>
      <c r="FQ112" s="102"/>
      <c r="FR112" s="102"/>
      <c r="FS112" s="102"/>
      <c r="FT112" s="102"/>
      <c r="FU112" s="102"/>
      <c r="FV112" s="102"/>
      <c r="FW112" s="102"/>
      <c r="FX112" s="102"/>
      <c r="FY112" s="102"/>
      <c r="FZ112" s="102"/>
      <c r="GA112" s="102"/>
      <c r="GB112" s="102"/>
      <c r="GC112" s="102"/>
      <c r="GD112" s="102"/>
      <c r="GE112" s="102"/>
      <c r="GF112" s="102"/>
      <c r="GG112" s="102"/>
      <c r="GH112" s="102"/>
      <c r="GI112" s="102"/>
      <c r="GJ112" s="102"/>
      <c r="GK112" s="102"/>
      <c r="GL112" s="102"/>
      <c r="GM112" s="102"/>
      <c r="GN112" s="102"/>
      <c r="GO112" s="102"/>
      <c r="GP112" s="102"/>
      <c r="GQ112" s="102"/>
      <c r="GR112" s="102"/>
      <c r="GS112" s="102"/>
      <c r="GT112" s="102"/>
      <c r="GU112" s="102"/>
      <c r="GV112" s="102"/>
      <c r="GW112" s="102"/>
      <c r="GX112" s="102"/>
      <c r="GY112" s="102"/>
      <c r="GZ112" s="102"/>
      <c r="HA112" s="102"/>
      <c r="HB112" s="102"/>
      <c r="HC112" s="102"/>
      <c r="HD112" s="102"/>
      <c r="HE112" s="102"/>
      <c r="HF112" s="102"/>
      <c r="HG112" s="102"/>
      <c r="HH112" s="102"/>
      <c r="HI112" s="102"/>
      <c r="HJ112" s="102"/>
      <c r="HK112" s="102"/>
      <c r="HL112" s="102"/>
      <c r="HM112" s="102"/>
      <c r="HN112" s="102"/>
      <c r="HO112" s="102"/>
      <c r="HP112" s="102"/>
      <c r="HQ112" s="102"/>
      <c r="HR112" s="102"/>
      <c r="HS112" s="102"/>
      <c r="HT112" s="102"/>
      <c r="HU112" s="102"/>
      <c r="HV112" s="102"/>
      <c r="HW112" s="102"/>
      <c r="HX112" s="102"/>
      <c r="HY112" s="102"/>
      <c r="HZ112" s="102"/>
      <c r="IA112" s="102"/>
      <c r="IB112" s="102"/>
      <c r="IC112" s="102"/>
      <c r="ID112" s="102"/>
      <c r="IE112" s="102"/>
      <c r="IF112" s="102"/>
      <c r="IG112" s="102"/>
      <c r="IH112" s="102"/>
      <c r="II112" s="102"/>
      <c r="IJ112" s="102"/>
      <c r="IK112" s="102"/>
      <c r="IL112" s="102"/>
      <c r="IM112" s="102"/>
      <c r="IN112" s="102"/>
      <c r="IO112" s="102"/>
      <c r="IP112" s="102"/>
      <c r="IQ112" s="102"/>
      <c r="IR112" s="102"/>
      <c r="IS112" s="102"/>
      <c r="IT112" s="102"/>
      <c r="IU112" s="102"/>
      <c r="IV112" s="102"/>
    </row>
    <row r="113" spans="1:256" hidden="1">
      <c r="A113" s="168">
        <v>2107</v>
      </c>
      <c r="B113" s="139" t="s">
        <v>218</v>
      </c>
      <c r="C113" s="128"/>
      <c r="D113" s="128"/>
      <c r="E113" s="128"/>
      <c r="F113" s="128"/>
      <c r="G113" s="128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02"/>
      <c r="U113" s="102"/>
      <c r="V113" s="107"/>
      <c r="W113" s="102"/>
      <c r="X113" s="102"/>
      <c r="Y113" s="102"/>
      <c r="Z113" s="108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9"/>
      <c r="CB113" s="102"/>
      <c r="CC113" s="102"/>
      <c r="CD113" s="102"/>
      <c r="CE113" s="102"/>
      <c r="CF113" s="102"/>
      <c r="CG113" s="102"/>
      <c r="CH113" s="102"/>
      <c r="CI113" s="102"/>
      <c r="CJ113" s="102"/>
      <c r="CK113" s="102"/>
      <c r="CL113" s="102"/>
      <c r="CM113" s="102"/>
      <c r="CN113" s="102"/>
      <c r="CO113" s="102"/>
      <c r="CP113" s="102"/>
      <c r="CQ113" s="102"/>
      <c r="CR113" s="102"/>
      <c r="CS113" s="102"/>
      <c r="CT113" s="102"/>
      <c r="CU113" s="102"/>
      <c r="CV113" s="102"/>
      <c r="CW113" s="102"/>
      <c r="CX113" s="102"/>
      <c r="CY113" s="102"/>
      <c r="CZ113" s="102"/>
      <c r="DA113" s="102"/>
      <c r="DB113" s="102"/>
      <c r="DC113" s="102"/>
      <c r="DD113" s="102"/>
      <c r="DE113" s="102"/>
      <c r="DF113" s="102"/>
      <c r="DG113" s="102"/>
      <c r="DH113" s="102"/>
      <c r="DI113" s="102"/>
      <c r="DJ113" s="102"/>
      <c r="DK113" s="102"/>
      <c r="DL113" s="102"/>
      <c r="DM113" s="102"/>
      <c r="DN113" s="102"/>
      <c r="DO113" s="102"/>
      <c r="DP113" s="102"/>
      <c r="DQ113" s="102"/>
      <c r="DR113" s="102"/>
      <c r="DS113" s="102"/>
      <c r="DT113" s="102"/>
      <c r="DU113" s="102"/>
      <c r="DV113" s="102"/>
      <c r="DW113" s="102"/>
      <c r="DX113" s="102"/>
      <c r="DY113" s="102"/>
      <c r="DZ113" s="102"/>
      <c r="EA113" s="102"/>
      <c r="EB113" s="102"/>
      <c r="EC113" s="102"/>
      <c r="ED113" s="102"/>
      <c r="EE113" s="102"/>
      <c r="EF113" s="102"/>
      <c r="EG113" s="102"/>
      <c r="EH113" s="102"/>
      <c r="EI113" s="102"/>
      <c r="EJ113" s="102"/>
      <c r="EK113" s="102"/>
      <c r="EL113" s="102"/>
      <c r="EM113" s="102"/>
      <c r="EN113" s="102"/>
      <c r="EO113" s="102"/>
      <c r="EP113" s="102"/>
      <c r="EQ113" s="102"/>
      <c r="ER113" s="102"/>
      <c r="ES113" s="102"/>
      <c r="ET113" s="102"/>
      <c r="EU113" s="102"/>
      <c r="EV113" s="102"/>
      <c r="EW113" s="102"/>
      <c r="EX113" s="102"/>
      <c r="EY113" s="102"/>
      <c r="EZ113" s="102"/>
      <c r="FA113" s="102"/>
      <c r="FB113" s="102"/>
      <c r="FC113" s="102"/>
      <c r="FD113" s="102"/>
      <c r="FE113" s="102"/>
      <c r="FF113" s="102"/>
      <c r="FG113" s="102"/>
      <c r="FH113" s="102"/>
      <c r="FI113" s="102"/>
      <c r="FJ113" s="102"/>
      <c r="FK113" s="102"/>
      <c r="FL113" s="102"/>
      <c r="FM113" s="102"/>
      <c r="FN113" s="102"/>
      <c r="FO113" s="102"/>
      <c r="FP113" s="102"/>
      <c r="FQ113" s="102"/>
      <c r="FR113" s="102"/>
      <c r="FS113" s="102"/>
      <c r="FT113" s="102"/>
      <c r="FU113" s="102"/>
      <c r="FV113" s="102"/>
      <c r="FW113" s="102"/>
      <c r="FX113" s="102"/>
      <c r="FY113" s="102"/>
      <c r="FZ113" s="102"/>
      <c r="GA113" s="102"/>
      <c r="GB113" s="102"/>
      <c r="GC113" s="102"/>
      <c r="GD113" s="102"/>
      <c r="GE113" s="102"/>
      <c r="GF113" s="102"/>
      <c r="GG113" s="102"/>
      <c r="GH113" s="102"/>
      <c r="GI113" s="102"/>
      <c r="GJ113" s="102"/>
      <c r="GK113" s="102"/>
      <c r="GL113" s="102"/>
      <c r="GM113" s="102"/>
      <c r="GN113" s="102"/>
      <c r="GO113" s="102"/>
      <c r="GP113" s="102"/>
      <c r="GQ113" s="102"/>
      <c r="GR113" s="102"/>
      <c r="GS113" s="102"/>
      <c r="GT113" s="102"/>
      <c r="GU113" s="102"/>
      <c r="GV113" s="102"/>
      <c r="GW113" s="102"/>
      <c r="GX113" s="102"/>
      <c r="GY113" s="102"/>
      <c r="GZ113" s="102"/>
      <c r="HA113" s="102"/>
      <c r="HB113" s="102"/>
      <c r="HC113" s="102"/>
      <c r="HD113" s="102"/>
      <c r="HE113" s="102"/>
      <c r="HF113" s="102"/>
      <c r="HG113" s="102"/>
      <c r="HH113" s="102"/>
      <c r="HI113" s="102"/>
      <c r="HJ113" s="102"/>
      <c r="HK113" s="102"/>
      <c r="HL113" s="102"/>
      <c r="HM113" s="102"/>
      <c r="HN113" s="102"/>
      <c r="HO113" s="102"/>
      <c r="HP113" s="102"/>
      <c r="HQ113" s="102"/>
      <c r="HR113" s="102"/>
      <c r="HS113" s="102"/>
      <c r="HT113" s="102"/>
      <c r="HU113" s="102"/>
      <c r="HV113" s="102"/>
      <c r="HW113" s="102"/>
      <c r="HX113" s="102"/>
      <c r="HY113" s="102"/>
      <c r="HZ113" s="102"/>
      <c r="IA113" s="102"/>
      <c r="IB113" s="102"/>
      <c r="IC113" s="102"/>
      <c r="ID113" s="102"/>
      <c r="IE113" s="102"/>
      <c r="IF113" s="102"/>
      <c r="IG113" s="102"/>
      <c r="IH113" s="102"/>
      <c r="II113" s="102"/>
      <c r="IJ113" s="102"/>
      <c r="IK113" s="102"/>
      <c r="IL113" s="102"/>
      <c r="IM113" s="102"/>
      <c r="IN113" s="102"/>
      <c r="IO113" s="102"/>
      <c r="IP113" s="102"/>
      <c r="IQ113" s="102"/>
      <c r="IR113" s="102"/>
      <c r="IS113" s="102"/>
      <c r="IT113" s="102"/>
      <c r="IU113" s="103"/>
      <c r="IV113" s="103"/>
    </row>
    <row r="114" spans="1:256" hidden="1">
      <c r="A114" s="168">
        <v>210701</v>
      </c>
      <c r="B114" s="149" t="s">
        <v>219</v>
      </c>
      <c r="C114" s="109">
        <v>1027</v>
      </c>
      <c r="D114" s="109">
        <v>102</v>
      </c>
      <c r="E114" s="109">
        <v>0</v>
      </c>
      <c r="F114" s="109">
        <v>0</v>
      </c>
      <c r="G114" s="109">
        <v>0</v>
      </c>
      <c r="H114" s="109">
        <v>0</v>
      </c>
      <c r="I114" s="109">
        <v>1</v>
      </c>
      <c r="J114" s="109">
        <v>0</v>
      </c>
      <c r="K114" s="109">
        <v>0</v>
      </c>
      <c r="L114" s="109">
        <v>7</v>
      </c>
      <c r="M114" s="109"/>
      <c r="N114" s="109"/>
      <c r="O114" s="109"/>
      <c r="P114" s="109"/>
      <c r="Q114" s="109">
        <v>1137</v>
      </c>
      <c r="R114" s="109">
        <v>0</v>
      </c>
      <c r="S114" s="109">
        <v>1137</v>
      </c>
      <c r="T114" s="102"/>
      <c r="U114" s="102"/>
      <c r="V114" s="102"/>
      <c r="W114" s="102"/>
      <c r="X114" s="102"/>
      <c r="Y114" s="102"/>
      <c r="Z114" s="108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9"/>
      <c r="CB114" s="102"/>
      <c r="CC114" s="102"/>
      <c r="CD114" s="102"/>
      <c r="CE114" s="102"/>
      <c r="CF114" s="102"/>
      <c r="CG114" s="102"/>
      <c r="CH114" s="102"/>
      <c r="CI114" s="102"/>
      <c r="CJ114" s="102"/>
      <c r="CK114" s="102"/>
      <c r="CL114" s="102"/>
      <c r="CM114" s="102"/>
      <c r="CN114" s="102"/>
      <c r="CO114" s="102"/>
      <c r="CP114" s="102"/>
      <c r="CQ114" s="102"/>
      <c r="CR114" s="102"/>
      <c r="CS114" s="102"/>
      <c r="CT114" s="102"/>
      <c r="CU114" s="102"/>
      <c r="CV114" s="102"/>
      <c r="CW114" s="102"/>
      <c r="CX114" s="102"/>
      <c r="CY114" s="102"/>
      <c r="CZ114" s="102"/>
      <c r="DA114" s="102"/>
      <c r="DB114" s="102"/>
      <c r="DC114" s="102"/>
      <c r="DD114" s="102"/>
      <c r="DE114" s="102"/>
      <c r="DF114" s="102"/>
      <c r="DG114" s="102"/>
      <c r="DH114" s="102"/>
      <c r="DI114" s="102"/>
      <c r="DJ114" s="102"/>
      <c r="DK114" s="102"/>
      <c r="DL114" s="102"/>
      <c r="DM114" s="102"/>
      <c r="DN114" s="102"/>
      <c r="DO114" s="102"/>
      <c r="DP114" s="102"/>
      <c r="DQ114" s="102"/>
      <c r="DR114" s="102"/>
      <c r="DS114" s="102"/>
      <c r="DT114" s="102"/>
      <c r="DU114" s="102"/>
      <c r="DV114" s="102"/>
      <c r="DW114" s="102"/>
      <c r="DX114" s="102"/>
      <c r="DY114" s="102"/>
      <c r="DZ114" s="102"/>
      <c r="EA114" s="102"/>
      <c r="EB114" s="102"/>
      <c r="EC114" s="102"/>
      <c r="ED114" s="102"/>
      <c r="EE114" s="102"/>
      <c r="EF114" s="102"/>
      <c r="EG114" s="102"/>
      <c r="EH114" s="102"/>
      <c r="EI114" s="102"/>
      <c r="EJ114" s="102"/>
      <c r="EK114" s="102"/>
      <c r="EL114" s="102"/>
      <c r="EM114" s="102"/>
      <c r="EN114" s="102"/>
      <c r="EO114" s="102"/>
      <c r="EP114" s="102"/>
      <c r="EQ114" s="102"/>
      <c r="ER114" s="102"/>
      <c r="ES114" s="102"/>
      <c r="ET114" s="102"/>
      <c r="EU114" s="102"/>
      <c r="EV114" s="102"/>
      <c r="EW114" s="102"/>
      <c r="EX114" s="102"/>
      <c r="EY114" s="102"/>
      <c r="EZ114" s="102"/>
      <c r="FA114" s="102"/>
      <c r="FB114" s="102"/>
      <c r="FC114" s="102"/>
      <c r="FD114" s="102"/>
      <c r="FE114" s="102"/>
      <c r="FF114" s="102"/>
      <c r="FG114" s="102"/>
      <c r="FH114" s="102"/>
      <c r="FI114" s="102"/>
      <c r="FJ114" s="102"/>
      <c r="FK114" s="102"/>
      <c r="FL114" s="102"/>
      <c r="FM114" s="102"/>
      <c r="FN114" s="102"/>
      <c r="FO114" s="102"/>
      <c r="FP114" s="102"/>
      <c r="FQ114" s="102"/>
      <c r="FR114" s="102"/>
      <c r="FS114" s="102"/>
      <c r="FT114" s="102"/>
      <c r="FU114" s="102"/>
      <c r="FV114" s="102"/>
      <c r="FW114" s="102"/>
      <c r="FX114" s="102"/>
      <c r="FY114" s="102"/>
      <c r="FZ114" s="102"/>
      <c r="GA114" s="102"/>
      <c r="GB114" s="102"/>
      <c r="GC114" s="102"/>
      <c r="GD114" s="102"/>
      <c r="GE114" s="102"/>
      <c r="GF114" s="102"/>
      <c r="GG114" s="102"/>
      <c r="GH114" s="102"/>
      <c r="GI114" s="102"/>
      <c r="GJ114" s="102"/>
      <c r="GK114" s="102"/>
      <c r="GL114" s="102"/>
      <c r="GM114" s="102"/>
      <c r="GN114" s="102"/>
      <c r="GO114" s="102"/>
      <c r="GP114" s="102"/>
      <c r="GQ114" s="102"/>
      <c r="GR114" s="102"/>
      <c r="GS114" s="102"/>
      <c r="GT114" s="102"/>
      <c r="GU114" s="102"/>
      <c r="GV114" s="102"/>
      <c r="GW114" s="102"/>
      <c r="GX114" s="102"/>
      <c r="GY114" s="102"/>
      <c r="GZ114" s="102"/>
      <c r="HA114" s="102"/>
      <c r="HB114" s="102"/>
      <c r="HC114" s="102"/>
      <c r="HD114" s="102"/>
      <c r="HE114" s="102"/>
      <c r="HF114" s="102"/>
      <c r="HG114" s="102"/>
      <c r="HH114" s="102"/>
      <c r="HI114" s="102"/>
      <c r="HJ114" s="102"/>
      <c r="HK114" s="102"/>
      <c r="HL114" s="102"/>
      <c r="HM114" s="102"/>
      <c r="HN114" s="102"/>
      <c r="HO114" s="102"/>
      <c r="HP114" s="102"/>
      <c r="HQ114" s="102"/>
      <c r="HR114" s="102"/>
      <c r="HS114" s="102"/>
      <c r="HT114" s="102"/>
      <c r="HU114" s="102"/>
      <c r="HV114" s="102"/>
      <c r="HW114" s="102"/>
      <c r="HX114" s="102"/>
      <c r="HY114" s="102"/>
      <c r="HZ114" s="102"/>
      <c r="IA114" s="102"/>
      <c r="IB114" s="102"/>
      <c r="IC114" s="102"/>
      <c r="ID114" s="102"/>
      <c r="IE114" s="102"/>
      <c r="IF114" s="102"/>
      <c r="IG114" s="102"/>
      <c r="IH114" s="102"/>
      <c r="II114" s="102"/>
      <c r="IJ114" s="102"/>
      <c r="IK114" s="102"/>
      <c r="IL114" s="102"/>
      <c r="IM114" s="102"/>
      <c r="IN114" s="102"/>
      <c r="IO114" s="102"/>
      <c r="IP114" s="102"/>
      <c r="IQ114" s="102"/>
      <c r="IR114" s="102"/>
      <c r="IS114" s="102"/>
      <c r="IT114" s="102"/>
      <c r="IU114" s="144" t="b">
        <v>0</v>
      </c>
      <c r="IV114" s="144" t="b">
        <v>0</v>
      </c>
    </row>
    <row r="115" spans="1:256" hidden="1">
      <c r="A115" s="168">
        <v>210702</v>
      </c>
      <c r="B115" s="149" t="s">
        <v>220</v>
      </c>
      <c r="C115" s="109">
        <v>5201</v>
      </c>
      <c r="D115" s="109">
        <v>232</v>
      </c>
      <c r="E115" s="109">
        <v>0</v>
      </c>
      <c r="F115" s="109">
        <v>0</v>
      </c>
      <c r="G115" s="109">
        <v>0</v>
      </c>
      <c r="H115" s="109">
        <v>0</v>
      </c>
      <c r="I115" s="109">
        <v>2</v>
      </c>
      <c r="J115" s="109">
        <v>0</v>
      </c>
      <c r="K115" s="109">
        <v>0</v>
      </c>
      <c r="L115" s="109">
        <v>27</v>
      </c>
      <c r="M115" s="109"/>
      <c r="N115" s="109"/>
      <c r="O115" s="109"/>
      <c r="P115" s="109"/>
      <c r="Q115" s="109">
        <v>5462</v>
      </c>
      <c r="R115" s="109">
        <v>0</v>
      </c>
      <c r="S115" s="109">
        <v>5462</v>
      </c>
      <c r="T115" s="102"/>
      <c r="U115" s="102"/>
      <c r="V115" s="102"/>
      <c r="W115" s="102"/>
      <c r="X115" s="102"/>
      <c r="Y115" s="102"/>
      <c r="Z115" s="108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9"/>
      <c r="CB115" s="102"/>
      <c r="CC115" s="102"/>
      <c r="CD115" s="102"/>
      <c r="CE115" s="102"/>
      <c r="CF115" s="102"/>
      <c r="CG115" s="102"/>
      <c r="CH115" s="102"/>
      <c r="CI115" s="102"/>
      <c r="CJ115" s="102"/>
      <c r="CK115" s="102"/>
      <c r="CL115" s="102"/>
      <c r="CM115" s="102"/>
      <c r="CN115" s="102"/>
      <c r="CO115" s="102"/>
      <c r="CP115" s="102"/>
      <c r="CQ115" s="102"/>
      <c r="CR115" s="102"/>
      <c r="CS115" s="102"/>
      <c r="CT115" s="102"/>
      <c r="CU115" s="102"/>
      <c r="CV115" s="102"/>
      <c r="CW115" s="102"/>
      <c r="CX115" s="102"/>
      <c r="CY115" s="102"/>
      <c r="CZ115" s="102"/>
      <c r="DA115" s="102"/>
      <c r="DB115" s="102"/>
      <c r="DC115" s="102"/>
      <c r="DD115" s="102"/>
      <c r="DE115" s="102"/>
      <c r="DF115" s="102"/>
      <c r="DG115" s="102"/>
      <c r="DH115" s="102"/>
      <c r="DI115" s="102"/>
      <c r="DJ115" s="102"/>
      <c r="DK115" s="102"/>
      <c r="DL115" s="102"/>
      <c r="DM115" s="102"/>
      <c r="DN115" s="102"/>
      <c r="DO115" s="102"/>
      <c r="DP115" s="102"/>
      <c r="DQ115" s="102"/>
      <c r="DR115" s="102"/>
      <c r="DS115" s="102"/>
      <c r="DT115" s="102"/>
      <c r="DU115" s="102"/>
      <c r="DV115" s="102"/>
      <c r="DW115" s="102"/>
      <c r="DX115" s="102"/>
      <c r="DY115" s="102"/>
      <c r="DZ115" s="102"/>
      <c r="EA115" s="102"/>
      <c r="EB115" s="102"/>
      <c r="EC115" s="102"/>
      <c r="ED115" s="102"/>
      <c r="EE115" s="102"/>
      <c r="EF115" s="102"/>
      <c r="EG115" s="102"/>
      <c r="EH115" s="102"/>
      <c r="EI115" s="102"/>
      <c r="EJ115" s="102"/>
      <c r="EK115" s="102"/>
      <c r="EL115" s="102"/>
      <c r="EM115" s="102"/>
      <c r="EN115" s="102"/>
      <c r="EO115" s="102"/>
      <c r="EP115" s="102"/>
      <c r="EQ115" s="102"/>
      <c r="ER115" s="102"/>
      <c r="ES115" s="102"/>
      <c r="ET115" s="102"/>
      <c r="EU115" s="102"/>
      <c r="EV115" s="102"/>
      <c r="EW115" s="102"/>
      <c r="EX115" s="102"/>
      <c r="EY115" s="102"/>
      <c r="EZ115" s="102"/>
      <c r="FA115" s="102"/>
      <c r="FB115" s="102"/>
      <c r="FC115" s="102"/>
      <c r="FD115" s="102"/>
      <c r="FE115" s="102"/>
      <c r="FF115" s="102"/>
      <c r="FG115" s="102"/>
      <c r="FH115" s="102"/>
      <c r="FI115" s="102"/>
      <c r="FJ115" s="102"/>
      <c r="FK115" s="102"/>
      <c r="FL115" s="102"/>
      <c r="FM115" s="102"/>
      <c r="FN115" s="102"/>
      <c r="FO115" s="102"/>
      <c r="FP115" s="102"/>
      <c r="FQ115" s="102"/>
      <c r="FR115" s="102"/>
      <c r="FS115" s="102"/>
      <c r="FT115" s="102"/>
      <c r="FU115" s="102"/>
      <c r="FV115" s="102"/>
      <c r="FW115" s="102"/>
      <c r="FX115" s="102"/>
      <c r="FY115" s="102"/>
      <c r="FZ115" s="102"/>
      <c r="GA115" s="102"/>
      <c r="GB115" s="102"/>
      <c r="GC115" s="102"/>
      <c r="GD115" s="102"/>
      <c r="GE115" s="102"/>
      <c r="GF115" s="102"/>
      <c r="GG115" s="102"/>
      <c r="GH115" s="102"/>
      <c r="GI115" s="102"/>
      <c r="GJ115" s="102"/>
      <c r="GK115" s="102"/>
      <c r="GL115" s="102"/>
      <c r="GM115" s="102"/>
      <c r="GN115" s="102"/>
      <c r="GO115" s="102"/>
      <c r="GP115" s="102"/>
      <c r="GQ115" s="102"/>
      <c r="GR115" s="102"/>
      <c r="GS115" s="102"/>
      <c r="GT115" s="102"/>
      <c r="GU115" s="102"/>
      <c r="GV115" s="102"/>
      <c r="GW115" s="102"/>
      <c r="GX115" s="102"/>
      <c r="GY115" s="102"/>
      <c r="GZ115" s="102"/>
      <c r="HA115" s="102"/>
      <c r="HB115" s="102"/>
      <c r="HC115" s="102"/>
      <c r="HD115" s="102"/>
      <c r="HE115" s="102"/>
      <c r="HF115" s="102"/>
      <c r="HG115" s="102"/>
      <c r="HH115" s="102"/>
      <c r="HI115" s="102"/>
      <c r="HJ115" s="102"/>
      <c r="HK115" s="102"/>
      <c r="HL115" s="102"/>
      <c r="HM115" s="102"/>
      <c r="HN115" s="102"/>
      <c r="HO115" s="102"/>
      <c r="HP115" s="102"/>
      <c r="HQ115" s="102"/>
      <c r="HR115" s="102"/>
      <c r="HS115" s="102"/>
      <c r="HT115" s="102"/>
      <c r="HU115" s="102"/>
      <c r="HV115" s="102"/>
      <c r="HW115" s="102"/>
      <c r="HX115" s="102"/>
      <c r="HY115" s="102"/>
      <c r="HZ115" s="102"/>
      <c r="IA115" s="102"/>
      <c r="IB115" s="102"/>
      <c r="IC115" s="102"/>
      <c r="ID115" s="102"/>
      <c r="IE115" s="102"/>
      <c r="IF115" s="102"/>
      <c r="IG115" s="102"/>
      <c r="IH115" s="102"/>
      <c r="II115" s="102"/>
      <c r="IJ115" s="102"/>
      <c r="IK115" s="102"/>
      <c r="IL115" s="102"/>
      <c r="IM115" s="102"/>
      <c r="IN115" s="102"/>
      <c r="IO115" s="102"/>
      <c r="IP115" s="102"/>
      <c r="IQ115" s="102"/>
      <c r="IR115" s="102"/>
      <c r="IS115" s="102"/>
      <c r="IT115" s="102"/>
      <c r="IU115" s="144" t="b">
        <v>0</v>
      </c>
      <c r="IV115" s="144" t="b">
        <v>0</v>
      </c>
    </row>
    <row r="116" spans="1:256" hidden="1">
      <c r="A116" s="168">
        <v>210703</v>
      </c>
      <c r="B116" s="149" t="s">
        <v>221</v>
      </c>
      <c r="C116" s="109">
        <v>132</v>
      </c>
      <c r="D116" s="109">
        <v>5</v>
      </c>
      <c r="E116" s="109">
        <v>0</v>
      </c>
      <c r="F116" s="109">
        <v>0</v>
      </c>
      <c r="G116" s="109">
        <v>0</v>
      </c>
      <c r="H116" s="109">
        <v>0</v>
      </c>
      <c r="I116" s="109">
        <v>0</v>
      </c>
      <c r="J116" s="109">
        <v>0</v>
      </c>
      <c r="K116" s="109">
        <v>0</v>
      </c>
      <c r="L116" s="109">
        <v>1</v>
      </c>
      <c r="M116" s="109"/>
      <c r="N116" s="109"/>
      <c r="O116" s="109"/>
      <c r="P116" s="109"/>
      <c r="Q116" s="109">
        <v>138</v>
      </c>
      <c r="R116" s="109">
        <v>0</v>
      </c>
      <c r="S116" s="109">
        <v>138</v>
      </c>
      <c r="T116" s="102"/>
      <c r="U116" s="102"/>
      <c r="V116" s="102"/>
      <c r="W116" s="102"/>
      <c r="X116" s="102"/>
      <c r="Y116" s="102"/>
      <c r="Z116" s="108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9"/>
      <c r="CB116" s="102"/>
      <c r="CC116" s="102"/>
      <c r="CD116" s="102"/>
      <c r="CE116" s="102"/>
      <c r="CF116" s="102"/>
      <c r="CG116" s="102"/>
      <c r="CH116" s="102"/>
      <c r="CI116" s="102"/>
      <c r="CJ116" s="102"/>
      <c r="CK116" s="102"/>
      <c r="CL116" s="102"/>
      <c r="CM116" s="102"/>
      <c r="CN116" s="102"/>
      <c r="CO116" s="102"/>
      <c r="CP116" s="102"/>
      <c r="CQ116" s="102"/>
      <c r="CR116" s="102"/>
      <c r="CS116" s="102"/>
      <c r="CT116" s="102"/>
      <c r="CU116" s="102"/>
      <c r="CV116" s="102"/>
      <c r="CW116" s="102"/>
      <c r="CX116" s="102"/>
      <c r="CY116" s="102"/>
      <c r="CZ116" s="102"/>
      <c r="DA116" s="102"/>
      <c r="DB116" s="102"/>
      <c r="DC116" s="102"/>
      <c r="DD116" s="102"/>
      <c r="DE116" s="102"/>
      <c r="DF116" s="102"/>
      <c r="DG116" s="102"/>
      <c r="DH116" s="102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102"/>
      <c r="GR116" s="102"/>
      <c r="GS116" s="102"/>
      <c r="GT116" s="102"/>
      <c r="GU116" s="102"/>
      <c r="GV116" s="102"/>
      <c r="GW116" s="102"/>
      <c r="GX116" s="102"/>
      <c r="GY116" s="102"/>
      <c r="GZ116" s="102"/>
      <c r="HA116" s="102"/>
      <c r="HB116" s="102"/>
      <c r="HC116" s="102"/>
      <c r="HD116" s="102"/>
      <c r="HE116" s="102"/>
      <c r="HF116" s="102"/>
      <c r="HG116" s="102"/>
      <c r="HH116" s="102"/>
      <c r="HI116" s="102"/>
      <c r="HJ116" s="102"/>
      <c r="HK116" s="102"/>
      <c r="HL116" s="102"/>
      <c r="HM116" s="102"/>
      <c r="HN116" s="102"/>
      <c r="HO116" s="102"/>
      <c r="HP116" s="102"/>
      <c r="HQ116" s="102"/>
      <c r="HR116" s="102"/>
      <c r="HS116" s="102"/>
      <c r="HT116" s="102"/>
      <c r="HU116" s="102"/>
      <c r="HV116" s="102"/>
      <c r="HW116" s="102"/>
      <c r="HX116" s="102"/>
      <c r="HY116" s="102"/>
      <c r="HZ116" s="102"/>
      <c r="IA116" s="102"/>
      <c r="IB116" s="102"/>
      <c r="IC116" s="102"/>
      <c r="ID116" s="102"/>
      <c r="IE116" s="102"/>
      <c r="IF116" s="102"/>
      <c r="IG116" s="102"/>
      <c r="IH116" s="102"/>
      <c r="II116" s="102"/>
      <c r="IJ116" s="102"/>
      <c r="IK116" s="102"/>
      <c r="IL116" s="102"/>
      <c r="IM116" s="102"/>
      <c r="IN116" s="102"/>
      <c r="IO116" s="102"/>
      <c r="IP116" s="102"/>
      <c r="IQ116" s="102"/>
      <c r="IR116" s="102"/>
      <c r="IS116" s="102"/>
      <c r="IT116" s="102"/>
      <c r="IU116" s="144" t="b">
        <v>0</v>
      </c>
      <c r="IV116" s="144" t="b">
        <v>0</v>
      </c>
    </row>
    <row r="117" spans="1:256" hidden="1">
      <c r="A117" s="168">
        <v>210704</v>
      </c>
      <c r="B117" s="149" t="s">
        <v>222</v>
      </c>
      <c r="C117" s="109">
        <v>1586</v>
      </c>
      <c r="D117" s="109">
        <v>88</v>
      </c>
      <c r="E117" s="109">
        <v>0</v>
      </c>
      <c r="F117" s="109">
        <v>0</v>
      </c>
      <c r="G117" s="109">
        <v>0</v>
      </c>
      <c r="H117" s="109">
        <v>0</v>
      </c>
      <c r="I117" s="109">
        <v>1</v>
      </c>
      <c r="J117" s="109">
        <v>0</v>
      </c>
      <c r="K117" s="109">
        <v>0</v>
      </c>
      <c r="L117" s="109">
        <v>8</v>
      </c>
      <c r="M117" s="109"/>
      <c r="N117" s="109"/>
      <c r="O117" s="109"/>
      <c r="P117" s="109"/>
      <c r="Q117" s="109">
        <v>1683</v>
      </c>
      <c r="R117" s="109">
        <v>0</v>
      </c>
      <c r="S117" s="109">
        <v>1683</v>
      </c>
      <c r="T117" s="102"/>
      <c r="U117" s="102"/>
      <c r="V117" s="102"/>
      <c r="W117" s="102"/>
      <c r="X117" s="102"/>
      <c r="Y117" s="102"/>
      <c r="Z117" s="108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9"/>
      <c r="CB117" s="102"/>
      <c r="CC117" s="102"/>
      <c r="CD117" s="102"/>
      <c r="CE117" s="102"/>
      <c r="CF117" s="102"/>
      <c r="CG117" s="102"/>
      <c r="CH117" s="102"/>
      <c r="CI117" s="102"/>
      <c r="CJ117" s="102"/>
      <c r="CK117" s="102"/>
      <c r="CL117" s="102"/>
      <c r="CM117" s="102"/>
      <c r="CN117" s="102"/>
      <c r="CO117" s="102"/>
      <c r="CP117" s="102"/>
      <c r="CQ117" s="102"/>
      <c r="CR117" s="102"/>
      <c r="CS117" s="102"/>
      <c r="CT117" s="102"/>
      <c r="CU117" s="102"/>
      <c r="CV117" s="102"/>
      <c r="CW117" s="102"/>
      <c r="CX117" s="102"/>
      <c r="CY117" s="102"/>
      <c r="CZ117" s="102"/>
      <c r="DA117" s="102"/>
      <c r="DB117" s="102"/>
      <c r="DC117" s="102"/>
      <c r="DD117" s="102"/>
      <c r="DE117" s="102"/>
      <c r="DF117" s="102"/>
      <c r="DG117" s="102"/>
      <c r="DH117" s="102"/>
      <c r="DI117" s="102"/>
      <c r="DJ117" s="102"/>
      <c r="DK117" s="102"/>
      <c r="DL117" s="102"/>
      <c r="DM117" s="102"/>
      <c r="DN117" s="102"/>
      <c r="DO117" s="102"/>
      <c r="DP117" s="102"/>
      <c r="DQ117" s="102"/>
      <c r="DR117" s="102"/>
      <c r="DS117" s="102"/>
      <c r="DT117" s="102"/>
      <c r="DU117" s="102"/>
      <c r="DV117" s="102"/>
      <c r="DW117" s="102"/>
      <c r="DX117" s="102"/>
      <c r="DY117" s="102"/>
      <c r="DZ117" s="102"/>
      <c r="EA117" s="102"/>
      <c r="EB117" s="102"/>
      <c r="EC117" s="102"/>
      <c r="ED117" s="102"/>
      <c r="EE117" s="102"/>
      <c r="EF117" s="102"/>
      <c r="EG117" s="102"/>
      <c r="EH117" s="102"/>
      <c r="EI117" s="102"/>
      <c r="EJ117" s="102"/>
      <c r="EK117" s="102"/>
      <c r="EL117" s="102"/>
      <c r="EM117" s="102"/>
      <c r="EN117" s="102"/>
      <c r="EO117" s="102"/>
      <c r="EP117" s="102"/>
      <c r="EQ117" s="102"/>
      <c r="ER117" s="102"/>
      <c r="ES117" s="102"/>
      <c r="ET117" s="102"/>
      <c r="EU117" s="102"/>
      <c r="EV117" s="102"/>
      <c r="EW117" s="102"/>
      <c r="EX117" s="102"/>
      <c r="EY117" s="102"/>
      <c r="EZ117" s="102"/>
      <c r="FA117" s="102"/>
      <c r="FB117" s="102"/>
      <c r="FC117" s="102"/>
      <c r="FD117" s="102"/>
      <c r="FE117" s="102"/>
      <c r="FF117" s="102"/>
      <c r="FG117" s="102"/>
      <c r="FH117" s="102"/>
      <c r="FI117" s="102"/>
      <c r="FJ117" s="102"/>
      <c r="FK117" s="102"/>
      <c r="FL117" s="102"/>
      <c r="FM117" s="102"/>
      <c r="FN117" s="102"/>
      <c r="FO117" s="102"/>
      <c r="FP117" s="102"/>
      <c r="FQ117" s="102"/>
      <c r="FR117" s="102"/>
      <c r="FS117" s="102"/>
      <c r="FT117" s="102"/>
      <c r="FU117" s="102"/>
      <c r="FV117" s="102"/>
      <c r="FW117" s="102"/>
      <c r="FX117" s="102"/>
      <c r="FY117" s="102"/>
      <c r="FZ117" s="102"/>
      <c r="GA117" s="102"/>
      <c r="GB117" s="102"/>
      <c r="GC117" s="102"/>
      <c r="GD117" s="102"/>
      <c r="GE117" s="102"/>
      <c r="GF117" s="102"/>
      <c r="GG117" s="102"/>
      <c r="GH117" s="102"/>
      <c r="GI117" s="102"/>
      <c r="GJ117" s="102"/>
      <c r="GK117" s="102"/>
      <c r="GL117" s="102"/>
      <c r="GM117" s="102"/>
      <c r="GN117" s="102"/>
      <c r="GO117" s="102"/>
      <c r="GP117" s="102"/>
      <c r="GQ117" s="102"/>
      <c r="GR117" s="102"/>
      <c r="GS117" s="102"/>
      <c r="GT117" s="102"/>
      <c r="GU117" s="102"/>
      <c r="GV117" s="102"/>
      <c r="GW117" s="102"/>
      <c r="GX117" s="102"/>
      <c r="GY117" s="102"/>
      <c r="GZ117" s="102"/>
      <c r="HA117" s="102"/>
      <c r="HB117" s="102"/>
      <c r="HC117" s="102"/>
      <c r="HD117" s="102"/>
      <c r="HE117" s="102"/>
      <c r="HF117" s="102"/>
      <c r="HG117" s="102"/>
      <c r="HH117" s="102"/>
      <c r="HI117" s="102"/>
      <c r="HJ117" s="102"/>
      <c r="HK117" s="102"/>
      <c r="HL117" s="102"/>
      <c r="HM117" s="102"/>
      <c r="HN117" s="102"/>
      <c r="HO117" s="102"/>
      <c r="HP117" s="102"/>
      <c r="HQ117" s="102"/>
      <c r="HR117" s="102"/>
      <c r="HS117" s="102"/>
      <c r="HT117" s="102"/>
      <c r="HU117" s="102"/>
      <c r="HV117" s="102"/>
      <c r="HW117" s="102"/>
      <c r="HX117" s="102"/>
      <c r="HY117" s="102"/>
      <c r="HZ117" s="102"/>
      <c r="IA117" s="102"/>
      <c r="IB117" s="102"/>
      <c r="IC117" s="102"/>
      <c r="ID117" s="102"/>
      <c r="IE117" s="102"/>
      <c r="IF117" s="102"/>
      <c r="IG117" s="102"/>
      <c r="IH117" s="102"/>
      <c r="II117" s="102"/>
      <c r="IJ117" s="102"/>
      <c r="IK117" s="102"/>
      <c r="IL117" s="102"/>
      <c r="IM117" s="102"/>
      <c r="IN117" s="102"/>
      <c r="IO117" s="102"/>
      <c r="IP117" s="102"/>
      <c r="IQ117" s="102"/>
      <c r="IR117" s="102"/>
      <c r="IS117" s="102"/>
      <c r="IT117" s="102"/>
      <c r="IU117" s="144" t="b">
        <v>0</v>
      </c>
      <c r="IV117" s="144" t="b">
        <v>0</v>
      </c>
    </row>
    <row r="118" spans="1:256" hidden="1">
      <c r="A118" s="168">
        <v>210705</v>
      </c>
      <c r="B118" s="149" t="s">
        <v>223</v>
      </c>
      <c r="C118" s="109">
        <v>745</v>
      </c>
      <c r="D118" s="109">
        <v>49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9">
        <v>0</v>
      </c>
      <c r="K118" s="109">
        <v>0</v>
      </c>
      <c r="L118" s="109">
        <v>4</v>
      </c>
      <c r="M118" s="109"/>
      <c r="N118" s="109"/>
      <c r="O118" s="109"/>
      <c r="P118" s="109"/>
      <c r="Q118" s="109">
        <v>798</v>
      </c>
      <c r="R118" s="109">
        <v>0</v>
      </c>
      <c r="S118" s="109">
        <v>798</v>
      </c>
      <c r="T118" s="102"/>
      <c r="U118" s="102"/>
      <c r="V118" s="102"/>
      <c r="W118" s="102"/>
      <c r="X118" s="102"/>
      <c r="Y118" s="102"/>
      <c r="Z118" s="108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9"/>
      <c r="CB118" s="102"/>
      <c r="CC118" s="102"/>
      <c r="CD118" s="102"/>
      <c r="CE118" s="102"/>
      <c r="CF118" s="102"/>
      <c r="CG118" s="102"/>
      <c r="CH118" s="102"/>
      <c r="CI118" s="102"/>
      <c r="CJ118" s="102"/>
      <c r="CK118" s="102"/>
      <c r="CL118" s="102"/>
      <c r="CM118" s="102"/>
      <c r="CN118" s="102"/>
      <c r="CO118" s="102"/>
      <c r="CP118" s="102"/>
      <c r="CQ118" s="102"/>
      <c r="CR118" s="102"/>
      <c r="CS118" s="102"/>
      <c r="CT118" s="102"/>
      <c r="CU118" s="102"/>
      <c r="CV118" s="102"/>
      <c r="CW118" s="102"/>
      <c r="CX118" s="102"/>
      <c r="CY118" s="102"/>
      <c r="CZ118" s="102"/>
      <c r="DA118" s="102"/>
      <c r="DB118" s="102"/>
      <c r="DC118" s="102"/>
      <c r="DD118" s="102"/>
      <c r="DE118" s="102"/>
      <c r="DF118" s="102"/>
      <c r="DG118" s="102"/>
      <c r="DH118" s="102"/>
      <c r="DI118" s="102"/>
      <c r="DJ118" s="102"/>
      <c r="DK118" s="102"/>
      <c r="DL118" s="102"/>
      <c r="DM118" s="102"/>
      <c r="DN118" s="102"/>
      <c r="DO118" s="102"/>
      <c r="DP118" s="102"/>
      <c r="DQ118" s="102"/>
      <c r="DR118" s="102"/>
      <c r="DS118" s="102"/>
      <c r="DT118" s="102"/>
      <c r="DU118" s="102"/>
      <c r="DV118" s="102"/>
      <c r="DW118" s="102"/>
      <c r="DX118" s="102"/>
      <c r="DY118" s="102"/>
      <c r="DZ118" s="102"/>
      <c r="EA118" s="102"/>
      <c r="EB118" s="102"/>
      <c r="EC118" s="102"/>
      <c r="ED118" s="102"/>
      <c r="EE118" s="102"/>
      <c r="EF118" s="102"/>
      <c r="EG118" s="102"/>
      <c r="EH118" s="102"/>
      <c r="EI118" s="102"/>
      <c r="EJ118" s="102"/>
      <c r="EK118" s="102"/>
      <c r="EL118" s="102"/>
      <c r="EM118" s="102"/>
      <c r="EN118" s="102"/>
      <c r="EO118" s="102"/>
      <c r="EP118" s="102"/>
      <c r="EQ118" s="102"/>
      <c r="ER118" s="102"/>
      <c r="ES118" s="102"/>
      <c r="ET118" s="102"/>
      <c r="EU118" s="102"/>
      <c r="EV118" s="102"/>
      <c r="EW118" s="102"/>
      <c r="EX118" s="102"/>
      <c r="EY118" s="102"/>
      <c r="EZ118" s="102"/>
      <c r="FA118" s="102"/>
      <c r="FB118" s="102"/>
      <c r="FC118" s="102"/>
      <c r="FD118" s="102"/>
      <c r="FE118" s="102"/>
      <c r="FF118" s="102"/>
      <c r="FG118" s="102"/>
      <c r="FH118" s="102"/>
      <c r="FI118" s="102"/>
      <c r="FJ118" s="102"/>
      <c r="FK118" s="102"/>
      <c r="FL118" s="102"/>
      <c r="FM118" s="102"/>
      <c r="FN118" s="102"/>
      <c r="FO118" s="102"/>
      <c r="FP118" s="102"/>
      <c r="FQ118" s="102"/>
      <c r="FR118" s="102"/>
      <c r="FS118" s="102"/>
      <c r="FT118" s="102"/>
      <c r="FU118" s="102"/>
      <c r="FV118" s="102"/>
      <c r="FW118" s="102"/>
      <c r="FX118" s="102"/>
      <c r="FY118" s="102"/>
      <c r="FZ118" s="102"/>
      <c r="GA118" s="102"/>
      <c r="GB118" s="102"/>
      <c r="GC118" s="102"/>
      <c r="GD118" s="102"/>
      <c r="GE118" s="102"/>
      <c r="GF118" s="102"/>
      <c r="GG118" s="102"/>
      <c r="GH118" s="102"/>
      <c r="GI118" s="102"/>
      <c r="GJ118" s="102"/>
      <c r="GK118" s="102"/>
      <c r="GL118" s="102"/>
      <c r="GM118" s="102"/>
      <c r="GN118" s="102"/>
      <c r="GO118" s="102"/>
      <c r="GP118" s="102"/>
      <c r="GQ118" s="102"/>
      <c r="GR118" s="102"/>
      <c r="GS118" s="102"/>
      <c r="GT118" s="102"/>
      <c r="GU118" s="102"/>
      <c r="GV118" s="102"/>
      <c r="GW118" s="102"/>
      <c r="GX118" s="102"/>
      <c r="GY118" s="102"/>
      <c r="GZ118" s="102"/>
      <c r="HA118" s="102"/>
      <c r="HB118" s="102"/>
      <c r="HC118" s="102"/>
      <c r="HD118" s="102"/>
      <c r="HE118" s="102"/>
      <c r="HF118" s="102"/>
      <c r="HG118" s="102"/>
      <c r="HH118" s="102"/>
      <c r="HI118" s="102"/>
      <c r="HJ118" s="102"/>
      <c r="HK118" s="102"/>
      <c r="HL118" s="102"/>
      <c r="HM118" s="102"/>
      <c r="HN118" s="102"/>
      <c r="HO118" s="102"/>
      <c r="HP118" s="102"/>
      <c r="HQ118" s="102"/>
      <c r="HR118" s="102"/>
      <c r="HS118" s="102"/>
      <c r="HT118" s="102"/>
      <c r="HU118" s="102"/>
      <c r="HV118" s="102"/>
      <c r="HW118" s="102"/>
      <c r="HX118" s="102"/>
      <c r="HY118" s="102"/>
      <c r="HZ118" s="102"/>
      <c r="IA118" s="102"/>
      <c r="IB118" s="102"/>
      <c r="IC118" s="102"/>
      <c r="ID118" s="102"/>
      <c r="IE118" s="102"/>
      <c r="IF118" s="102"/>
      <c r="IG118" s="102"/>
      <c r="IH118" s="102"/>
      <c r="II118" s="102"/>
      <c r="IJ118" s="102"/>
      <c r="IK118" s="102"/>
      <c r="IL118" s="102"/>
      <c r="IM118" s="102"/>
      <c r="IN118" s="102"/>
      <c r="IO118" s="102"/>
      <c r="IP118" s="102"/>
      <c r="IQ118" s="102"/>
      <c r="IR118" s="102"/>
      <c r="IS118" s="102"/>
      <c r="IT118" s="102"/>
      <c r="IU118" s="144" t="b">
        <v>0</v>
      </c>
      <c r="IV118" s="144" t="b">
        <v>0</v>
      </c>
    </row>
    <row r="119" spans="1:256" hidden="1">
      <c r="A119" s="168">
        <v>210706</v>
      </c>
      <c r="B119" s="149" t="s">
        <v>224</v>
      </c>
      <c r="C119" s="109">
        <v>7365</v>
      </c>
      <c r="D119" s="109">
        <v>712</v>
      </c>
      <c r="E119" s="109">
        <v>0</v>
      </c>
      <c r="F119" s="109">
        <v>0</v>
      </c>
      <c r="G119" s="109">
        <v>0</v>
      </c>
      <c r="H119" s="109">
        <v>0</v>
      </c>
      <c r="I119" s="109">
        <v>3</v>
      </c>
      <c r="J119" s="109">
        <v>0</v>
      </c>
      <c r="K119" s="109">
        <v>0</v>
      </c>
      <c r="L119" s="109">
        <v>27</v>
      </c>
      <c r="M119" s="109"/>
      <c r="N119" s="109"/>
      <c r="O119" s="109"/>
      <c r="P119" s="109"/>
      <c r="Q119" s="109">
        <v>8107</v>
      </c>
      <c r="R119" s="109">
        <v>0</v>
      </c>
      <c r="S119" s="109">
        <v>8107</v>
      </c>
      <c r="T119" s="102"/>
      <c r="U119" s="102"/>
      <c r="V119" s="102"/>
      <c r="W119" s="102"/>
      <c r="X119" s="102"/>
      <c r="Y119" s="102"/>
      <c r="Z119" s="108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9"/>
      <c r="CB119" s="102"/>
      <c r="CC119" s="102"/>
      <c r="CD119" s="102"/>
      <c r="CE119" s="102"/>
      <c r="CF119" s="102"/>
      <c r="CG119" s="102"/>
      <c r="CH119" s="102"/>
      <c r="CI119" s="102"/>
      <c r="CJ119" s="102"/>
      <c r="CK119" s="102"/>
      <c r="CL119" s="102"/>
      <c r="CM119" s="102"/>
      <c r="CN119" s="102"/>
      <c r="CO119" s="102"/>
      <c r="CP119" s="102"/>
      <c r="CQ119" s="102"/>
      <c r="CR119" s="102"/>
      <c r="CS119" s="102"/>
      <c r="CT119" s="102"/>
      <c r="CU119" s="102"/>
      <c r="CV119" s="102"/>
      <c r="CW119" s="102"/>
      <c r="CX119" s="102"/>
      <c r="CY119" s="102"/>
      <c r="CZ119" s="102"/>
      <c r="DA119" s="102"/>
      <c r="DB119" s="102"/>
      <c r="DC119" s="102"/>
      <c r="DD119" s="102"/>
      <c r="DE119" s="102"/>
      <c r="DF119" s="102"/>
      <c r="DG119" s="102"/>
      <c r="DH119" s="102"/>
      <c r="DI119" s="102"/>
      <c r="DJ119" s="102"/>
      <c r="DK119" s="102"/>
      <c r="DL119" s="102"/>
      <c r="DM119" s="102"/>
      <c r="DN119" s="102"/>
      <c r="DO119" s="102"/>
      <c r="DP119" s="102"/>
      <c r="DQ119" s="102"/>
      <c r="DR119" s="102"/>
      <c r="DS119" s="102"/>
      <c r="DT119" s="102"/>
      <c r="DU119" s="102"/>
      <c r="DV119" s="102"/>
      <c r="DW119" s="102"/>
      <c r="DX119" s="102"/>
      <c r="DY119" s="102"/>
      <c r="DZ119" s="102"/>
      <c r="EA119" s="102"/>
      <c r="EB119" s="102"/>
      <c r="EC119" s="102"/>
      <c r="ED119" s="102"/>
      <c r="EE119" s="102"/>
      <c r="EF119" s="102"/>
      <c r="EG119" s="102"/>
      <c r="EH119" s="102"/>
      <c r="EI119" s="102"/>
      <c r="EJ119" s="102"/>
      <c r="EK119" s="102"/>
      <c r="EL119" s="102"/>
      <c r="EM119" s="102"/>
      <c r="EN119" s="102"/>
      <c r="EO119" s="102"/>
      <c r="EP119" s="102"/>
      <c r="EQ119" s="102"/>
      <c r="ER119" s="102"/>
      <c r="ES119" s="102"/>
      <c r="ET119" s="102"/>
      <c r="EU119" s="102"/>
      <c r="EV119" s="102"/>
      <c r="EW119" s="102"/>
      <c r="EX119" s="102"/>
      <c r="EY119" s="102"/>
      <c r="EZ119" s="102"/>
      <c r="FA119" s="102"/>
      <c r="FB119" s="102"/>
      <c r="FC119" s="102"/>
      <c r="FD119" s="102"/>
      <c r="FE119" s="102"/>
      <c r="FF119" s="102"/>
      <c r="FG119" s="102"/>
      <c r="FH119" s="102"/>
      <c r="FI119" s="102"/>
      <c r="FJ119" s="102"/>
      <c r="FK119" s="102"/>
      <c r="FL119" s="102"/>
      <c r="FM119" s="102"/>
      <c r="FN119" s="102"/>
      <c r="FO119" s="102"/>
      <c r="FP119" s="102"/>
      <c r="FQ119" s="102"/>
      <c r="FR119" s="102"/>
      <c r="FS119" s="102"/>
      <c r="FT119" s="102"/>
      <c r="FU119" s="102"/>
      <c r="FV119" s="102"/>
      <c r="FW119" s="102"/>
      <c r="FX119" s="102"/>
      <c r="FY119" s="102"/>
      <c r="FZ119" s="102"/>
      <c r="GA119" s="102"/>
      <c r="GB119" s="102"/>
      <c r="GC119" s="102"/>
      <c r="GD119" s="102"/>
      <c r="GE119" s="102"/>
      <c r="GF119" s="102"/>
      <c r="GG119" s="102"/>
      <c r="GH119" s="102"/>
      <c r="GI119" s="102"/>
      <c r="GJ119" s="102"/>
      <c r="GK119" s="102"/>
      <c r="GL119" s="102"/>
      <c r="GM119" s="102"/>
      <c r="GN119" s="102"/>
      <c r="GO119" s="102"/>
      <c r="GP119" s="102"/>
      <c r="GQ119" s="102"/>
      <c r="GR119" s="102"/>
      <c r="GS119" s="102"/>
      <c r="GT119" s="102"/>
      <c r="GU119" s="102"/>
      <c r="GV119" s="102"/>
      <c r="GW119" s="102"/>
      <c r="GX119" s="102"/>
      <c r="GY119" s="102"/>
      <c r="GZ119" s="102"/>
      <c r="HA119" s="102"/>
      <c r="HB119" s="102"/>
      <c r="HC119" s="102"/>
      <c r="HD119" s="102"/>
      <c r="HE119" s="102"/>
      <c r="HF119" s="102"/>
      <c r="HG119" s="102"/>
      <c r="HH119" s="102"/>
      <c r="HI119" s="102"/>
      <c r="HJ119" s="102"/>
      <c r="HK119" s="102"/>
      <c r="HL119" s="102"/>
      <c r="HM119" s="102"/>
      <c r="HN119" s="102"/>
      <c r="HO119" s="102"/>
      <c r="HP119" s="102"/>
      <c r="HQ119" s="102"/>
      <c r="HR119" s="102"/>
      <c r="HS119" s="102"/>
      <c r="HT119" s="102"/>
      <c r="HU119" s="102"/>
      <c r="HV119" s="102"/>
      <c r="HW119" s="102"/>
      <c r="HX119" s="102"/>
      <c r="HY119" s="102"/>
      <c r="HZ119" s="102"/>
      <c r="IA119" s="102"/>
      <c r="IB119" s="102"/>
      <c r="IC119" s="102"/>
      <c r="ID119" s="102"/>
      <c r="IE119" s="102"/>
      <c r="IF119" s="102"/>
      <c r="IG119" s="102"/>
      <c r="IH119" s="102"/>
      <c r="II119" s="102"/>
      <c r="IJ119" s="102"/>
      <c r="IK119" s="102"/>
      <c r="IL119" s="102"/>
      <c r="IM119" s="102"/>
      <c r="IN119" s="102"/>
      <c r="IO119" s="102"/>
      <c r="IP119" s="102"/>
      <c r="IQ119" s="102"/>
      <c r="IR119" s="102"/>
      <c r="IS119" s="102"/>
      <c r="IT119" s="102"/>
      <c r="IU119" s="144" t="b">
        <v>0</v>
      </c>
      <c r="IV119" s="144" t="b">
        <v>0</v>
      </c>
    </row>
    <row r="120" spans="1:256" hidden="1">
      <c r="A120" s="168">
        <v>210710</v>
      </c>
      <c r="B120" s="130" t="s">
        <v>225</v>
      </c>
      <c r="C120" s="109">
        <v>24</v>
      </c>
      <c r="D120" s="109">
        <v>63</v>
      </c>
      <c r="E120" s="109">
        <v>0</v>
      </c>
      <c r="F120" s="109">
        <v>0</v>
      </c>
      <c r="G120" s="109">
        <v>1</v>
      </c>
      <c r="H120" s="109">
        <v>0</v>
      </c>
      <c r="I120" s="109">
        <v>1</v>
      </c>
      <c r="J120" s="109">
        <v>0</v>
      </c>
      <c r="K120" s="109">
        <v>0</v>
      </c>
      <c r="L120" s="109">
        <v>0</v>
      </c>
      <c r="M120" s="109"/>
      <c r="N120" s="109"/>
      <c r="O120" s="109"/>
      <c r="P120" s="109"/>
      <c r="Q120" s="109">
        <v>89</v>
      </c>
      <c r="R120" s="109">
        <v>0</v>
      </c>
      <c r="S120" s="109">
        <v>89</v>
      </c>
      <c r="T120" s="102"/>
      <c r="U120" s="102"/>
      <c r="V120" s="102"/>
      <c r="W120" s="102"/>
      <c r="X120" s="102"/>
      <c r="Y120" s="102"/>
      <c r="Z120" s="108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9"/>
      <c r="CB120" s="102"/>
      <c r="CC120" s="102"/>
      <c r="CD120" s="102"/>
      <c r="CE120" s="102"/>
      <c r="CF120" s="102"/>
      <c r="CG120" s="102"/>
      <c r="CH120" s="102"/>
      <c r="CI120" s="102"/>
      <c r="CJ120" s="102"/>
      <c r="CK120" s="102"/>
      <c r="CL120" s="102"/>
      <c r="CM120" s="102"/>
      <c r="CN120" s="102"/>
      <c r="CO120" s="102"/>
      <c r="CP120" s="102"/>
      <c r="CQ120" s="102"/>
      <c r="CR120" s="102"/>
      <c r="CS120" s="102"/>
      <c r="CT120" s="102"/>
      <c r="CU120" s="102"/>
      <c r="CV120" s="102"/>
      <c r="CW120" s="102"/>
      <c r="CX120" s="102"/>
      <c r="CY120" s="102"/>
      <c r="CZ120" s="102"/>
      <c r="DA120" s="102"/>
      <c r="DB120" s="102"/>
      <c r="DC120" s="102"/>
      <c r="DD120" s="102"/>
      <c r="DE120" s="102"/>
      <c r="DF120" s="102"/>
      <c r="DG120" s="102"/>
      <c r="DH120" s="102"/>
      <c r="DI120" s="102"/>
      <c r="DJ120" s="102"/>
      <c r="DK120" s="102"/>
      <c r="DL120" s="102"/>
      <c r="DM120" s="102"/>
      <c r="DN120" s="102"/>
      <c r="DO120" s="102"/>
      <c r="DP120" s="102"/>
      <c r="DQ120" s="102"/>
      <c r="DR120" s="102"/>
      <c r="DS120" s="102"/>
      <c r="DT120" s="102"/>
      <c r="DU120" s="102"/>
      <c r="DV120" s="102"/>
      <c r="DW120" s="102"/>
      <c r="DX120" s="102"/>
      <c r="DY120" s="102"/>
      <c r="DZ120" s="102"/>
      <c r="EA120" s="102"/>
      <c r="EB120" s="102"/>
      <c r="EC120" s="102"/>
      <c r="ED120" s="102"/>
      <c r="EE120" s="102"/>
      <c r="EF120" s="102"/>
      <c r="EG120" s="102"/>
      <c r="EH120" s="102"/>
      <c r="EI120" s="102"/>
      <c r="EJ120" s="102"/>
      <c r="EK120" s="102"/>
      <c r="EL120" s="102"/>
      <c r="EM120" s="102"/>
      <c r="EN120" s="102"/>
      <c r="EO120" s="102"/>
      <c r="EP120" s="102"/>
      <c r="EQ120" s="102"/>
      <c r="ER120" s="102"/>
      <c r="ES120" s="102"/>
      <c r="ET120" s="102"/>
      <c r="EU120" s="102"/>
      <c r="EV120" s="102"/>
      <c r="EW120" s="102"/>
      <c r="EX120" s="102"/>
      <c r="EY120" s="102"/>
      <c r="EZ120" s="102"/>
      <c r="FA120" s="102"/>
      <c r="FB120" s="102"/>
      <c r="FC120" s="102"/>
      <c r="FD120" s="102"/>
      <c r="FE120" s="102"/>
      <c r="FF120" s="102"/>
      <c r="FG120" s="102"/>
      <c r="FH120" s="102"/>
      <c r="FI120" s="102"/>
      <c r="FJ120" s="102"/>
      <c r="FK120" s="102"/>
      <c r="FL120" s="102"/>
      <c r="FM120" s="102"/>
      <c r="FN120" s="102"/>
      <c r="FO120" s="102"/>
      <c r="FP120" s="102"/>
      <c r="FQ120" s="102"/>
      <c r="FR120" s="102"/>
      <c r="FS120" s="102"/>
      <c r="FT120" s="102"/>
      <c r="FU120" s="102"/>
      <c r="FV120" s="102"/>
      <c r="FW120" s="102"/>
      <c r="FX120" s="102"/>
      <c r="FY120" s="102"/>
      <c r="FZ120" s="102"/>
      <c r="GA120" s="102"/>
      <c r="GB120" s="102"/>
      <c r="GC120" s="102"/>
      <c r="GD120" s="102"/>
      <c r="GE120" s="102"/>
      <c r="GF120" s="102"/>
      <c r="GG120" s="102"/>
      <c r="GH120" s="102"/>
      <c r="GI120" s="102"/>
      <c r="GJ120" s="102"/>
      <c r="GK120" s="102"/>
      <c r="GL120" s="102"/>
      <c r="GM120" s="102"/>
      <c r="GN120" s="102"/>
      <c r="GO120" s="102"/>
      <c r="GP120" s="102"/>
      <c r="GQ120" s="102"/>
      <c r="GR120" s="102"/>
      <c r="GS120" s="102"/>
      <c r="GT120" s="102"/>
      <c r="GU120" s="102"/>
      <c r="GV120" s="102"/>
      <c r="GW120" s="102"/>
      <c r="GX120" s="102"/>
      <c r="GY120" s="102"/>
      <c r="GZ120" s="102"/>
      <c r="HA120" s="102"/>
      <c r="HB120" s="102"/>
      <c r="HC120" s="102"/>
      <c r="HD120" s="102"/>
      <c r="HE120" s="102"/>
      <c r="HF120" s="102"/>
      <c r="HG120" s="102"/>
      <c r="HH120" s="102"/>
      <c r="HI120" s="102"/>
      <c r="HJ120" s="102"/>
      <c r="HK120" s="102"/>
      <c r="HL120" s="102"/>
      <c r="HM120" s="102"/>
      <c r="HN120" s="102"/>
      <c r="HO120" s="102"/>
      <c r="HP120" s="102"/>
      <c r="HQ120" s="102"/>
      <c r="HR120" s="102"/>
      <c r="HS120" s="102"/>
      <c r="HT120" s="102"/>
      <c r="HU120" s="102"/>
      <c r="HV120" s="102"/>
      <c r="HW120" s="102"/>
      <c r="HX120" s="102"/>
      <c r="HY120" s="102"/>
      <c r="HZ120" s="102"/>
      <c r="IA120" s="102"/>
      <c r="IB120" s="102"/>
      <c r="IC120" s="102"/>
      <c r="ID120" s="102"/>
      <c r="IE120" s="102"/>
      <c r="IF120" s="102"/>
      <c r="IG120" s="102"/>
      <c r="IH120" s="102"/>
      <c r="II120" s="102"/>
      <c r="IJ120" s="102"/>
      <c r="IK120" s="102"/>
      <c r="IL120" s="102"/>
      <c r="IM120" s="102"/>
      <c r="IN120" s="102"/>
      <c r="IO120" s="102"/>
      <c r="IP120" s="102"/>
      <c r="IQ120" s="102"/>
      <c r="IR120" s="102"/>
      <c r="IS120" s="102"/>
      <c r="IT120" s="102"/>
      <c r="IU120" s="144" t="b">
        <v>0</v>
      </c>
      <c r="IV120" s="144" t="b">
        <v>0</v>
      </c>
    </row>
    <row r="121" spans="1:256" hidden="1">
      <c r="A121" s="129"/>
      <c r="B121" s="136" t="s">
        <v>38</v>
      </c>
      <c r="C121" s="114">
        <v>16080</v>
      </c>
      <c r="D121" s="114">
        <v>1251</v>
      </c>
      <c r="E121" s="114">
        <v>0</v>
      </c>
      <c r="F121" s="114">
        <v>0</v>
      </c>
      <c r="G121" s="114">
        <v>1</v>
      </c>
      <c r="H121" s="114">
        <v>0</v>
      </c>
      <c r="I121" s="114">
        <v>8</v>
      </c>
      <c r="J121" s="114">
        <v>0</v>
      </c>
      <c r="K121" s="114">
        <v>0</v>
      </c>
      <c r="L121" s="114">
        <v>74</v>
      </c>
      <c r="M121" s="114"/>
      <c r="N121" s="114"/>
      <c r="O121" s="114"/>
      <c r="P121" s="114"/>
      <c r="Q121" s="114">
        <v>17414</v>
      </c>
      <c r="R121" s="114">
        <v>0</v>
      </c>
      <c r="S121" s="114">
        <v>17414</v>
      </c>
      <c r="T121" s="115"/>
      <c r="U121" s="115"/>
      <c r="V121" s="107"/>
      <c r="W121" s="115"/>
      <c r="X121" s="115"/>
      <c r="Y121" s="115"/>
      <c r="Z121" s="115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0"/>
      <c r="BT121" s="110"/>
      <c r="BU121" s="110"/>
      <c r="BV121" s="110"/>
      <c r="BW121" s="110"/>
      <c r="BX121" s="110"/>
      <c r="BY121" s="110"/>
      <c r="BZ121" s="110"/>
      <c r="CA121" s="110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</row>
    <row r="122" spans="1:256" hidden="1">
      <c r="A122" s="168">
        <v>2108</v>
      </c>
      <c r="B122" s="138" t="s">
        <v>226</v>
      </c>
      <c r="C122" s="128"/>
      <c r="D122" s="128"/>
      <c r="E122" s="128"/>
      <c r="F122" s="128"/>
      <c r="G122" s="128"/>
      <c r="H122" s="128"/>
      <c r="I122" s="128"/>
      <c r="J122" s="128"/>
      <c r="K122" s="128"/>
      <c r="L122" s="128"/>
      <c r="M122" s="128"/>
      <c r="N122" s="128"/>
      <c r="O122" s="128"/>
      <c r="P122" s="128"/>
      <c r="Q122" s="128"/>
      <c r="R122" s="128"/>
      <c r="S122" s="128"/>
      <c r="T122" s="102"/>
      <c r="U122" s="102"/>
      <c r="V122" s="102"/>
      <c r="W122" s="102"/>
      <c r="X122" s="102"/>
      <c r="Y122" s="102"/>
      <c r="Z122" s="108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9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  <c r="GQ122" s="102"/>
      <c r="GR122" s="102"/>
      <c r="GS122" s="102"/>
      <c r="GT122" s="102"/>
      <c r="GU122" s="102"/>
      <c r="GV122" s="102"/>
      <c r="GW122" s="102"/>
      <c r="GX122" s="102"/>
      <c r="GY122" s="102"/>
      <c r="GZ122" s="102"/>
      <c r="HA122" s="102"/>
      <c r="HB122" s="102"/>
      <c r="HC122" s="102"/>
      <c r="HD122" s="102"/>
      <c r="HE122" s="102"/>
      <c r="HF122" s="102"/>
      <c r="HG122" s="102"/>
      <c r="HH122" s="102"/>
      <c r="HI122" s="102"/>
      <c r="HJ122" s="102"/>
      <c r="HK122" s="102"/>
      <c r="HL122" s="102"/>
      <c r="HM122" s="102"/>
      <c r="HN122" s="102"/>
      <c r="HO122" s="102"/>
      <c r="HP122" s="102"/>
      <c r="HQ122" s="102"/>
      <c r="HR122" s="102"/>
      <c r="HS122" s="102"/>
      <c r="HT122" s="102"/>
      <c r="HU122" s="102"/>
      <c r="HV122" s="102"/>
      <c r="HW122" s="102"/>
      <c r="HX122" s="102"/>
      <c r="HY122" s="102"/>
      <c r="HZ122" s="102"/>
      <c r="IA122" s="102"/>
      <c r="IB122" s="102"/>
      <c r="IC122" s="102"/>
      <c r="ID122" s="102"/>
      <c r="IE122" s="102"/>
      <c r="IF122" s="102"/>
      <c r="IG122" s="102"/>
      <c r="IH122" s="102"/>
      <c r="II122" s="102"/>
      <c r="IJ122" s="102"/>
      <c r="IK122" s="102"/>
      <c r="IL122" s="102"/>
      <c r="IM122" s="102"/>
      <c r="IN122" s="102"/>
      <c r="IO122" s="102"/>
      <c r="IP122" s="102"/>
      <c r="IQ122" s="102"/>
      <c r="IR122" s="102"/>
      <c r="IS122" s="102"/>
      <c r="IT122" s="102"/>
      <c r="IU122" s="102"/>
      <c r="IV122" s="102"/>
    </row>
    <row r="123" spans="1:256" hidden="1">
      <c r="A123" s="129">
        <v>210801</v>
      </c>
      <c r="B123" s="134" t="s">
        <v>227</v>
      </c>
      <c r="C123" s="109">
        <v>45</v>
      </c>
      <c r="D123" s="109">
        <v>0</v>
      </c>
      <c r="E123" s="109">
        <v>0</v>
      </c>
      <c r="F123" s="109">
        <v>0</v>
      </c>
      <c r="G123" s="109">
        <v>1</v>
      </c>
      <c r="H123" s="109">
        <v>0</v>
      </c>
      <c r="I123" s="109">
        <v>0</v>
      </c>
      <c r="J123" s="109">
        <v>0</v>
      </c>
      <c r="K123" s="109">
        <v>0</v>
      </c>
      <c r="L123" s="109">
        <v>0</v>
      </c>
      <c r="M123" s="109"/>
      <c r="N123" s="109"/>
      <c r="O123" s="109"/>
      <c r="P123" s="109"/>
      <c r="Q123" s="109">
        <v>46</v>
      </c>
      <c r="R123" s="109">
        <v>0</v>
      </c>
      <c r="S123" s="109">
        <v>46</v>
      </c>
      <c r="T123" s="102"/>
      <c r="U123" s="102"/>
      <c r="V123" s="102"/>
      <c r="W123" s="102"/>
      <c r="X123" s="102"/>
      <c r="Y123" s="102"/>
      <c r="Z123" s="108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9"/>
      <c r="CB123" s="102"/>
      <c r="CC123" s="102"/>
      <c r="CD123" s="102"/>
      <c r="CE123" s="102"/>
      <c r="CF123" s="102"/>
      <c r="CG123" s="102"/>
      <c r="CH123" s="102"/>
      <c r="CI123" s="102"/>
      <c r="CJ123" s="102"/>
      <c r="CK123" s="102"/>
      <c r="CL123" s="102"/>
      <c r="CM123" s="102"/>
      <c r="CN123" s="102"/>
      <c r="CO123" s="102"/>
      <c r="CP123" s="102"/>
      <c r="CQ123" s="102"/>
      <c r="CR123" s="102"/>
      <c r="CS123" s="102"/>
      <c r="CT123" s="102"/>
      <c r="CU123" s="102"/>
      <c r="CV123" s="102"/>
      <c r="CW123" s="102"/>
      <c r="CX123" s="102"/>
      <c r="CY123" s="102"/>
      <c r="CZ123" s="102"/>
      <c r="DA123" s="102"/>
      <c r="DB123" s="102"/>
      <c r="DC123" s="102"/>
      <c r="DD123" s="102"/>
      <c r="DE123" s="102"/>
      <c r="DF123" s="102"/>
      <c r="DG123" s="102"/>
      <c r="DH123" s="102"/>
      <c r="DI123" s="102"/>
      <c r="DJ123" s="102"/>
      <c r="DK123" s="102"/>
      <c r="DL123" s="102"/>
      <c r="DM123" s="102"/>
      <c r="DN123" s="102"/>
      <c r="DO123" s="102"/>
      <c r="DP123" s="102"/>
      <c r="DQ123" s="102"/>
      <c r="DR123" s="102"/>
      <c r="DS123" s="102"/>
      <c r="DT123" s="102"/>
      <c r="DU123" s="102"/>
      <c r="DV123" s="102"/>
      <c r="DW123" s="102"/>
      <c r="DX123" s="102"/>
      <c r="DY123" s="102"/>
      <c r="DZ123" s="102"/>
      <c r="EA123" s="102"/>
      <c r="EB123" s="102"/>
      <c r="EC123" s="102"/>
      <c r="ED123" s="102"/>
      <c r="EE123" s="102"/>
      <c r="EF123" s="102"/>
      <c r="EG123" s="102"/>
      <c r="EH123" s="102"/>
      <c r="EI123" s="102"/>
      <c r="EJ123" s="102"/>
      <c r="EK123" s="102"/>
      <c r="EL123" s="102"/>
      <c r="EM123" s="102"/>
      <c r="EN123" s="102"/>
      <c r="EO123" s="102"/>
      <c r="EP123" s="102"/>
      <c r="EQ123" s="102"/>
      <c r="ER123" s="102"/>
      <c r="ES123" s="102"/>
      <c r="ET123" s="102"/>
      <c r="EU123" s="102"/>
      <c r="EV123" s="102"/>
      <c r="EW123" s="102"/>
      <c r="EX123" s="102"/>
      <c r="EY123" s="102"/>
      <c r="EZ123" s="102"/>
      <c r="FA123" s="102"/>
      <c r="FB123" s="102"/>
      <c r="FC123" s="102"/>
      <c r="FD123" s="102"/>
      <c r="FE123" s="102"/>
      <c r="FF123" s="102"/>
      <c r="FG123" s="102"/>
      <c r="FH123" s="102"/>
      <c r="FI123" s="102"/>
      <c r="FJ123" s="102"/>
      <c r="FK123" s="102"/>
      <c r="FL123" s="102"/>
      <c r="FM123" s="102"/>
      <c r="FN123" s="102"/>
      <c r="FO123" s="102"/>
      <c r="FP123" s="102"/>
      <c r="FQ123" s="102"/>
      <c r="FR123" s="102"/>
      <c r="FS123" s="102"/>
      <c r="FT123" s="102"/>
      <c r="FU123" s="102"/>
      <c r="FV123" s="102"/>
      <c r="FW123" s="102"/>
      <c r="FX123" s="102"/>
      <c r="FY123" s="102"/>
      <c r="FZ123" s="102"/>
      <c r="GA123" s="102"/>
      <c r="GB123" s="102"/>
      <c r="GC123" s="102"/>
      <c r="GD123" s="102"/>
      <c r="GE123" s="102"/>
      <c r="GF123" s="102"/>
      <c r="GG123" s="102"/>
      <c r="GH123" s="102"/>
      <c r="GI123" s="102"/>
      <c r="GJ123" s="102"/>
      <c r="GK123" s="102"/>
      <c r="GL123" s="102"/>
      <c r="GM123" s="102"/>
      <c r="GN123" s="102"/>
      <c r="GO123" s="102"/>
      <c r="GP123" s="102"/>
      <c r="GQ123" s="102"/>
      <c r="GR123" s="102"/>
      <c r="GS123" s="102"/>
      <c r="GT123" s="102"/>
      <c r="GU123" s="102"/>
      <c r="GV123" s="102"/>
      <c r="GW123" s="102"/>
      <c r="GX123" s="102"/>
      <c r="GY123" s="102"/>
      <c r="GZ123" s="102"/>
      <c r="HA123" s="102"/>
      <c r="HB123" s="102"/>
      <c r="HC123" s="102"/>
      <c r="HD123" s="102"/>
      <c r="HE123" s="102"/>
      <c r="HF123" s="102"/>
      <c r="HG123" s="102"/>
      <c r="HH123" s="102"/>
      <c r="HI123" s="102"/>
      <c r="HJ123" s="102"/>
      <c r="HK123" s="102"/>
      <c r="HL123" s="102"/>
      <c r="HM123" s="102"/>
      <c r="HN123" s="102"/>
      <c r="HO123" s="102"/>
      <c r="HP123" s="102"/>
      <c r="HQ123" s="102"/>
      <c r="HR123" s="102"/>
      <c r="HS123" s="102"/>
      <c r="HT123" s="102"/>
      <c r="HU123" s="102"/>
      <c r="HV123" s="102"/>
      <c r="HW123" s="102"/>
      <c r="HX123" s="102"/>
      <c r="HY123" s="102"/>
      <c r="HZ123" s="102"/>
      <c r="IA123" s="102"/>
      <c r="IB123" s="102"/>
      <c r="IC123" s="102"/>
      <c r="ID123" s="102"/>
      <c r="IE123" s="102"/>
      <c r="IF123" s="102"/>
      <c r="IG123" s="102"/>
      <c r="IH123" s="102"/>
      <c r="II123" s="102"/>
      <c r="IJ123" s="102"/>
      <c r="IK123" s="102"/>
      <c r="IL123" s="102"/>
      <c r="IM123" s="102"/>
      <c r="IN123" s="102"/>
      <c r="IO123" s="102"/>
      <c r="IP123" s="102"/>
      <c r="IQ123" s="102"/>
      <c r="IR123" s="102"/>
      <c r="IS123" s="102"/>
      <c r="IT123" s="102"/>
      <c r="IU123" s="144" t="b">
        <v>0</v>
      </c>
      <c r="IV123" s="144" t="b">
        <v>0</v>
      </c>
    </row>
    <row r="124" spans="1:256" hidden="1">
      <c r="A124" s="129">
        <v>210802</v>
      </c>
      <c r="B124" s="134" t="s">
        <v>228</v>
      </c>
      <c r="C124" s="109">
        <v>327</v>
      </c>
      <c r="D124" s="109">
        <v>0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9">
        <v>0</v>
      </c>
      <c r="L124" s="109">
        <v>0</v>
      </c>
      <c r="M124" s="109"/>
      <c r="N124" s="109"/>
      <c r="O124" s="109"/>
      <c r="P124" s="109"/>
      <c r="Q124" s="109">
        <v>327</v>
      </c>
      <c r="R124" s="109">
        <v>0</v>
      </c>
      <c r="S124" s="109">
        <v>327</v>
      </c>
      <c r="T124" s="102"/>
      <c r="U124" s="102"/>
      <c r="V124" s="102"/>
      <c r="W124" s="102"/>
      <c r="X124" s="102"/>
      <c r="Y124" s="102"/>
      <c r="Z124" s="108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9"/>
      <c r="CB124" s="102"/>
      <c r="CC124" s="102"/>
      <c r="CD124" s="102"/>
      <c r="CE124" s="102"/>
      <c r="CF124" s="102"/>
      <c r="CG124" s="102"/>
      <c r="CH124" s="102"/>
      <c r="CI124" s="102"/>
      <c r="CJ124" s="102"/>
      <c r="CK124" s="102"/>
      <c r="CL124" s="102"/>
      <c r="CM124" s="102"/>
      <c r="CN124" s="102"/>
      <c r="CO124" s="102"/>
      <c r="CP124" s="102"/>
      <c r="CQ124" s="102"/>
      <c r="CR124" s="102"/>
      <c r="CS124" s="102"/>
      <c r="CT124" s="102"/>
      <c r="CU124" s="102"/>
      <c r="CV124" s="102"/>
      <c r="CW124" s="102"/>
      <c r="CX124" s="102"/>
      <c r="CY124" s="102"/>
      <c r="CZ124" s="102"/>
      <c r="DA124" s="102"/>
      <c r="DB124" s="102"/>
      <c r="DC124" s="102"/>
      <c r="DD124" s="102"/>
      <c r="DE124" s="102"/>
      <c r="DF124" s="102"/>
      <c r="DG124" s="102"/>
      <c r="DH124" s="102"/>
      <c r="DI124" s="102"/>
      <c r="DJ124" s="102"/>
      <c r="DK124" s="102"/>
      <c r="DL124" s="102"/>
      <c r="DM124" s="102"/>
      <c r="DN124" s="102"/>
      <c r="DO124" s="102"/>
      <c r="DP124" s="102"/>
      <c r="DQ124" s="102"/>
      <c r="DR124" s="102"/>
      <c r="DS124" s="102"/>
      <c r="DT124" s="102"/>
      <c r="DU124" s="102"/>
      <c r="DV124" s="102"/>
      <c r="DW124" s="102"/>
      <c r="DX124" s="102"/>
      <c r="DY124" s="102"/>
      <c r="DZ124" s="102"/>
      <c r="EA124" s="102"/>
      <c r="EB124" s="102"/>
      <c r="EC124" s="102"/>
      <c r="ED124" s="102"/>
      <c r="EE124" s="102"/>
      <c r="EF124" s="102"/>
      <c r="EG124" s="102"/>
      <c r="EH124" s="102"/>
      <c r="EI124" s="102"/>
      <c r="EJ124" s="102"/>
      <c r="EK124" s="102"/>
      <c r="EL124" s="102"/>
      <c r="EM124" s="102"/>
      <c r="EN124" s="102"/>
      <c r="EO124" s="102"/>
      <c r="EP124" s="102"/>
      <c r="EQ124" s="102"/>
      <c r="ER124" s="102"/>
      <c r="ES124" s="102"/>
      <c r="ET124" s="102"/>
      <c r="EU124" s="102"/>
      <c r="EV124" s="102"/>
      <c r="EW124" s="102"/>
      <c r="EX124" s="102"/>
      <c r="EY124" s="102"/>
      <c r="EZ124" s="102"/>
      <c r="FA124" s="102"/>
      <c r="FB124" s="102"/>
      <c r="FC124" s="102"/>
      <c r="FD124" s="102"/>
      <c r="FE124" s="102"/>
      <c r="FF124" s="102"/>
      <c r="FG124" s="102"/>
      <c r="FH124" s="102"/>
      <c r="FI124" s="102"/>
      <c r="FJ124" s="102"/>
      <c r="FK124" s="102"/>
      <c r="FL124" s="102"/>
      <c r="FM124" s="102"/>
      <c r="FN124" s="102"/>
      <c r="FO124" s="102"/>
      <c r="FP124" s="102"/>
      <c r="FQ124" s="102"/>
      <c r="FR124" s="102"/>
      <c r="FS124" s="102"/>
      <c r="FT124" s="102"/>
      <c r="FU124" s="102"/>
      <c r="FV124" s="102"/>
      <c r="FW124" s="102"/>
      <c r="FX124" s="102"/>
      <c r="FY124" s="102"/>
      <c r="FZ124" s="102"/>
      <c r="GA124" s="102"/>
      <c r="GB124" s="102"/>
      <c r="GC124" s="102"/>
      <c r="GD124" s="102"/>
      <c r="GE124" s="102"/>
      <c r="GF124" s="102"/>
      <c r="GG124" s="102"/>
      <c r="GH124" s="102"/>
      <c r="GI124" s="102"/>
      <c r="GJ124" s="102"/>
      <c r="GK124" s="102"/>
      <c r="GL124" s="102"/>
      <c r="GM124" s="102"/>
      <c r="GN124" s="102"/>
      <c r="GO124" s="102"/>
      <c r="GP124" s="102"/>
      <c r="GQ124" s="102"/>
      <c r="GR124" s="102"/>
      <c r="GS124" s="102"/>
      <c r="GT124" s="102"/>
      <c r="GU124" s="102"/>
      <c r="GV124" s="102"/>
      <c r="GW124" s="102"/>
      <c r="GX124" s="102"/>
      <c r="GY124" s="102"/>
      <c r="GZ124" s="102"/>
      <c r="HA124" s="102"/>
      <c r="HB124" s="102"/>
      <c r="HC124" s="102"/>
      <c r="HD124" s="102"/>
      <c r="HE124" s="102"/>
      <c r="HF124" s="102"/>
      <c r="HG124" s="102"/>
      <c r="HH124" s="102"/>
      <c r="HI124" s="102"/>
      <c r="HJ124" s="102"/>
      <c r="HK124" s="102"/>
      <c r="HL124" s="102"/>
      <c r="HM124" s="102"/>
      <c r="HN124" s="102"/>
      <c r="HO124" s="102"/>
      <c r="HP124" s="102"/>
      <c r="HQ124" s="102"/>
      <c r="HR124" s="102"/>
      <c r="HS124" s="102"/>
      <c r="HT124" s="102"/>
      <c r="HU124" s="102"/>
      <c r="HV124" s="102"/>
      <c r="HW124" s="102"/>
      <c r="HX124" s="102"/>
      <c r="HY124" s="102"/>
      <c r="HZ124" s="102"/>
      <c r="IA124" s="102"/>
      <c r="IB124" s="102"/>
      <c r="IC124" s="102"/>
      <c r="ID124" s="102"/>
      <c r="IE124" s="102"/>
      <c r="IF124" s="102"/>
      <c r="IG124" s="102"/>
      <c r="IH124" s="102"/>
      <c r="II124" s="102"/>
      <c r="IJ124" s="102"/>
      <c r="IK124" s="102"/>
      <c r="IL124" s="102"/>
      <c r="IM124" s="102"/>
      <c r="IN124" s="102"/>
      <c r="IO124" s="102"/>
      <c r="IP124" s="102"/>
      <c r="IQ124" s="102"/>
      <c r="IR124" s="102"/>
      <c r="IS124" s="102"/>
      <c r="IT124" s="102"/>
      <c r="IU124" s="144" t="b">
        <v>0</v>
      </c>
      <c r="IV124" s="144" t="b">
        <v>0</v>
      </c>
    </row>
    <row r="125" spans="1:256" hidden="1">
      <c r="A125" s="129">
        <v>210803</v>
      </c>
      <c r="B125" s="134" t="s">
        <v>229</v>
      </c>
      <c r="C125" s="109">
        <v>0</v>
      </c>
      <c r="D125" s="109">
        <v>0</v>
      </c>
      <c r="E125" s="109">
        <v>0</v>
      </c>
      <c r="F125" s="109">
        <v>0</v>
      </c>
      <c r="G125" s="109">
        <v>0</v>
      </c>
      <c r="H125" s="109">
        <v>0</v>
      </c>
      <c r="I125" s="109">
        <v>0</v>
      </c>
      <c r="J125" s="109">
        <v>0</v>
      </c>
      <c r="K125" s="109">
        <v>0</v>
      </c>
      <c r="L125" s="109">
        <v>0</v>
      </c>
      <c r="M125" s="109"/>
      <c r="N125" s="109"/>
      <c r="O125" s="109"/>
      <c r="P125" s="109"/>
      <c r="Q125" s="109">
        <v>0</v>
      </c>
      <c r="R125" s="109">
        <v>0</v>
      </c>
      <c r="S125" s="109">
        <v>0</v>
      </c>
      <c r="T125" s="102"/>
      <c r="U125" s="102"/>
      <c r="V125" s="102"/>
      <c r="W125" s="102"/>
      <c r="X125" s="102"/>
      <c r="Y125" s="102"/>
      <c r="Z125" s="108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9"/>
      <c r="CB125" s="102"/>
      <c r="CC125" s="102"/>
      <c r="CD125" s="102"/>
      <c r="CE125" s="102"/>
      <c r="CF125" s="102"/>
      <c r="CG125" s="102"/>
      <c r="CH125" s="102"/>
      <c r="CI125" s="102"/>
      <c r="CJ125" s="102"/>
      <c r="CK125" s="102"/>
      <c r="CL125" s="102"/>
      <c r="CM125" s="102"/>
      <c r="CN125" s="102"/>
      <c r="CO125" s="102"/>
      <c r="CP125" s="102"/>
      <c r="CQ125" s="102"/>
      <c r="CR125" s="102"/>
      <c r="CS125" s="102"/>
      <c r="CT125" s="102"/>
      <c r="CU125" s="102"/>
      <c r="CV125" s="102"/>
      <c r="CW125" s="102"/>
      <c r="CX125" s="102"/>
      <c r="CY125" s="102"/>
      <c r="CZ125" s="102"/>
      <c r="DA125" s="102"/>
      <c r="DB125" s="102"/>
      <c r="DC125" s="102"/>
      <c r="DD125" s="102"/>
      <c r="DE125" s="102"/>
      <c r="DF125" s="102"/>
      <c r="DG125" s="102"/>
      <c r="DH125" s="102"/>
      <c r="DI125" s="102"/>
      <c r="DJ125" s="102"/>
      <c r="DK125" s="102"/>
      <c r="DL125" s="102"/>
      <c r="DM125" s="102"/>
      <c r="DN125" s="102"/>
      <c r="DO125" s="102"/>
      <c r="DP125" s="102"/>
      <c r="DQ125" s="102"/>
      <c r="DR125" s="102"/>
      <c r="DS125" s="102"/>
      <c r="DT125" s="102"/>
      <c r="DU125" s="102"/>
      <c r="DV125" s="102"/>
      <c r="DW125" s="102"/>
      <c r="DX125" s="102"/>
      <c r="DY125" s="102"/>
      <c r="DZ125" s="102"/>
      <c r="EA125" s="102"/>
      <c r="EB125" s="102"/>
      <c r="EC125" s="102"/>
      <c r="ED125" s="102"/>
      <c r="EE125" s="102"/>
      <c r="EF125" s="102"/>
      <c r="EG125" s="102"/>
      <c r="EH125" s="102"/>
      <c r="EI125" s="102"/>
      <c r="EJ125" s="102"/>
      <c r="EK125" s="102"/>
      <c r="EL125" s="102"/>
      <c r="EM125" s="102"/>
      <c r="EN125" s="102"/>
      <c r="EO125" s="102"/>
      <c r="EP125" s="102"/>
      <c r="EQ125" s="102"/>
      <c r="ER125" s="102"/>
      <c r="ES125" s="102"/>
      <c r="ET125" s="102"/>
      <c r="EU125" s="102"/>
      <c r="EV125" s="102"/>
      <c r="EW125" s="102"/>
      <c r="EX125" s="102"/>
      <c r="EY125" s="102"/>
      <c r="EZ125" s="102"/>
      <c r="FA125" s="102"/>
      <c r="FB125" s="102"/>
      <c r="FC125" s="102"/>
      <c r="FD125" s="102"/>
      <c r="FE125" s="102"/>
      <c r="FF125" s="102"/>
      <c r="FG125" s="102"/>
      <c r="FH125" s="102"/>
      <c r="FI125" s="102"/>
      <c r="FJ125" s="102"/>
      <c r="FK125" s="102"/>
      <c r="FL125" s="102"/>
      <c r="FM125" s="102"/>
      <c r="FN125" s="102"/>
      <c r="FO125" s="102"/>
      <c r="FP125" s="102"/>
      <c r="FQ125" s="102"/>
      <c r="FR125" s="102"/>
      <c r="FS125" s="102"/>
      <c r="FT125" s="102"/>
      <c r="FU125" s="102"/>
      <c r="FV125" s="102"/>
      <c r="FW125" s="102"/>
      <c r="FX125" s="102"/>
      <c r="FY125" s="102"/>
      <c r="FZ125" s="102"/>
      <c r="GA125" s="102"/>
      <c r="GB125" s="102"/>
      <c r="GC125" s="102"/>
      <c r="GD125" s="102"/>
      <c r="GE125" s="102"/>
      <c r="GF125" s="102"/>
      <c r="GG125" s="102"/>
      <c r="GH125" s="102"/>
      <c r="GI125" s="102"/>
      <c r="GJ125" s="102"/>
      <c r="GK125" s="102"/>
      <c r="GL125" s="102"/>
      <c r="GM125" s="102"/>
      <c r="GN125" s="102"/>
      <c r="GO125" s="102"/>
      <c r="GP125" s="102"/>
      <c r="GQ125" s="102"/>
      <c r="GR125" s="102"/>
      <c r="GS125" s="102"/>
      <c r="GT125" s="102"/>
      <c r="GU125" s="102"/>
      <c r="GV125" s="102"/>
      <c r="GW125" s="102"/>
      <c r="GX125" s="102"/>
      <c r="GY125" s="102"/>
      <c r="GZ125" s="102"/>
      <c r="HA125" s="102"/>
      <c r="HB125" s="102"/>
      <c r="HC125" s="102"/>
      <c r="HD125" s="102"/>
      <c r="HE125" s="102"/>
      <c r="HF125" s="102"/>
      <c r="HG125" s="102"/>
      <c r="HH125" s="102"/>
      <c r="HI125" s="102"/>
      <c r="HJ125" s="102"/>
      <c r="HK125" s="102"/>
      <c r="HL125" s="102"/>
      <c r="HM125" s="102"/>
      <c r="HN125" s="102"/>
      <c r="HO125" s="102"/>
      <c r="HP125" s="102"/>
      <c r="HQ125" s="102"/>
      <c r="HR125" s="102"/>
      <c r="HS125" s="102"/>
      <c r="HT125" s="102"/>
      <c r="HU125" s="102"/>
      <c r="HV125" s="102"/>
      <c r="HW125" s="102"/>
      <c r="HX125" s="102"/>
      <c r="HY125" s="102"/>
      <c r="HZ125" s="102"/>
      <c r="IA125" s="102"/>
      <c r="IB125" s="102"/>
      <c r="IC125" s="102"/>
      <c r="ID125" s="102"/>
      <c r="IE125" s="102"/>
      <c r="IF125" s="102"/>
      <c r="IG125" s="102"/>
      <c r="IH125" s="102"/>
      <c r="II125" s="102"/>
      <c r="IJ125" s="102"/>
      <c r="IK125" s="102"/>
      <c r="IL125" s="102"/>
      <c r="IM125" s="102"/>
      <c r="IN125" s="102"/>
      <c r="IO125" s="102"/>
      <c r="IP125" s="102"/>
      <c r="IQ125" s="102"/>
      <c r="IR125" s="102"/>
      <c r="IS125" s="102"/>
      <c r="IT125" s="102"/>
      <c r="IU125" s="144" t="b">
        <v>0</v>
      </c>
      <c r="IV125" s="144" t="b">
        <v>0</v>
      </c>
    </row>
    <row r="126" spans="1:256" hidden="1">
      <c r="A126" s="129">
        <v>210804</v>
      </c>
      <c r="B126" s="134" t="s">
        <v>230</v>
      </c>
      <c r="C126" s="109">
        <v>9</v>
      </c>
      <c r="D126" s="109">
        <v>0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9">
        <v>0</v>
      </c>
      <c r="L126" s="109">
        <v>0</v>
      </c>
      <c r="M126" s="109"/>
      <c r="N126" s="109"/>
      <c r="O126" s="109"/>
      <c r="P126" s="109"/>
      <c r="Q126" s="109">
        <v>9</v>
      </c>
      <c r="R126" s="109">
        <v>0</v>
      </c>
      <c r="S126" s="109">
        <v>9</v>
      </c>
      <c r="T126" s="102"/>
      <c r="U126" s="102"/>
      <c r="V126" s="102"/>
      <c r="W126" s="102"/>
      <c r="X126" s="102"/>
      <c r="Y126" s="102"/>
      <c r="Z126" s="108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9"/>
      <c r="CB126" s="102"/>
      <c r="CC126" s="102"/>
      <c r="CD126" s="102"/>
      <c r="CE126" s="102"/>
      <c r="CF126" s="102"/>
      <c r="CG126" s="102"/>
      <c r="CH126" s="102"/>
      <c r="CI126" s="102"/>
      <c r="CJ126" s="102"/>
      <c r="CK126" s="102"/>
      <c r="CL126" s="102"/>
      <c r="CM126" s="102"/>
      <c r="CN126" s="102"/>
      <c r="CO126" s="102"/>
      <c r="CP126" s="102"/>
      <c r="CQ126" s="102"/>
      <c r="CR126" s="102"/>
      <c r="CS126" s="102"/>
      <c r="CT126" s="102"/>
      <c r="CU126" s="102"/>
      <c r="CV126" s="102"/>
      <c r="CW126" s="102"/>
      <c r="CX126" s="102"/>
      <c r="CY126" s="102"/>
      <c r="CZ126" s="102"/>
      <c r="DA126" s="102"/>
      <c r="DB126" s="102"/>
      <c r="DC126" s="102"/>
      <c r="DD126" s="102"/>
      <c r="DE126" s="102"/>
      <c r="DF126" s="102"/>
      <c r="DG126" s="102"/>
      <c r="DH126" s="102"/>
      <c r="DI126" s="102"/>
      <c r="DJ126" s="102"/>
      <c r="DK126" s="102"/>
      <c r="DL126" s="102"/>
      <c r="DM126" s="102"/>
      <c r="DN126" s="102"/>
      <c r="DO126" s="102"/>
      <c r="DP126" s="102"/>
      <c r="DQ126" s="102"/>
      <c r="DR126" s="102"/>
      <c r="DS126" s="102"/>
      <c r="DT126" s="102"/>
      <c r="DU126" s="102"/>
      <c r="DV126" s="102"/>
      <c r="DW126" s="102"/>
      <c r="DX126" s="102"/>
      <c r="DY126" s="102"/>
      <c r="DZ126" s="102"/>
      <c r="EA126" s="102"/>
      <c r="EB126" s="102"/>
      <c r="EC126" s="102"/>
      <c r="ED126" s="102"/>
      <c r="EE126" s="102"/>
      <c r="EF126" s="102"/>
      <c r="EG126" s="102"/>
      <c r="EH126" s="102"/>
      <c r="EI126" s="102"/>
      <c r="EJ126" s="102"/>
      <c r="EK126" s="102"/>
      <c r="EL126" s="102"/>
      <c r="EM126" s="102"/>
      <c r="EN126" s="102"/>
      <c r="EO126" s="102"/>
      <c r="EP126" s="102"/>
      <c r="EQ126" s="102"/>
      <c r="ER126" s="102"/>
      <c r="ES126" s="102"/>
      <c r="ET126" s="102"/>
      <c r="EU126" s="102"/>
      <c r="EV126" s="102"/>
      <c r="EW126" s="102"/>
      <c r="EX126" s="102"/>
      <c r="EY126" s="102"/>
      <c r="EZ126" s="102"/>
      <c r="FA126" s="102"/>
      <c r="FB126" s="102"/>
      <c r="FC126" s="102"/>
      <c r="FD126" s="102"/>
      <c r="FE126" s="102"/>
      <c r="FF126" s="102"/>
      <c r="FG126" s="102"/>
      <c r="FH126" s="102"/>
      <c r="FI126" s="102"/>
      <c r="FJ126" s="102"/>
      <c r="FK126" s="102"/>
      <c r="FL126" s="102"/>
      <c r="FM126" s="102"/>
      <c r="FN126" s="102"/>
      <c r="FO126" s="102"/>
      <c r="FP126" s="102"/>
      <c r="FQ126" s="102"/>
      <c r="FR126" s="102"/>
      <c r="FS126" s="102"/>
      <c r="FT126" s="102"/>
      <c r="FU126" s="102"/>
      <c r="FV126" s="102"/>
      <c r="FW126" s="102"/>
      <c r="FX126" s="102"/>
      <c r="FY126" s="102"/>
      <c r="FZ126" s="102"/>
      <c r="GA126" s="102"/>
      <c r="GB126" s="102"/>
      <c r="GC126" s="102"/>
      <c r="GD126" s="102"/>
      <c r="GE126" s="102"/>
      <c r="GF126" s="102"/>
      <c r="GG126" s="102"/>
      <c r="GH126" s="102"/>
      <c r="GI126" s="102"/>
      <c r="GJ126" s="102"/>
      <c r="GK126" s="102"/>
      <c r="GL126" s="102"/>
      <c r="GM126" s="102"/>
      <c r="GN126" s="102"/>
      <c r="GO126" s="102"/>
      <c r="GP126" s="102"/>
      <c r="GQ126" s="102"/>
      <c r="GR126" s="102"/>
      <c r="GS126" s="102"/>
      <c r="GT126" s="102"/>
      <c r="GU126" s="102"/>
      <c r="GV126" s="102"/>
      <c r="GW126" s="102"/>
      <c r="GX126" s="102"/>
      <c r="GY126" s="102"/>
      <c r="GZ126" s="102"/>
      <c r="HA126" s="102"/>
      <c r="HB126" s="102"/>
      <c r="HC126" s="102"/>
      <c r="HD126" s="102"/>
      <c r="HE126" s="102"/>
      <c r="HF126" s="102"/>
      <c r="HG126" s="102"/>
      <c r="HH126" s="102"/>
      <c r="HI126" s="102"/>
      <c r="HJ126" s="102"/>
      <c r="HK126" s="102"/>
      <c r="HL126" s="102"/>
      <c r="HM126" s="102"/>
      <c r="HN126" s="102"/>
      <c r="HO126" s="102"/>
      <c r="HP126" s="102"/>
      <c r="HQ126" s="102"/>
      <c r="HR126" s="102"/>
      <c r="HS126" s="102"/>
      <c r="HT126" s="102"/>
      <c r="HU126" s="102"/>
      <c r="HV126" s="102"/>
      <c r="HW126" s="102"/>
      <c r="HX126" s="102"/>
      <c r="HY126" s="102"/>
      <c r="HZ126" s="102"/>
      <c r="IA126" s="102"/>
      <c r="IB126" s="102"/>
      <c r="IC126" s="102"/>
      <c r="ID126" s="102"/>
      <c r="IE126" s="102"/>
      <c r="IF126" s="102"/>
      <c r="IG126" s="102"/>
      <c r="IH126" s="102"/>
      <c r="II126" s="102"/>
      <c r="IJ126" s="102"/>
      <c r="IK126" s="102"/>
      <c r="IL126" s="102"/>
      <c r="IM126" s="102"/>
      <c r="IN126" s="102"/>
      <c r="IO126" s="102"/>
      <c r="IP126" s="102"/>
      <c r="IQ126" s="102"/>
      <c r="IR126" s="102"/>
      <c r="IS126" s="102"/>
      <c r="IT126" s="102"/>
      <c r="IU126" s="144" t="b">
        <v>0</v>
      </c>
      <c r="IV126" s="144" t="b">
        <v>0</v>
      </c>
    </row>
    <row r="127" spans="1:256" hidden="1">
      <c r="A127" s="129">
        <v>210805</v>
      </c>
      <c r="B127" s="134" t="s">
        <v>231</v>
      </c>
      <c r="C127" s="109">
        <v>75</v>
      </c>
      <c r="D127" s="109">
        <v>0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9">
        <v>0</v>
      </c>
      <c r="L127" s="109">
        <v>0</v>
      </c>
      <c r="M127" s="109"/>
      <c r="N127" s="109"/>
      <c r="O127" s="109"/>
      <c r="P127" s="109"/>
      <c r="Q127" s="109">
        <v>75</v>
      </c>
      <c r="R127" s="109">
        <v>-75</v>
      </c>
      <c r="S127" s="109">
        <v>0</v>
      </c>
      <c r="T127" s="102"/>
      <c r="U127" s="102"/>
      <c r="V127" s="102"/>
      <c r="W127" s="102"/>
      <c r="X127" s="102"/>
      <c r="Y127" s="102"/>
      <c r="Z127" s="108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9"/>
      <c r="CB127" s="102"/>
      <c r="CC127" s="102"/>
      <c r="CD127" s="102"/>
      <c r="CE127" s="102"/>
      <c r="CF127" s="102"/>
      <c r="CG127" s="102"/>
      <c r="CH127" s="102"/>
      <c r="CI127" s="102"/>
      <c r="CJ127" s="102"/>
      <c r="CK127" s="102"/>
      <c r="CL127" s="102"/>
      <c r="CM127" s="102"/>
      <c r="CN127" s="102"/>
      <c r="CO127" s="102"/>
      <c r="CP127" s="102"/>
      <c r="CQ127" s="102"/>
      <c r="CR127" s="102"/>
      <c r="CS127" s="102"/>
      <c r="CT127" s="102"/>
      <c r="CU127" s="102"/>
      <c r="CV127" s="102"/>
      <c r="CW127" s="102"/>
      <c r="CX127" s="102"/>
      <c r="CY127" s="102"/>
      <c r="CZ127" s="102"/>
      <c r="DA127" s="102"/>
      <c r="DB127" s="102"/>
      <c r="DC127" s="102"/>
      <c r="DD127" s="102"/>
      <c r="DE127" s="102"/>
      <c r="DF127" s="102"/>
      <c r="DG127" s="102"/>
      <c r="DH127" s="102"/>
      <c r="DI127" s="102"/>
      <c r="DJ127" s="102"/>
      <c r="DK127" s="102"/>
      <c r="DL127" s="102"/>
      <c r="DM127" s="102"/>
      <c r="DN127" s="102"/>
      <c r="DO127" s="102"/>
      <c r="DP127" s="102"/>
      <c r="DQ127" s="102"/>
      <c r="DR127" s="102"/>
      <c r="DS127" s="102"/>
      <c r="DT127" s="102"/>
      <c r="DU127" s="102"/>
      <c r="DV127" s="102"/>
      <c r="DW127" s="102"/>
      <c r="DX127" s="102"/>
      <c r="DY127" s="102"/>
      <c r="DZ127" s="102"/>
      <c r="EA127" s="102"/>
      <c r="EB127" s="102"/>
      <c r="EC127" s="102"/>
      <c r="ED127" s="102"/>
      <c r="EE127" s="102"/>
      <c r="EF127" s="102"/>
      <c r="EG127" s="102"/>
      <c r="EH127" s="102"/>
      <c r="EI127" s="102"/>
      <c r="EJ127" s="102"/>
      <c r="EK127" s="102"/>
      <c r="EL127" s="102"/>
      <c r="EM127" s="102"/>
      <c r="EN127" s="102"/>
      <c r="EO127" s="102"/>
      <c r="EP127" s="102"/>
      <c r="EQ127" s="102"/>
      <c r="ER127" s="102"/>
      <c r="ES127" s="102"/>
      <c r="ET127" s="102"/>
      <c r="EU127" s="102"/>
      <c r="EV127" s="102"/>
      <c r="EW127" s="102"/>
      <c r="EX127" s="102"/>
      <c r="EY127" s="102"/>
      <c r="EZ127" s="102"/>
      <c r="FA127" s="102"/>
      <c r="FB127" s="102"/>
      <c r="FC127" s="102"/>
      <c r="FD127" s="102"/>
      <c r="FE127" s="102"/>
      <c r="FF127" s="102"/>
      <c r="FG127" s="102"/>
      <c r="FH127" s="102"/>
      <c r="FI127" s="102"/>
      <c r="FJ127" s="102"/>
      <c r="FK127" s="102"/>
      <c r="FL127" s="102"/>
      <c r="FM127" s="102"/>
      <c r="FN127" s="102"/>
      <c r="FO127" s="102"/>
      <c r="FP127" s="102"/>
      <c r="FQ127" s="102"/>
      <c r="FR127" s="102"/>
      <c r="FS127" s="102"/>
      <c r="FT127" s="102"/>
      <c r="FU127" s="102"/>
      <c r="FV127" s="102"/>
      <c r="FW127" s="102"/>
      <c r="FX127" s="102"/>
      <c r="FY127" s="102"/>
      <c r="FZ127" s="102"/>
      <c r="GA127" s="102"/>
      <c r="GB127" s="102"/>
      <c r="GC127" s="102"/>
      <c r="GD127" s="102"/>
      <c r="GE127" s="102"/>
      <c r="GF127" s="102"/>
      <c r="GG127" s="102"/>
      <c r="GH127" s="102"/>
      <c r="GI127" s="102"/>
      <c r="GJ127" s="102"/>
      <c r="GK127" s="102"/>
      <c r="GL127" s="102"/>
      <c r="GM127" s="102"/>
      <c r="GN127" s="102"/>
      <c r="GO127" s="102"/>
      <c r="GP127" s="102"/>
      <c r="GQ127" s="102"/>
      <c r="GR127" s="102"/>
      <c r="GS127" s="102"/>
      <c r="GT127" s="102"/>
      <c r="GU127" s="102"/>
      <c r="GV127" s="102"/>
      <c r="GW127" s="102"/>
      <c r="GX127" s="102"/>
      <c r="GY127" s="102"/>
      <c r="GZ127" s="102"/>
      <c r="HA127" s="102"/>
      <c r="HB127" s="102"/>
      <c r="HC127" s="102"/>
      <c r="HD127" s="102"/>
      <c r="HE127" s="102"/>
      <c r="HF127" s="102"/>
      <c r="HG127" s="102"/>
      <c r="HH127" s="102"/>
      <c r="HI127" s="102"/>
      <c r="HJ127" s="102"/>
      <c r="HK127" s="102"/>
      <c r="HL127" s="102"/>
      <c r="HM127" s="102"/>
      <c r="HN127" s="102"/>
      <c r="HO127" s="102"/>
      <c r="HP127" s="102"/>
      <c r="HQ127" s="102"/>
      <c r="HR127" s="102"/>
      <c r="HS127" s="102"/>
      <c r="HT127" s="102"/>
      <c r="HU127" s="102"/>
      <c r="HV127" s="102"/>
      <c r="HW127" s="102"/>
      <c r="HX127" s="102"/>
      <c r="HY127" s="102"/>
      <c r="HZ127" s="102"/>
      <c r="IA127" s="102"/>
      <c r="IB127" s="102"/>
      <c r="IC127" s="102"/>
      <c r="ID127" s="102"/>
      <c r="IE127" s="102"/>
      <c r="IF127" s="102"/>
      <c r="IG127" s="102"/>
      <c r="IH127" s="102"/>
      <c r="II127" s="102"/>
      <c r="IJ127" s="102"/>
      <c r="IK127" s="102"/>
      <c r="IL127" s="102"/>
      <c r="IM127" s="102"/>
      <c r="IN127" s="102"/>
      <c r="IO127" s="102"/>
      <c r="IP127" s="102"/>
      <c r="IQ127" s="102"/>
      <c r="IR127" s="102"/>
      <c r="IS127" s="102"/>
      <c r="IT127" s="102"/>
      <c r="IU127" s="144" t="b">
        <v>0</v>
      </c>
      <c r="IV127" s="144" t="b">
        <v>0</v>
      </c>
    </row>
    <row r="128" spans="1:256" hidden="1">
      <c r="A128" s="129">
        <v>210806</v>
      </c>
      <c r="B128" s="134" t="s">
        <v>232</v>
      </c>
      <c r="C128" s="109">
        <v>458</v>
      </c>
      <c r="D128" s="109">
        <v>0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9">
        <v>0</v>
      </c>
      <c r="L128" s="109">
        <v>4</v>
      </c>
      <c r="M128" s="109"/>
      <c r="N128" s="109"/>
      <c r="O128" s="109"/>
      <c r="P128" s="109"/>
      <c r="Q128" s="109">
        <v>462</v>
      </c>
      <c r="R128" s="109">
        <v>0</v>
      </c>
      <c r="S128" s="109">
        <v>462</v>
      </c>
      <c r="T128" s="102"/>
      <c r="U128" s="102"/>
      <c r="V128" s="102"/>
      <c r="W128" s="102"/>
      <c r="X128" s="102"/>
      <c r="Y128" s="102"/>
      <c r="Z128" s="108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9"/>
      <c r="CB128" s="102"/>
      <c r="CC128" s="102"/>
      <c r="CD128" s="102"/>
      <c r="CE128" s="102"/>
      <c r="CF128" s="102"/>
      <c r="CG128" s="102"/>
      <c r="CH128" s="102"/>
      <c r="CI128" s="102"/>
      <c r="CJ128" s="102"/>
      <c r="CK128" s="102"/>
      <c r="CL128" s="102"/>
      <c r="CM128" s="102"/>
      <c r="CN128" s="102"/>
      <c r="CO128" s="102"/>
      <c r="CP128" s="102"/>
      <c r="CQ128" s="102"/>
      <c r="CR128" s="102"/>
      <c r="CS128" s="102"/>
      <c r="CT128" s="102"/>
      <c r="CU128" s="102"/>
      <c r="CV128" s="102"/>
      <c r="CW128" s="102"/>
      <c r="CX128" s="102"/>
      <c r="CY128" s="102"/>
      <c r="CZ128" s="102"/>
      <c r="DA128" s="102"/>
      <c r="DB128" s="102"/>
      <c r="DC128" s="102"/>
      <c r="DD128" s="102"/>
      <c r="DE128" s="102"/>
      <c r="DF128" s="102"/>
      <c r="DG128" s="102"/>
      <c r="DH128" s="102"/>
      <c r="DI128" s="102"/>
      <c r="DJ128" s="102"/>
      <c r="DK128" s="102"/>
      <c r="DL128" s="102"/>
      <c r="DM128" s="102"/>
      <c r="DN128" s="102"/>
      <c r="DO128" s="102"/>
      <c r="DP128" s="102"/>
      <c r="DQ128" s="102"/>
      <c r="DR128" s="102"/>
      <c r="DS128" s="102"/>
      <c r="DT128" s="102"/>
      <c r="DU128" s="102"/>
      <c r="DV128" s="102"/>
      <c r="DW128" s="102"/>
      <c r="DX128" s="102"/>
      <c r="DY128" s="102"/>
      <c r="DZ128" s="102"/>
      <c r="EA128" s="102"/>
      <c r="EB128" s="102"/>
      <c r="EC128" s="102"/>
      <c r="ED128" s="102"/>
      <c r="EE128" s="102"/>
      <c r="EF128" s="102"/>
      <c r="EG128" s="102"/>
      <c r="EH128" s="102"/>
      <c r="EI128" s="102"/>
      <c r="EJ128" s="102"/>
      <c r="EK128" s="102"/>
      <c r="EL128" s="102"/>
      <c r="EM128" s="102"/>
      <c r="EN128" s="102"/>
      <c r="EO128" s="102"/>
      <c r="EP128" s="102"/>
      <c r="EQ128" s="102"/>
      <c r="ER128" s="102"/>
      <c r="ES128" s="102"/>
      <c r="ET128" s="102"/>
      <c r="EU128" s="102"/>
      <c r="EV128" s="102"/>
      <c r="EW128" s="102"/>
      <c r="EX128" s="102"/>
      <c r="EY128" s="102"/>
      <c r="EZ128" s="102"/>
      <c r="FA128" s="102"/>
      <c r="FB128" s="102"/>
      <c r="FC128" s="102"/>
      <c r="FD128" s="102"/>
      <c r="FE128" s="102"/>
      <c r="FF128" s="102"/>
      <c r="FG128" s="102"/>
      <c r="FH128" s="102"/>
      <c r="FI128" s="102"/>
      <c r="FJ128" s="102"/>
      <c r="FK128" s="102"/>
      <c r="FL128" s="102"/>
      <c r="FM128" s="102"/>
      <c r="FN128" s="102"/>
      <c r="FO128" s="102"/>
      <c r="FP128" s="102"/>
      <c r="FQ128" s="102"/>
      <c r="FR128" s="102"/>
      <c r="FS128" s="102"/>
      <c r="FT128" s="102"/>
      <c r="FU128" s="102"/>
      <c r="FV128" s="102"/>
      <c r="FW128" s="102"/>
      <c r="FX128" s="102"/>
      <c r="FY128" s="102"/>
      <c r="FZ128" s="102"/>
      <c r="GA128" s="102"/>
      <c r="GB128" s="102"/>
      <c r="GC128" s="102"/>
      <c r="GD128" s="102"/>
      <c r="GE128" s="102"/>
      <c r="GF128" s="102"/>
      <c r="GG128" s="102"/>
      <c r="GH128" s="102"/>
      <c r="GI128" s="102"/>
      <c r="GJ128" s="102"/>
      <c r="GK128" s="102"/>
      <c r="GL128" s="102"/>
      <c r="GM128" s="102"/>
      <c r="GN128" s="102"/>
      <c r="GO128" s="102"/>
      <c r="GP128" s="102"/>
      <c r="GQ128" s="102"/>
      <c r="GR128" s="102"/>
      <c r="GS128" s="102"/>
      <c r="GT128" s="102"/>
      <c r="GU128" s="102"/>
      <c r="GV128" s="102"/>
      <c r="GW128" s="102"/>
      <c r="GX128" s="102"/>
      <c r="GY128" s="102"/>
      <c r="GZ128" s="102"/>
      <c r="HA128" s="102"/>
      <c r="HB128" s="102"/>
      <c r="HC128" s="102"/>
      <c r="HD128" s="102"/>
      <c r="HE128" s="102"/>
      <c r="HF128" s="102"/>
      <c r="HG128" s="102"/>
      <c r="HH128" s="102"/>
      <c r="HI128" s="102"/>
      <c r="HJ128" s="102"/>
      <c r="HK128" s="102"/>
      <c r="HL128" s="102"/>
      <c r="HM128" s="102"/>
      <c r="HN128" s="102"/>
      <c r="HO128" s="102"/>
      <c r="HP128" s="102"/>
      <c r="HQ128" s="102"/>
      <c r="HR128" s="102"/>
      <c r="HS128" s="102"/>
      <c r="HT128" s="102"/>
      <c r="HU128" s="102"/>
      <c r="HV128" s="102"/>
      <c r="HW128" s="102"/>
      <c r="HX128" s="102"/>
      <c r="HY128" s="102"/>
      <c r="HZ128" s="102"/>
      <c r="IA128" s="102"/>
      <c r="IB128" s="102"/>
      <c r="IC128" s="102"/>
      <c r="ID128" s="102"/>
      <c r="IE128" s="102"/>
      <c r="IF128" s="102"/>
      <c r="IG128" s="102"/>
      <c r="IH128" s="102"/>
      <c r="II128" s="102"/>
      <c r="IJ128" s="102"/>
      <c r="IK128" s="102"/>
      <c r="IL128" s="102"/>
      <c r="IM128" s="102"/>
      <c r="IN128" s="102"/>
      <c r="IO128" s="102"/>
      <c r="IP128" s="102"/>
      <c r="IQ128" s="102"/>
      <c r="IR128" s="102"/>
      <c r="IS128" s="102"/>
      <c r="IT128" s="102"/>
      <c r="IU128" s="144" t="b">
        <v>0</v>
      </c>
      <c r="IV128" s="144" t="b">
        <v>0</v>
      </c>
    </row>
    <row r="129" spans="1:256" hidden="1">
      <c r="A129" s="129">
        <v>210807</v>
      </c>
      <c r="B129" s="134" t="s">
        <v>233</v>
      </c>
      <c r="C129" s="109">
        <v>164</v>
      </c>
      <c r="D129" s="109">
        <v>0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9">
        <v>0</v>
      </c>
      <c r="L129" s="109">
        <v>0</v>
      </c>
      <c r="M129" s="109"/>
      <c r="N129" s="109"/>
      <c r="O129" s="109"/>
      <c r="P129" s="109"/>
      <c r="Q129" s="109">
        <v>164</v>
      </c>
      <c r="R129" s="109">
        <v>0</v>
      </c>
      <c r="S129" s="109">
        <v>164</v>
      </c>
      <c r="T129" s="102"/>
      <c r="U129" s="102"/>
      <c r="V129" s="102"/>
      <c r="W129" s="102"/>
      <c r="X129" s="102"/>
      <c r="Y129" s="102"/>
      <c r="Z129" s="108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9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  <c r="EH129" s="102"/>
      <c r="EI129" s="102"/>
      <c r="EJ129" s="102"/>
      <c r="EK129" s="102"/>
      <c r="EL129" s="102"/>
      <c r="EM129" s="102"/>
      <c r="EN129" s="102"/>
      <c r="EO129" s="102"/>
      <c r="EP129" s="102"/>
      <c r="EQ129" s="102"/>
      <c r="ER129" s="102"/>
      <c r="ES129" s="102"/>
      <c r="ET129" s="102"/>
      <c r="EU129" s="102"/>
      <c r="EV129" s="102"/>
      <c r="EW129" s="102"/>
      <c r="EX129" s="102"/>
      <c r="EY129" s="102"/>
      <c r="EZ129" s="102"/>
      <c r="FA129" s="102"/>
      <c r="FB129" s="102"/>
      <c r="FC129" s="102"/>
      <c r="FD129" s="102"/>
      <c r="FE129" s="102"/>
      <c r="FF129" s="102"/>
      <c r="FG129" s="102"/>
      <c r="FH129" s="102"/>
      <c r="FI129" s="102"/>
      <c r="FJ129" s="102"/>
      <c r="FK129" s="102"/>
      <c r="FL129" s="102"/>
      <c r="FM129" s="102"/>
      <c r="FN129" s="102"/>
      <c r="FO129" s="102"/>
      <c r="FP129" s="102"/>
      <c r="FQ129" s="102"/>
      <c r="FR129" s="102"/>
      <c r="FS129" s="102"/>
      <c r="FT129" s="102"/>
      <c r="FU129" s="102"/>
      <c r="FV129" s="102"/>
      <c r="FW129" s="102"/>
      <c r="FX129" s="102"/>
      <c r="FY129" s="102"/>
      <c r="FZ129" s="102"/>
      <c r="GA129" s="102"/>
      <c r="GB129" s="102"/>
      <c r="GC129" s="102"/>
      <c r="GD129" s="102"/>
      <c r="GE129" s="102"/>
      <c r="GF129" s="102"/>
      <c r="GG129" s="102"/>
      <c r="GH129" s="102"/>
      <c r="GI129" s="102"/>
      <c r="GJ129" s="102"/>
      <c r="GK129" s="102"/>
      <c r="GL129" s="102"/>
      <c r="GM129" s="102"/>
      <c r="GN129" s="102"/>
      <c r="GO129" s="102"/>
      <c r="GP129" s="102"/>
      <c r="GQ129" s="102"/>
      <c r="GR129" s="102"/>
      <c r="GS129" s="102"/>
      <c r="GT129" s="102"/>
      <c r="GU129" s="102"/>
      <c r="GV129" s="102"/>
      <c r="GW129" s="102"/>
      <c r="GX129" s="102"/>
      <c r="GY129" s="102"/>
      <c r="GZ129" s="102"/>
      <c r="HA129" s="102"/>
      <c r="HB129" s="102"/>
      <c r="HC129" s="102"/>
      <c r="HD129" s="102"/>
      <c r="HE129" s="102"/>
      <c r="HF129" s="102"/>
      <c r="HG129" s="102"/>
      <c r="HH129" s="102"/>
      <c r="HI129" s="102"/>
      <c r="HJ129" s="102"/>
      <c r="HK129" s="102"/>
      <c r="HL129" s="102"/>
      <c r="HM129" s="102"/>
      <c r="HN129" s="102"/>
      <c r="HO129" s="102"/>
      <c r="HP129" s="102"/>
      <c r="HQ129" s="102"/>
      <c r="HR129" s="102"/>
      <c r="HS129" s="102"/>
      <c r="HT129" s="102"/>
      <c r="HU129" s="102"/>
      <c r="HV129" s="102"/>
      <c r="HW129" s="102"/>
      <c r="HX129" s="102"/>
      <c r="HY129" s="102"/>
      <c r="HZ129" s="102"/>
      <c r="IA129" s="102"/>
      <c r="IB129" s="102"/>
      <c r="IC129" s="102"/>
      <c r="ID129" s="102"/>
      <c r="IE129" s="102"/>
      <c r="IF129" s="102"/>
      <c r="IG129" s="102"/>
      <c r="IH129" s="102"/>
      <c r="II129" s="102"/>
      <c r="IJ129" s="102"/>
      <c r="IK129" s="102"/>
      <c r="IL129" s="102"/>
      <c r="IM129" s="102"/>
      <c r="IN129" s="102"/>
      <c r="IO129" s="102"/>
      <c r="IP129" s="102"/>
      <c r="IQ129" s="102"/>
      <c r="IR129" s="102"/>
      <c r="IS129" s="102"/>
      <c r="IT129" s="102"/>
      <c r="IU129" s="144" t="b">
        <v>0</v>
      </c>
      <c r="IV129" s="144" t="b">
        <v>0</v>
      </c>
    </row>
    <row r="130" spans="1:256" hidden="1">
      <c r="A130" s="129">
        <v>210808</v>
      </c>
      <c r="B130" s="134" t="s">
        <v>234</v>
      </c>
      <c r="C130" s="109">
        <v>96</v>
      </c>
      <c r="D130" s="109">
        <v>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9">
        <v>0</v>
      </c>
      <c r="L130" s="109">
        <v>1</v>
      </c>
      <c r="M130" s="109"/>
      <c r="N130" s="109"/>
      <c r="O130" s="109"/>
      <c r="P130" s="109"/>
      <c r="Q130" s="109">
        <v>97</v>
      </c>
      <c r="R130" s="109">
        <v>0</v>
      </c>
      <c r="S130" s="109">
        <v>97</v>
      </c>
      <c r="T130" s="102"/>
      <c r="U130" s="102"/>
      <c r="V130" s="102"/>
      <c r="W130" s="102"/>
      <c r="X130" s="102"/>
      <c r="Y130" s="102"/>
      <c r="Z130" s="108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9"/>
      <c r="CB130" s="102"/>
      <c r="CC130" s="102"/>
      <c r="CD130" s="102"/>
      <c r="CE130" s="102"/>
      <c r="CF130" s="102"/>
      <c r="CG130" s="102"/>
      <c r="CH130" s="102"/>
      <c r="CI130" s="102"/>
      <c r="CJ130" s="102"/>
      <c r="CK130" s="102"/>
      <c r="CL130" s="102"/>
      <c r="CM130" s="102"/>
      <c r="CN130" s="102"/>
      <c r="CO130" s="102"/>
      <c r="CP130" s="102"/>
      <c r="CQ130" s="102"/>
      <c r="CR130" s="102"/>
      <c r="CS130" s="102"/>
      <c r="CT130" s="102"/>
      <c r="CU130" s="102"/>
      <c r="CV130" s="102"/>
      <c r="CW130" s="102"/>
      <c r="CX130" s="102"/>
      <c r="CY130" s="102"/>
      <c r="CZ130" s="102"/>
      <c r="DA130" s="102"/>
      <c r="DB130" s="102"/>
      <c r="DC130" s="102"/>
      <c r="DD130" s="102"/>
      <c r="DE130" s="102"/>
      <c r="DF130" s="102"/>
      <c r="DG130" s="102"/>
      <c r="DH130" s="102"/>
      <c r="DI130" s="102"/>
      <c r="DJ130" s="102"/>
      <c r="DK130" s="102"/>
      <c r="DL130" s="102"/>
      <c r="DM130" s="102"/>
      <c r="DN130" s="102"/>
      <c r="DO130" s="102"/>
      <c r="DP130" s="102"/>
      <c r="DQ130" s="102"/>
      <c r="DR130" s="102"/>
      <c r="DS130" s="102"/>
      <c r="DT130" s="102"/>
      <c r="DU130" s="102"/>
      <c r="DV130" s="102"/>
      <c r="DW130" s="102"/>
      <c r="DX130" s="102"/>
      <c r="DY130" s="102"/>
      <c r="DZ130" s="102"/>
      <c r="EA130" s="102"/>
      <c r="EB130" s="102"/>
      <c r="EC130" s="102"/>
      <c r="ED130" s="102"/>
      <c r="EE130" s="102"/>
      <c r="EF130" s="102"/>
      <c r="EG130" s="102"/>
      <c r="EH130" s="102"/>
      <c r="EI130" s="102"/>
      <c r="EJ130" s="102"/>
      <c r="EK130" s="102"/>
      <c r="EL130" s="102"/>
      <c r="EM130" s="102"/>
      <c r="EN130" s="102"/>
      <c r="EO130" s="102"/>
      <c r="EP130" s="102"/>
      <c r="EQ130" s="102"/>
      <c r="ER130" s="102"/>
      <c r="ES130" s="102"/>
      <c r="ET130" s="102"/>
      <c r="EU130" s="102"/>
      <c r="EV130" s="102"/>
      <c r="EW130" s="102"/>
      <c r="EX130" s="102"/>
      <c r="EY130" s="102"/>
      <c r="EZ130" s="102"/>
      <c r="FA130" s="102"/>
      <c r="FB130" s="102"/>
      <c r="FC130" s="102"/>
      <c r="FD130" s="102"/>
      <c r="FE130" s="102"/>
      <c r="FF130" s="102"/>
      <c r="FG130" s="102"/>
      <c r="FH130" s="102"/>
      <c r="FI130" s="102"/>
      <c r="FJ130" s="102"/>
      <c r="FK130" s="102"/>
      <c r="FL130" s="102"/>
      <c r="FM130" s="102"/>
      <c r="FN130" s="102"/>
      <c r="FO130" s="102"/>
      <c r="FP130" s="102"/>
      <c r="FQ130" s="102"/>
      <c r="FR130" s="102"/>
      <c r="FS130" s="102"/>
      <c r="FT130" s="102"/>
      <c r="FU130" s="102"/>
      <c r="FV130" s="102"/>
      <c r="FW130" s="102"/>
      <c r="FX130" s="102"/>
      <c r="FY130" s="102"/>
      <c r="FZ130" s="102"/>
      <c r="GA130" s="102"/>
      <c r="GB130" s="102"/>
      <c r="GC130" s="102"/>
      <c r="GD130" s="102"/>
      <c r="GE130" s="102"/>
      <c r="GF130" s="102"/>
      <c r="GG130" s="102"/>
      <c r="GH130" s="102"/>
      <c r="GI130" s="102"/>
      <c r="GJ130" s="102"/>
      <c r="GK130" s="102"/>
      <c r="GL130" s="102"/>
      <c r="GM130" s="102"/>
      <c r="GN130" s="102"/>
      <c r="GO130" s="102"/>
      <c r="GP130" s="102"/>
      <c r="GQ130" s="102"/>
      <c r="GR130" s="102"/>
      <c r="GS130" s="102"/>
      <c r="GT130" s="102"/>
      <c r="GU130" s="102"/>
      <c r="GV130" s="102"/>
      <c r="GW130" s="102"/>
      <c r="GX130" s="102"/>
      <c r="GY130" s="102"/>
      <c r="GZ130" s="102"/>
      <c r="HA130" s="102"/>
      <c r="HB130" s="102"/>
      <c r="HC130" s="102"/>
      <c r="HD130" s="102"/>
      <c r="HE130" s="102"/>
      <c r="HF130" s="102"/>
      <c r="HG130" s="102"/>
      <c r="HH130" s="102"/>
      <c r="HI130" s="102"/>
      <c r="HJ130" s="102"/>
      <c r="HK130" s="102"/>
      <c r="HL130" s="102"/>
      <c r="HM130" s="102"/>
      <c r="HN130" s="102"/>
      <c r="HO130" s="102"/>
      <c r="HP130" s="102"/>
      <c r="HQ130" s="102"/>
      <c r="HR130" s="102"/>
      <c r="HS130" s="102"/>
      <c r="HT130" s="102"/>
      <c r="HU130" s="102"/>
      <c r="HV130" s="102"/>
      <c r="HW130" s="102"/>
      <c r="HX130" s="102"/>
      <c r="HY130" s="102"/>
      <c r="HZ130" s="102"/>
      <c r="IA130" s="102"/>
      <c r="IB130" s="102"/>
      <c r="IC130" s="102"/>
      <c r="ID130" s="102"/>
      <c r="IE130" s="102"/>
      <c r="IF130" s="102"/>
      <c r="IG130" s="102"/>
      <c r="IH130" s="102"/>
      <c r="II130" s="102"/>
      <c r="IJ130" s="102"/>
      <c r="IK130" s="102"/>
      <c r="IL130" s="102"/>
      <c r="IM130" s="102"/>
      <c r="IN130" s="102"/>
      <c r="IO130" s="102"/>
      <c r="IP130" s="102"/>
      <c r="IQ130" s="102"/>
      <c r="IR130" s="102"/>
      <c r="IS130" s="102"/>
      <c r="IT130" s="102"/>
      <c r="IU130" s="144" t="b">
        <v>0</v>
      </c>
      <c r="IV130" s="144" t="b">
        <v>0</v>
      </c>
    </row>
    <row r="131" spans="1:256" hidden="1">
      <c r="A131" s="129">
        <v>210810</v>
      </c>
      <c r="B131" s="131" t="s">
        <v>124</v>
      </c>
      <c r="C131" s="109">
        <v>5157</v>
      </c>
      <c r="D131" s="109">
        <v>239</v>
      </c>
      <c r="E131" s="109">
        <v>0</v>
      </c>
      <c r="F131" s="109">
        <v>0</v>
      </c>
      <c r="G131" s="109">
        <v>14</v>
      </c>
      <c r="H131" s="109">
        <v>0</v>
      </c>
      <c r="I131" s="109">
        <v>0</v>
      </c>
      <c r="J131" s="109">
        <v>186</v>
      </c>
      <c r="K131" s="109">
        <v>0</v>
      </c>
      <c r="L131" s="109">
        <v>16</v>
      </c>
      <c r="M131" s="109"/>
      <c r="N131" s="109"/>
      <c r="O131" s="109"/>
      <c r="P131" s="109"/>
      <c r="Q131" s="109">
        <v>5612</v>
      </c>
      <c r="R131" s="109">
        <v>0</v>
      </c>
      <c r="S131" s="147">
        <v>5612</v>
      </c>
      <c r="T131" s="102"/>
      <c r="U131" s="102"/>
      <c r="V131" s="102"/>
      <c r="W131" s="102"/>
      <c r="X131" s="102"/>
      <c r="Y131" s="102"/>
      <c r="Z131" s="108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9"/>
      <c r="CB131" s="102"/>
      <c r="CC131" s="102"/>
      <c r="CD131" s="102"/>
      <c r="CE131" s="102"/>
      <c r="CF131" s="102"/>
      <c r="CG131" s="102"/>
      <c r="CH131" s="102"/>
      <c r="CI131" s="102"/>
      <c r="CJ131" s="102"/>
      <c r="CK131" s="102"/>
      <c r="CL131" s="102"/>
      <c r="CM131" s="102"/>
      <c r="CN131" s="102"/>
      <c r="CO131" s="102"/>
      <c r="CP131" s="102"/>
      <c r="CQ131" s="102"/>
      <c r="CR131" s="102"/>
      <c r="CS131" s="102"/>
      <c r="CT131" s="102"/>
      <c r="CU131" s="102"/>
      <c r="CV131" s="102"/>
      <c r="CW131" s="102"/>
      <c r="CX131" s="102"/>
      <c r="CY131" s="102"/>
      <c r="CZ131" s="102"/>
      <c r="DA131" s="102"/>
      <c r="DB131" s="102"/>
      <c r="DC131" s="102"/>
      <c r="DD131" s="102"/>
      <c r="DE131" s="102"/>
      <c r="DF131" s="102"/>
      <c r="DG131" s="102"/>
      <c r="DH131" s="102"/>
      <c r="DI131" s="102"/>
      <c r="DJ131" s="102"/>
      <c r="DK131" s="102"/>
      <c r="DL131" s="102"/>
      <c r="DM131" s="102"/>
      <c r="DN131" s="102"/>
      <c r="DO131" s="102"/>
      <c r="DP131" s="102"/>
      <c r="DQ131" s="102"/>
      <c r="DR131" s="102"/>
      <c r="DS131" s="102"/>
      <c r="DT131" s="102"/>
      <c r="DU131" s="102"/>
      <c r="DV131" s="102"/>
      <c r="DW131" s="102"/>
      <c r="DX131" s="102"/>
      <c r="DY131" s="102"/>
      <c r="DZ131" s="102"/>
      <c r="EA131" s="102"/>
      <c r="EB131" s="102"/>
      <c r="EC131" s="102"/>
      <c r="ED131" s="102"/>
      <c r="EE131" s="102"/>
      <c r="EF131" s="102"/>
      <c r="EG131" s="102"/>
      <c r="EH131" s="102"/>
      <c r="EI131" s="102"/>
      <c r="EJ131" s="102"/>
      <c r="EK131" s="102"/>
      <c r="EL131" s="102"/>
      <c r="EM131" s="102"/>
      <c r="EN131" s="102"/>
      <c r="EO131" s="102"/>
      <c r="EP131" s="102"/>
      <c r="EQ131" s="102"/>
      <c r="ER131" s="102"/>
      <c r="ES131" s="102"/>
      <c r="ET131" s="102"/>
      <c r="EU131" s="102"/>
      <c r="EV131" s="102"/>
      <c r="EW131" s="102"/>
      <c r="EX131" s="102"/>
      <c r="EY131" s="102"/>
      <c r="EZ131" s="102"/>
      <c r="FA131" s="102"/>
      <c r="FB131" s="102"/>
      <c r="FC131" s="102"/>
      <c r="FD131" s="102"/>
      <c r="FE131" s="102"/>
      <c r="FF131" s="102"/>
      <c r="FG131" s="102"/>
      <c r="FH131" s="102"/>
      <c r="FI131" s="102"/>
      <c r="FJ131" s="102"/>
      <c r="FK131" s="102"/>
      <c r="FL131" s="102"/>
      <c r="FM131" s="102"/>
      <c r="FN131" s="102"/>
      <c r="FO131" s="102"/>
      <c r="FP131" s="102"/>
      <c r="FQ131" s="102"/>
      <c r="FR131" s="102"/>
      <c r="FS131" s="102"/>
      <c r="FT131" s="102"/>
      <c r="FU131" s="102"/>
      <c r="FV131" s="102"/>
      <c r="FW131" s="102"/>
      <c r="FX131" s="102"/>
      <c r="FY131" s="102"/>
      <c r="FZ131" s="102"/>
      <c r="GA131" s="102"/>
      <c r="GB131" s="102"/>
      <c r="GC131" s="102"/>
      <c r="GD131" s="102"/>
      <c r="GE131" s="102"/>
      <c r="GF131" s="102"/>
      <c r="GG131" s="102"/>
      <c r="GH131" s="102"/>
      <c r="GI131" s="102"/>
      <c r="GJ131" s="102"/>
      <c r="GK131" s="102"/>
      <c r="GL131" s="102"/>
      <c r="GM131" s="102"/>
      <c r="GN131" s="102"/>
      <c r="GO131" s="102"/>
      <c r="GP131" s="102"/>
      <c r="GQ131" s="102"/>
      <c r="GR131" s="102"/>
      <c r="GS131" s="102"/>
      <c r="GT131" s="102"/>
      <c r="GU131" s="102"/>
      <c r="GV131" s="102"/>
      <c r="GW131" s="102"/>
      <c r="GX131" s="102"/>
      <c r="GY131" s="102"/>
      <c r="GZ131" s="102"/>
      <c r="HA131" s="102"/>
      <c r="HB131" s="102"/>
      <c r="HC131" s="102"/>
      <c r="HD131" s="102"/>
      <c r="HE131" s="102"/>
      <c r="HF131" s="102"/>
      <c r="HG131" s="102"/>
      <c r="HH131" s="102"/>
      <c r="HI131" s="102"/>
      <c r="HJ131" s="102"/>
      <c r="HK131" s="102"/>
      <c r="HL131" s="102"/>
      <c r="HM131" s="102"/>
      <c r="HN131" s="102"/>
      <c r="HO131" s="102"/>
      <c r="HP131" s="102"/>
      <c r="HQ131" s="102"/>
      <c r="HR131" s="102"/>
      <c r="HS131" s="102"/>
      <c r="HT131" s="102"/>
      <c r="HU131" s="102"/>
      <c r="HV131" s="102"/>
      <c r="HW131" s="102"/>
      <c r="HX131" s="102"/>
      <c r="HY131" s="102"/>
      <c r="HZ131" s="102"/>
      <c r="IA131" s="102"/>
      <c r="IB131" s="102"/>
      <c r="IC131" s="102"/>
      <c r="ID131" s="102"/>
      <c r="IE131" s="102"/>
      <c r="IF131" s="102"/>
      <c r="IG131" s="102"/>
      <c r="IH131" s="102"/>
      <c r="II131" s="102"/>
      <c r="IJ131" s="102"/>
      <c r="IK131" s="102"/>
      <c r="IL131" s="102"/>
      <c r="IM131" s="102"/>
      <c r="IN131" s="102"/>
      <c r="IO131" s="102"/>
      <c r="IP131" s="102"/>
      <c r="IQ131" s="102"/>
      <c r="IR131" s="103"/>
      <c r="IS131" s="103"/>
      <c r="IT131" s="102"/>
      <c r="IU131" s="103" t="b">
        <v>1</v>
      </c>
      <c r="IV131" s="103" t="b">
        <v>0</v>
      </c>
    </row>
    <row r="132" spans="1:256" hidden="1">
      <c r="A132" s="131"/>
      <c r="B132" s="136" t="s">
        <v>38</v>
      </c>
      <c r="C132" s="114">
        <v>6331</v>
      </c>
      <c r="D132" s="114">
        <v>239</v>
      </c>
      <c r="E132" s="114">
        <v>0</v>
      </c>
      <c r="F132" s="114">
        <v>0</v>
      </c>
      <c r="G132" s="114">
        <v>15</v>
      </c>
      <c r="H132" s="114">
        <v>0</v>
      </c>
      <c r="I132" s="114">
        <v>0</v>
      </c>
      <c r="J132" s="114">
        <v>186</v>
      </c>
      <c r="K132" s="114">
        <v>0</v>
      </c>
      <c r="L132" s="114">
        <v>21</v>
      </c>
      <c r="M132" s="114"/>
      <c r="N132" s="114"/>
      <c r="O132" s="114"/>
      <c r="P132" s="114"/>
      <c r="Q132" s="114">
        <v>6792</v>
      </c>
      <c r="R132" s="114">
        <v>-75</v>
      </c>
      <c r="S132" s="114">
        <v>6717</v>
      </c>
      <c r="T132" s="102"/>
      <c r="U132" s="102"/>
      <c r="V132" s="107"/>
      <c r="W132" s="102"/>
      <c r="X132" s="102"/>
      <c r="Y132" s="102"/>
      <c r="Z132" s="108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9"/>
      <c r="CB132" s="102"/>
      <c r="CC132" s="102"/>
      <c r="CD132" s="102"/>
      <c r="CE132" s="102"/>
      <c r="CF132" s="102"/>
      <c r="CG132" s="102"/>
      <c r="CH132" s="102"/>
      <c r="CI132" s="102"/>
      <c r="CJ132" s="102"/>
      <c r="CK132" s="102"/>
      <c r="CL132" s="102"/>
      <c r="CM132" s="102"/>
      <c r="CN132" s="102"/>
      <c r="CO132" s="102"/>
      <c r="CP132" s="102"/>
      <c r="CQ132" s="102"/>
      <c r="CR132" s="102"/>
      <c r="CS132" s="102"/>
      <c r="CT132" s="102"/>
      <c r="CU132" s="102"/>
      <c r="CV132" s="102"/>
      <c r="CW132" s="102"/>
      <c r="CX132" s="102"/>
      <c r="CY132" s="102"/>
      <c r="CZ132" s="102"/>
      <c r="DA132" s="102"/>
      <c r="DB132" s="102"/>
      <c r="DC132" s="102"/>
      <c r="DD132" s="102"/>
      <c r="DE132" s="102"/>
      <c r="DF132" s="102"/>
      <c r="DG132" s="102"/>
      <c r="DH132" s="102"/>
      <c r="DI132" s="102"/>
      <c r="DJ132" s="102"/>
      <c r="DK132" s="102"/>
      <c r="DL132" s="102"/>
      <c r="DM132" s="102"/>
      <c r="DN132" s="102"/>
      <c r="DO132" s="102"/>
      <c r="DP132" s="102"/>
      <c r="DQ132" s="102"/>
      <c r="DR132" s="102"/>
      <c r="DS132" s="102"/>
      <c r="DT132" s="102"/>
      <c r="DU132" s="102"/>
      <c r="DV132" s="102"/>
      <c r="DW132" s="102"/>
      <c r="DX132" s="102"/>
      <c r="DY132" s="102"/>
      <c r="DZ132" s="102"/>
      <c r="EA132" s="102"/>
      <c r="EB132" s="102"/>
      <c r="EC132" s="102"/>
      <c r="ED132" s="102"/>
      <c r="EE132" s="102"/>
      <c r="EF132" s="102"/>
      <c r="EG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  <c r="GN132" s="102"/>
      <c r="GO132" s="102"/>
      <c r="GP132" s="102"/>
      <c r="GQ132" s="102"/>
      <c r="GR132" s="102"/>
      <c r="GS132" s="102"/>
      <c r="GT132" s="102"/>
      <c r="GU132" s="102"/>
      <c r="GV132" s="102"/>
      <c r="GW132" s="102"/>
      <c r="GX132" s="102"/>
      <c r="GY132" s="102"/>
      <c r="GZ132" s="102"/>
      <c r="HA132" s="102"/>
      <c r="HB132" s="102"/>
      <c r="HC132" s="102"/>
      <c r="HD132" s="102"/>
      <c r="HE132" s="102"/>
      <c r="HF132" s="102"/>
      <c r="HG132" s="102"/>
      <c r="HH132" s="102"/>
      <c r="HI132" s="102"/>
      <c r="HJ132" s="102"/>
      <c r="HK132" s="102"/>
      <c r="HL132" s="102"/>
      <c r="HM132" s="102"/>
      <c r="HN132" s="102"/>
      <c r="HO132" s="102"/>
      <c r="HP132" s="102"/>
      <c r="HQ132" s="102"/>
      <c r="HR132" s="102"/>
      <c r="HS132" s="102"/>
      <c r="HT132" s="102"/>
      <c r="HU132" s="102"/>
      <c r="HV132" s="102"/>
      <c r="HW132" s="102"/>
      <c r="HX132" s="102"/>
      <c r="HY132" s="102"/>
      <c r="HZ132" s="102"/>
      <c r="IA132" s="102"/>
      <c r="IB132" s="102"/>
      <c r="IC132" s="102"/>
      <c r="ID132" s="102"/>
      <c r="IE132" s="102"/>
      <c r="IF132" s="102"/>
      <c r="IG132" s="102"/>
      <c r="IH132" s="102"/>
      <c r="II132" s="102"/>
      <c r="IJ132" s="102"/>
      <c r="IK132" s="102"/>
      <c r="IL132" s="102"/>
      <c r="IM132" s="102"/>
      <c r="IN132" s="102"/>
      <c r="IO132" s="102"/>
      <c r="IP132" s="102"/>
      <c r="IQ132" s="102"/>
      <c r="IR132" s="103"/>
      <c r="IS132" s="103"/>
      <c r="IT132" s="102"/>
      <c r="IU132" s="102"/>
      <c r="IV132" s="102"/>
    </row>
    <row r="133" spans="1:256">
      <c r="A133" s="116"/>
      <c r="B133" s="207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102"/>
      <c r="U133" s="102"/>
      <c r="V133" s="107"/>
      <c r="W133" s="102"/>
      <c r="X133" s="102"/>
      <c r="Y133" s="102"/>
      <c r="Z133" s="108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9"/>
      <c r="CB133" s="102"/>
      <c r="CC133" s="102"/>
      <c r="CD133" s="102"/>
      <c r="CE133" s="102"/>
      <c r="CF133" s="102"/>
      <c r="CG133" s="102"/>
      <c r="CH133" s="102"/>
      <c r="CI133" s="102"/>
      <c r="CJ133" s="102"/>
      <c r="CK133" s="102"/>
      <c r="CL133" s="102"/>
      <c r="CM133" s="102"/>
      <c r="CN133" s="102"/>
      <c r="CO133" s="102"/>
      <c r="CP133" s="102"/>
      <c r="CQ133" s="102"/>
      <c r="CR133" s="102"/>
      <c r="CS133" s="102"/>
      <c r="CT133" s="102"/>
      <c r="CU133" s="102"/>
      <c r="CV133" s="102"/>
      <c r="CW133" s="102"/>
      <c r="CX133" s="102"/>
      <c r="CY133" s="102"/>
      <c r="CZ133" s="102"/>
      <c r="DA133" s="102"/>
      <c r="DB133" s="102"/>
      <c r="DC133" s="102"/>
      <c r="DD133" s="102"/>
      <c r="DE133" s="102"/>
      <c r="DF133" s="102"/>
      <c r="DG133" s="102"/>
      <c r="DH133" s="102"/>
      <c r="DI133" s="102"/>
      <c r="DJ133" s="102"/>
      <c r="DK133" s="102"/>
      <c r="DL133" s="102"/>
      <c r="DM133" s="102"/>
      <c r="DN133" s="102"/>
      <c r="DO133" s="102"/>
      <c r="DP133" s="102"/>
      <c r="DQ133" s="102"/>
      <c r="DR133" s="102"/>
      <c r="DS133" s="102"/>
      <c r="DT133" s="102"/>
      <c r="DU133" s="102"/>
      <c r="DV133" s="102"/>
      <c r="DW133" s="102"/>
      <c r="DX133" s="102"/>
      <c r="DY133" s="102"/>
      <c r="DZ133" s="102"/>
      <c r="EA133" s="102"/>
      <c r="EB133" s="102"/>
      <c r="EC133" s="102"/>
      <c r="ED133" s="102"/>
      <c r="EE133" s="102"/>
      <c r="EF133" s="102"/>
      <c r="EG133" s="102"/>
      <c r="EH133" s="102"/>
      <c r="EI133" s="102"/>
      <c r="EJ133" s="102"/>
      <c r="EK133" s="102"/>
      <c r="EL133" s="102"/>
      <c r="EM133" s="102"/>
      <c r="EN133" s="102"/>
      <c r="EO133" s="102"/>
      <c r="EP133" s="102"/>
      <c r="EQ133" s="102"/>
      <c r="ER133" s="102"/>
      <c r="ES133" s="102"/>
      <c r="ET133" s="102"/>
      <c r="EU133" s="102"/>
      <c r="EV133" s="102"/>
      <c r="EW133" s="102"/>
      <c r="EX133" s="102"/>
      <c r="EY133" s="102"/>
      <c r="EZ133" s="102"/>
      <c r="FA133" s="102"/>
      <c r="FB133" s="102"/>
      <c r="FC133" s="102"/>
      <c r="FD133" s="102"/>
      <c r="FE133" s="102"/>
      <c r="FF133" s="102"/>
      <c r="FG133" s="102"/>
      <c r="FH133" s="102"/>
      <c r="FI133" s="102"/>
      <c r="FJ133" s="102"/>
      <c r="FK133" s="102"/>
      <c r="FL133" s="102"/>
      <c r="FM133" s="102"/>
      <c r="FN133" s="102"/>
      <c r="FO133" s="102"/>
      <c r="FP133" s="102"/>
      <c r="FQ133" s="102"/>
      <c r="FR133" s="102"/>
      <c r="FS133" s="102"/>
      <c r="FT133" s="102"/>
      <c r="FU133" s="102"/>
      <c r="FV133" s="102"/>
      <c r="FW133" s="102"/>
      <c r="FX133" s="102"/>
      <c r="FY133" s="102"/>
      <c r="FZ133" s="102"/>
      <c r="GA133" s="102"/>
      <c r="GB133" s="102"/>
      <c r="GC133" s="102"/>
      <c r="GD133" s="102"/>
      <c r="GE133" s="102"/>
      <c r="GF133" s="102"/>
      <c r="GG133" s="102"/>
      <c r="GH133" s="102"/>
      <c r="GI133" s="102"/>
      <c r="GJ133" s="102"/>
      <c r="GK133" s="102"/>
      <c r="GL133" s="102"/>
      <c r="GM133" s="102"/>
      <c r="GN133" s="102"/>
      <c r="GO133" s="102"/>
      <c r="GP133" s="102"/>
      <c r="GQ133" s="102"/>
      <c r="GR133" s="102"/>
      <c r="GS133" s="102"/>
      <c r="GT133" s="102"/>
      <c r="GU133" s="102"/>
      <c r="GV133" s="102"/>
      <c r="GW133" s="102"/>
      <c r="GX133" s="102"/>
      <c r="GY133" s="102"/>
      <c r="GZ133" s="102"/>
      <c r="HA133" s="102"/>
      <c r="HB133" s="102"/>
      <c r="HC133" s="102"/>
      <c r="HD133" s="102"/>
      <c r="HE133" s="102"/>
      <c r="HF133" s="102"/>
      <c r="HG133" s="102"/>
      <c r="HH133" s="102"/>
      <c r="HI133" s="102"/>
      <c r="HJ133" s="102"/>
      <c r="HK133" s="102"/>
      <c r="HL133" s="102"/>
      <c r="HM133" s="102"/>
      <c r="HN133" s="102"/>
      <c r="HO133" s="102"/>
      <c r="HP133" s="102"/>
      <c r="HQ133" s="102"/>
      <c r="HR133" s="102"/>
      <c r="HS133" s="102"/>
      <c r="HT133" s="102"/>
      <c r="HU133" s="102"/>
      <c r="HV133" s="102"/>
      <c r="HW133" s="102"/>
      <c r="HX133" s="102"/>
      <c r="HY133" s="102"/>
      <c r="HZ133" s="102"/>
      <c r="IA133" s="102"/>
      <c r="IB133" s="102"/>
      <c r="IC133" s="102"/>
      <c r="ID133" s="102"/>
      <c r="IE133" s="102"/>
      <c r="IF133" s="102"/>
      <c r="IG133" s="102"/>
      <c r="IH133" s="102"/>
      <c r="II133" s="102"/>
      <c r="IJ133" s="102"/>
      <c r="IK133" s="102"/>
      <c r="IL133" s="102"/>
      <c r="IM133" s="102"/>
      <c r="IN133" s="102"/>
      <c r="IO133" s="102"/>
      <c r="IP133" s="102"/>
      <c r="IQ133" s="102"/>
      <c r="IR133" s="103"/>
      <c r="IS133" s="103"/>
      <c r="IT133" s="102"/>
      <c r="IU133" s="102"/>
      <c r="IV133" s="102"/>
    </row>
    <row r="134" spans="1:256">
      <c r="A134" s="143">
        <v>22</v>
      </c>
      <c r="B134" s="394" t="s">
        <v>144</v>
      </c>
      <c r="C134" s="392"/>
      <c r="D134" s="392"/>
      <c r="E134" s="392"/>
      <c r="F134" s="392"/>
      <c r="G134" s="392"/>
      <c r="H134" s="392"/>
      <c r="I134" s="392"/>
      <c r="J134" s="392"/>
      <c r="K134" s="392"/>
      <c r="L134" s="392"/>
      <c r="M134" s="392"/>
      <c r="N134" s="392"/>
      <c r="O134" s="392"/>
      <c r="P134" s="392"/>
      <c r="Q134" s="392"/>
      <c r="R134" s="392"/>
      <c r="S134" s="392"/>
      <c r="T134" s="102"/>
      <c r="U134" s="102"/>
      <c r="V134" s="102"/>
      <c r="W134" s="102"/>
      <c r="X134" s="102"/>
      <c r="Y134" s="102"/>
      <c r="Z134" s="108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9"/>
      <c r="CB134" s="102"/>
      <c r="CC134" s="102"/>
      <c r="CD134" s="102"/>
      <c r="CE134" s="102"/>
      <c r="CF134" s="102"/>
      <c r="CG134" s="102"/>
      <c r="CH134" s="102"/>
      <c r="CI134" s="102"/>
      <c r="CJ134" s="102"/>
      <c r="CK134" s="102"/>
      <c r="CL134" s="102"/>
      <c r="CM134" s="102"/>
      <c r="CN134" s="102"/>
      <c r="CO134" s="102"/>
      <c r="CP134" s="102"/>
      <c r="CQ134" s="102"/>
      <c r="CR134" s="102"/>
      <c r="CS134" s="102"/>
      <c r="CT134" s="102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2"/>
      <c r="DE134" s="102"/>
      <c r="DF134" s="102"/>
      <c r="DG134" s="102"/>
      <c r="DH134" s="102"/>
      <c r="DI134" s="102"/>
      <c r="DJ134" s="102"/>
      <c r="DK134" s="102"/>
      <c r="DL134" s="102"/>
      <c r="DM134" s="102"/>
      <c r="DN134" s="102"/>
      <c r="DO134" s="102"/>
      <c r="DP134" s="102"/>
      <c r="DQ134" s="102"/>
      <c r="DR134" s="102"/>
      <c r="DS134" s="102"/>
      <c r="DT134" s="102"/>
      <c r="DU134" s="102"/>
      <c r="DV134" s="102"/>
      <c r="DW134" s="102"/>
      <c r="DX134" s="102"/>
      <c r="DY134" s="102"/>
      <c r="DZ134" s="102"/>
      <c r="EA134" s="102"/>
      <c r="EB134" s="102"/>
      <c r="EC134" s="102"/>
      <c r="ED134" s="102"/>
      <c r="EE134" s="102"/>
      <c r="EF134" s="102"/>
      <c r="EG134" s="102"/>
      <c r="EH134" s="102"/>
      <c r="EI134" s="102"/>
      <c r="EJ134" s="102"/>
      <c r="EK134" s="102"/>
      <c r="EL134" s="102"/>
      <c r="EM134" s="102"/>
      <c r="EN134" s="102"/>
      <c r="EO134" s="102"/>
      <c r="EP134" s="102"/>
      <c r="EQ134" s="102"/>
      <c r="ER134" s="102"/>
      <c r="ES134" s="102"/>
      <c r="ET134" s="102"/>
      <c r="EU134" s="102"/>
      <c r="EV134" s="102"/>
      <c r="EW134" s="102"/>
      <c r="EX134" s="102"/>
      <c r="EY134" s="102"/>
      <c r="EZ134" s="102"/>
      <c r="FA134" s="102"/>
      <c r="FB134" s="102"/>
      <c r="FC134" s="102"/>
      <c r="FD134" s="102"/>
      <c r="FE134" s="102"/>
      <c r="FF134" s="102"/>
      <c r="FG134" s="102"/>
      <c r="FH134" s="102"/>
      <c r="FI134" s="102"/>
      <c r="FJ134" s="102"/>
      <c r="FK134" s="102"/>
      <c r="FL134" s="102"/>
      <c r="FM134" s="102"/>
      <c r="FN134" s="102"/>
      <c r="FO134" s="102"/>
      <c r="FP134" s="102"/>
      <c r="FQ134" s="102"/>
      <c r="FR134" s="102"/>
      <c r="FS134" s="102"/>
      <c r="FT134" s="102"/>
      <c r="FU134" s="102"/>
      <c r="FV134" s="102"/>
      <c r="FW134" s="102"/>
      <c r="FX134" s="102"/>
      <c r="FY134" s="102"/>
      <c r="FZ134" s="102"/>
      <c r="GA134" s="102"/>
      <c r="GB134" s="102"/>
      <c r="GC134" s="102"/>
      <c r="GD134" s="102"/>
      <c r="GE134" s="102"/>
      <c r="GF134" s="102"/>
      <c r="GG134" s="102"/>
      <c r="GH134" s="102"/>
      <c r="GI134" s="102"/>
      <c r="GJ134" s="102"/>
      <c r="GK134" s="102"/>
      <c r="GL134" s="102"/>
      <c r="GM134" s="102"/>
      <c r="GN134" s="102"/>
      <c r="GO134" s="102"/>
      <c r="GP134" s="102"/>
      <c r="GQ134" s="102"/>
      <c r="GR134" s="102"/>
      <c r="GS134" s="102"/>
      <c r="GT134" s="102"/>
      <c r="GU134" s="102"/>
      <c r="GV134" s="102"/>
      <c r="GW134" s="102"/>
      <c r="GX134" s="102"/>
      <c r="GY134" s="102"/>
      <c r="GZ134" s="102"/>
      <c r="HA134" s="102"/>
      <c r="HB134" s="102"/>
      <c r="HC134" s="102"/>
      <c r="HD134" s="102"/>
      <c r="HE134" s="102"/>
      <c r="HF134" s="102"/>
      <c r="HG134" s="102"/>
      <c r="HH134" s="102"/>
      <c r="HI134" s="102"/>
      <c r="HJ134" s="102"/>
      <c r="HK134" s="102"/>
      <c r="HL134" s="102"/>
      <c r="HM134" s="102"/>
      <c r="HN134" s="102"/>
      <c r="HO134" s="102"/>
      <c r="HP134" s="102"/>
      <c r="HQ134" s="102"/>
      <c r="HR134" s="102"/>
      <c r="HS134" s="102"/>
      <c r="HT134" s="102"/>
      <c r="HU134" s="102"/>
      <c r="HV134" s="102"/>
      <c r="HW134" s="102"/>
      <c r="HX134" s="102"/>
      <c r="HY134" s="102"/>
      <c r="HZ134" s="102"/>
      <c r="IA134" s="102"/>
      <c r="IB134" s="102"/>
      <c r="IC134" s="102"/>
      <c r="ID134" s="102"/>
      <c r="IE134" s="102"/>
      <c r="IF134" s="102"/>
      <c r="IG134" s="102"/>
      <c r="IH134" s="102"/>
      <c r="II134" s="102"/>
      <c r="IJ134" s="102"/>
      <c r="IK134" s="102"/>
      <c r="IL134" s="102"/>
      <c r="IM134" s="102"/>
      <c r="IN134" s="102"/>
      <c r="IO134" s="102"/>
      <c r="IP134" s="102"/>
      <c r="IQ134" s="102"/>
      <c r="IR134" s="103"/>
      <c r="IS134" s="103"/>
      <c r="IT134" s="102"/>
      <c r="IU134" s="102"/>
      <c r="IV134" s="102"/>
    </row>
    <row r="135" spans="1:256">
      <c r="A135" s="168">
        <v>2201</v>
      </c>
      <c r="B135" s="395" t="s">
        <v>145</v>
      </c>
      <c r="C135" s="485">
        <v>80626</v>
      </c>
      <c r="D135" s="485">
        <v>0</v>
      </c>
      <c r="E135" s="485">
        <v>0</v>
      </c>
      <c r="F135" s="485">
        <v>0</v>
      </c>
      <c r="G135" s="485">
        <v>0</v>
      </c>
      <c r="H135" s="485">
        <v>0</v>
      </c>
      <c r="I135" s="485">
        <v>0</v>
      </c>
      <c r="J135" s="485">
        <v>0</v>
      </c>
      <c r="K135" s="485">
        <v>0</v>
      </c>
      <c r="L135" s="485">
        <v>0</v>
      </c>
      <c r="M135" s="485"/>
      <c r="N135" s="485"/>
      <c r="O135" s="485"/>
      <c r="P135" s="485"/>
      <c r="Q135" s="485">
        <v>80626</v>
      </c>
      <c r="R135" s="484">
        <v>0</v>
      </c>
      <c r="S135" s="485">
        <v>80626</v>
      </c>
      <c r="T135" s="102"/>
      <c r="U135" s="102"/>
      <c r="V135" s="107"/>
      <c r="W135" s="102"/>
      <c r="X135" s="102"/>
      <c r="Y135" s="102"/>
      <c r="Z135" s="108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9"/>
      <c r="CB135" s="102"/>
      <c r="CC135" s="102"/>
      <c r="CD135" s="102"/>
      <c r="CE135" s="102"/>
      <c r="CF135" s="102"/>
      <c r="CG135" s="102"/>
      <c r="CH135" s="102"/>
      <c r="CI135" s="102"/>
      <c r="CJ135" s="102"/>
      <c r="CK135" s="102"/>
      <c r="CL135" s="102"/>
      <c r="CM135" s="102"/>
      <c r="CN135" s="102"/>
      <c r="CO135" s="102"/>
      <c r="CP135" s="102"/>
      <c r="CQ135" s="102"/>
      <c r="CR135" s="102"/>
      <c r="CS135" s="102"/>
      <c r="CT135" s="102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2"/>
      <c r="DE135" s="102"/>
      <c r="DF135" s="102"/>
      <c r="DG135" s="102"/>
      <c r="DH135" s="102"/>
      <c r="DI135" s="102"/>
      <c r="DJ135" s="102"/>
      <c r="DK135" s="102"/>
      <c r="DL135" s="102"/>
      <c r="DM135" s="102"/>
      <c r="DN135" s="102"/>
      <c r="DO135" s="102"/>
      <c r="DP135" s="102"/>
      <c r="DQ135" s="102"/>
      <c r="DR135" s="102"/>
      <c r="DS135" s="102"/>
      <c r="DT135" s="102"/>
      <c r="DU135" s="102"/>
      <c r="DV135" s="102"/>
      <c r="DW135" s="102"/>
      <c r="DX135" s="102"/>
      <c r="DY135" s="102"/>
      <c r="DZ135" s="102"/>
      <c r="EA135" s="102"/>
      <c r="EB135" s="102"/>
      <c r="EC135" s="102"/>
      <c r="ED135" s="102"/>
      <c r="EE135" s="102"/>
      <c r="EF135" s="102"/>
      <c r="EG135" s="102"/>
      <c r="EH135" s="102"/>
      <c r="EI135" s="102"/>
      <c r="EJ135" s="102"/>
      <c r="EK135" s="102"/>
      <c r="EL135" s="102"/>
      <c r="EM135" s="102"/>
      <c r="EN135" s="102"/>
      <c r="EO135" s="102"/>
      <c r="EP135" s="102"/>
      <c r="EQ135" s="102"/>
      <c r="ER135" s="102"/>
      <c r="ES135" s="102"/>
      <c r="ET135" s="102"/>
      <c r="EU135" s="102"/>
      <c r="EV135" s="102"/>
      <c r="EW135" s="102"/>
      <c r="EX135" s="102"/>
      <c r="EY135" s="102"/>
      <c r="EZ135" s="102"/>
      <c r="FA135" s="102"/>
      <c r="FB135" s="102"/>
      <c r="FC135" s="102"/>
      <c r="FD135" s="102"/>
      <c r="FE135" s="102"/>
      <c r="FF135" s="102"/>
      <c r="FG135" s="102"/>
      <c r="FH135" s="102"/>
      <c r="FI135" s="102"/>
      <c r="FJ135" s="102"/>
      <c r="FK135" s="102"/>
      <c r="FL135" s="102"/>
      <c r="FM135" s="102"/>
      <c r="FN135" s="102"/>
      <c r="FO135" s="102"/>
      <c r="FP135" s="102"/>
      <c r="FQ135" s="102"/>
      <c r="FR135" s="102"/>
      <c r="FS135" s="102"/>
      <c r="FT135" s="102"/>
      <c r="FU135" s="102"/>
      <c r="FV135" s="102"/>
      <c r="FW135" s="102"/>
      <c r="FX135" s="102"/>
      <c r="FY135" s="102"/>
      <c r="FZ135" s="102"/>
      <c r="GA135" s="102"/>
      <c r="GB135" s="102"/>
      <c r="GC135" s="102"/>
      <c r="GD135" s="102"/>
      <c r="GE135" s="102"/>
      <c r="GF135" s="102"/>
      <c r="GG135" s="102"/>
      <c r="GH135" s="102"/>
      <c r="GI135" s="102"/>
      <c r="GJ135" s="102"/>
      <c r="GK135" s="102"/>
      <c r="GL135" s="102"/>
      <c r="GM135" s="102"/>
      <c r="GN135" s="102"/>
      <c r="GO135" s="102"/>
      <c r="GP135" s="102"/>
      <c r="GQ135" s="102"/>
      <c r="GR135" s="102"/>
      <c r="GS135" s="102"/>
      <c r="GT135" s="102"/>
      <c r="GU135" s="102"/>
      <c r="GV135" s="102"/>
      <c r="GW135" s="102"/>
      <c r="GX135" s="102"/>
      <c r="GY135" s="102"/>
      <c r="GZ135" s="102"/>
      <c r="HA135" s="102"/>
      <c r="HB135" s="102"/>
      <c r="HC135" s="102"/>
      <c r="HD135" s="102"/>
      <c r="HE135" s="102"/>
      <c r="HF135" s="102"/>
      <c r="HG135" s="102"/>
      <c r="HH135" s="102"/>
      <c r="HI135" s="102"/>
      <c r="HJ135" s="102"/>
      <c r="HK135" s="102"/>
      <c r="HL135" s="102"/>
      <c r="HM135" s="102"/>
      <c r="HN135" s="102"/>
      <c r="HO135" s="102"/>
      <c r="HP135" s="102"/>
      <c r="HQ135" s="102"/>
      <c r="HR135" s="102"/>
      <c r="HS135" s="102"/>
      <c r="HT135" s="102"/>
      <c r="HU135" s="102"/>
      <c r="HV135" s="102"/>
      <c r="HW135" s="102"/>
      <c r="HX135" s="102"/>
      <c r="HY135" s="102"/>
      <c r="HZ135" s="102"/>
      <c r="IA135" s="102"/>
      <c r="IB135" s="102"/>
      <c r="IC135" s="102"/>
      <c r="ID135" s="102"/>
      <c r="IE135" s="102"/>
      <c r="IF135" s="102"/>
      <c r="IG135" s="102"/>
      <c r="IH135" s="102"/>
      <c r="II135" s="102"/>
      <c r="IJ135" s="102"/>
      <c r="IK135" s="102"/>
      <c r="IL135" s="102"/>
      <c r="IM135" s="102"/>
      <c r="IN135" s="102"/>
      <c r="IO135" s="102"/>
      <c r="IP135" s="102"/>
      <c r="IQ135" s="102"/>
      <c r="IR135" s="103"/>
      <c r="IS135" s="103"/>
      <c r="IT135" s="102"/>
      <c r="IU135" s="104" t="b">
        <v>0</v>
      </c>
      <c r="IV135" s="125" t="b">
        <v>0</v>
      </c>
    </row>
    <row r="136" spans="1:256">
      <c r="A136" s="168"/>
      <c r="B136" s="395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1"/>
      <c r="N136" s="431"/>
      <c r="O136" s="431"/>
      <c r="P136" s="431"/>
      <c r="Q136" s="432"/>
      <c r="R136" s="431"/>
      <c r="S136" s="432"/>
      <c r="T136" s="102"/>
      <c r="U136" s="102"/>
      <c r="V136" s="102"/>
      <c r="W136" s="102"/>
      <c r="X136" s="102"/>
      <c r="Y136" s="117"/>
      <c r="Z136" s="108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9"/>
      <c r="CB136" s="102"/>
      <c r="CC136" s="102"/>
      <c r="CD136" s="102"/>
      <c r="CE136" s="102"/>
      <c r="CF136" s="102"/>
      <c r="CG136" s="102"/>
      <c r="CH136" s="102"/>
      <c r="CI136" s="102"/>
      <c r="CJ136" s="102"/>
      <c r="CK136" s="102"/>
      <c r="CL136" s="102"/>
      <c r="CM136" s="102"/>
      <c r="CN136" s="102"/>
      <c r="CO136" s="102"/>
      <c r="CP136" s="102"/>
      <c r="CQ136" s="102"/>
      <c r="CR136" s="102"/>
      <c r="CS136" s="102"/>
      <c r="CT136" s="102"/>
      <c r="CU136" s="102"/>
      <c r="CV136" s="102"/>
      <c r="CW136" s="102"/>
      <c r="CX136" s="102"/>
      <c r="CY136" s="102"/>
      <c r="CZ136" s="102"/>
      <c r="DA136" s="102"/>
      <c r="DB136" s="102"/>
      <c r="DC136" s="102"/>
      <c r="DD136" s="102"/>
      <c r="DE136" s="102"/>
      <c r="DF136" s="102"/>
      <c r="DG136" s="102"/>
      <c r="DH136" s="102"/>
      <c r="DI136" s="102"/>
      <c r="DJ136" s="102"/>
      <c r="DK136" s="102"/>
      <c r="DL136" s="102"/>
      <c r="DM136" s="102"/>
      <c r="DN136" s="102"/>
      <c r="DO136" s="102"/>
      <c r="DP136" s="102"/>
      <c r="DQ136" s="102"/>
      <c r="DR136" s="102"/>
      <c r="DS136" s="102"/>
      <c r="DT136" s="102"/>
      <c r="DU136" s="102"/>
      <c r="DV136" s="102"/>
      <c r="DW136" s="102"/>
      <c r="DX136" s="102"/>
      <c r="DY136" s="102"/>
      <c r="DZ136" s="102"/>
      <c r="EA136" s="102"/>
      <c r="EB136" s="102"/>
      <c r="EC136" s="102"/>
      <c r="ED136" s="102"/>
      <c r="EE136" s="102"/>
      <c r="EF136" s="102"/>
      <c r="EG136" s="102"/>
      <c r="EH136" s="102"/>
      <c r="EI136" s="102"/>
      <c r="EJ136" s="102"/>
      <c r="EK136" s="102"/>
      <c r="EL136" s="102"/>
      <c r="EM136" s="102"/>
      <c r="EN136" s="102"/>
      <c r="EO136" s="102"/>
      <c r="EP136" s="102"/>
      <c r="EQ136" s="102"/>
      <c r="ER136" s="102"/>
      <c r="ES136" s="102"/>
      <c r="ET136" s="102"/>
      <c r="EU136" s="102"/>
      <c r="EV136" s="102"/>
      <c r="EW136" s="102"/>
      <c r="EX136" s="102"/>
      <c r="EY136" s="102"/>
      <c r="EZ136" s="102"/>
      <c r="FA136" s="102"/>
      <c r="FB136" s="102"/>
      <c r="FC136" s="102"/>
      <c r="FD136" s="102"/>
      <c r="FE136" s="102"/>
      <c r="FF136" s="102"/>
      <c r="FG136" s="102"/>
      <c r="FH136" s="102"/>
      <c r="FI136" s="102"/>
      <c r="FJ136" s="102"/>
      <c r="FK136" s="102"/>
      <c r="FL136" s="102"/>
      <c r="FM136" s="102"/>
      <c r="FN136" s="102"/>
      <c r="FO136" s="102"/>
      <c r="FP136" s="102"/>
      <c r="FQ136" s="102"/>
      <c r="FR136" s="102"/>
      <c r="FS136" s="102"/>
      <c r="FT136" s="102"/>
      <c r="FU136" s="102"/>
      <c r="FV136" s="102"/>
      <c r="FW136" s="102"/>
      <c r="FX136" s="102"/>
      <c r="FY136" s="102"/>
      <c r="FZ136" s="102"/>
      <c r="GA136" s="102"/>
      <c r="GB136" s="102"/>
      <c r="GC136" s="102"/>
      <c r="GD136" s="102"/>
      <c r="GE136" s="102"/>
      <c r="GF136" s="102"/>
      <c r="GG136" s="102"/>
      <c r="GH136" s="102"/>
      <c r="GI136" s="102"/>
      <c r="GJ136" s="102"/>
      <c r="GK136" s="102"/>
      <c r="GL136" s="102"/>
      <c r="GM136" s="102"/>
      <c r="GN136" s="102"/>
      <c r="GO136" s="102"/>
      <c r="GP136" s="102"/>
      <c r="GQ136" s="102"/>
      <c r="GR136" s="102"/>
      <c r="GS136" s="102"/>
      <c r="GT136" s="102"/>
      <c r="GU136" s="102"/>
      <c r="GV136" s="102"/>
      <c r="GW136" s="102"/>
      <c r="GX136" s="102"/>
      <c r="GY136" s="102"/>
      <c r="GZ136" s="102"/>
      <c r="HA136" s="102"/>
      <c r="HB136" s="102"/>
      <c r="HC136" s="102"/>
      <c r="HD136" s="102"/>
      <c r="HE136" s="102"/>
      <c r="HF136" s="102"/>
      <c r="HG136" s="102"/>
      <c r="HH136" s="102"/>
      <c r="HI136" s="102"/>
      <c r="HJ136" s="102"/>
      <c r="HK136" s="102"/>
      <c r="HL136" s="102"/>
      <c r="HM136" s="102"/>
      <c r="HN136" s="102"/>
      <c r="HO136" s="102"/>
      <c r="HP136" s="102"/>
      <c r="HQ136" s="102"/>
      <c r="HR136" s="102"/>
      <c r="HS136" s="102"/>
      <c r="HT136" s="102"/>
      <c r="HU136" s="102"/>
      <c r="HV136" s="102"/>
      <c r="HW136" s="102"/>
      <c r="HX136" s="102"/>
      <c r="HY136" s="102"/>
      <c r="HZ136" s="102"/>
      <c r="IA136" s="102"/>
      <c r="IB136" s="102"/>
      <c r="IC136" s="102"/>
      <c r="ID136" s="102"/>
      <c r="IE136" s="102"/>
      <c r="IF136" s="102"/>
      <c r="IG136" s="102"/>
      <c r="IH136" s="102"/>
      <c r="II136" s="102"/>
      <c r="IJ136" s="102"/>
      <c r="IK136" s="102"/>
      <c r="IL136" s="102"/>
      <c r="IM136" s="102"/>
      <c r="IN136" s="102"/>
      <c r="IO136" s="102"/>
      <c r="IP136" s="102"/>
      <c r="IQ136" s="102"/>
      <c r="IR136" s="102"/>
      <c r="IS136" s="102"/>
      <c r="IT136" s="102"/>
      <c r="IU136" s="104"/>
      <c r="IV136" s="104"/>
    </row>
    <row r="137" spans="1:256">
      <c r="A137" s="129"/>
      <c r="B137" s="395"/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102"/>
      <c r="U137" s="102"/>
      <c r="V137" s="102"/>
      <c r="W137" s="102"/>
      <c r="X137" s="102"/>
      <c r="Y137" s="117"/>
      <c r="Z137" s="108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9"/>
      <c r="CB137" s="102"/>
      <c r="CC137" s="102"/>
      <c r="CD137" s="102"/>
      <c r="CE137" s="102"/>
      <c r="CF137" s="102"/>
      <c r="CG137" s="102"/>
      <c r="CH137" s="102"/>
      <c r="CI137" s="102"/>
      <c r="CJ137" s="102"/>
      <c r="CK137" s="102"/>
      <c r="CL137" s="102"/>
      <c r="CM137" s="102"/>
      <c r="CN137" s="102"/>
      <c r="CO137" s="102"/>
      <c r="CP137" s="102"/>
      <c r="CQ137" s="102"/>
      <c r="CR137" s="102"/>
      <c r="CS137" s="102"/>
      <c r="CT137" s="102"/>
      <c r="CU137" s="102"/>
      <c r="CV137" s="102"/>
      <c r="CW137" s="102"/>
      <c r="CX137" s="102"/>
      <c r="CY137" s="102"/>
      <c r="CZ137" s="102"/>
      <c r="DA137" s="102"/>
      <c r="DB137" s="102"/>
      <c r="DC137" s="102"/>
      <c r="DD137" s="102"/>
      <c r="DE137" s="102"/>
      <c r="DF137" s="102"/>
      <c r="DG137" s="102"/>
      <c r="DH137" s="102"/>
      <c r="DI137" s="102"/>
      <c r="DJ137" s="102"/>
      <c r="DK137" s="102"/>
      <c r="DL137" s="102"/>
      <c r="DM137" s="102"/>
      <c r="DN137" s="102"/>
      <c r="DO137" s="102"/>
      <c r="DP137" s="102"/>
      <c r="DQ137" s="102"/>
      <c r="DR137" s="102"/>
      <c r="DS137" s="102"/>
      <c r="DT137" s="102"/>
      <c r="DU137" s="102"/>
      <c r="DV137" s="102"/>
      <c r="DW137" s="102"/>
      <c r="DX137" s="102"/>
      <c r="DY137" s="102"/>
      <c r="DZ137" s="102"/>
      <c r="EA137" s="102"/>
      <c r="EB137" s="102"/>
      <c r="EC137" s="102"/>
      <c r="ED137" s="102"/>
      <c r="EE137" s="102"/>
      <c r="EF137" s="102"/>
      <c r="EG137" s="102"/>
      <c r="EH137" s="102"/>
      <c r="EI137" s="102"/>
      <c r="EJ137" s="102"/>
      <c r="EK137" s="102"/>
      <c r="EL137" s="102"/>
      <c r="EM137" s="102"/>
      <c r="EN137" s="102"/>
      <c r="EO137" s="102"/>
      <c r="EP137" s="102"/>
      <c r="EQ137" s="102"/>
      <c r="ER137" s="102"/>
      <c r="ES137" s="102"/>
      <c r="ET137" s="102"/>
      <c r="EU137" s="102"/>
      <c r="EV137" s="102"/>
      <c r="EW137" s="102"/>
      <c r="EX137" s="102"/>
      <c r="EY137" s="102"/>
      <c r="EZ137" s="102"/>
      <c r="FA137" s="102"/>
      <c r="FB137" s="102"/>
      <c r="FC137" s="102"/>
      <c r="FD137" s="102"/>
      <c r="FE137" s="102"/>
      <c r="FF137" s="102"/>
      <c r="FG137" s="102"/>
      <c r="FH137" s="102"/>
      <c r="FI137" s="102"/>
      <c r="FJ137" s="102"/>
      <c r="FK137" s="102"/>
      <c r="FL137" s="102"/>
      <c r="FM137" s="102"/>
      <c r="FN137" s="102"/>
      <c r="FO137" s="102"/>
      <c r="FP137" s="102"/>
      <c r="FQ137" s="102"/>
      <c r="FR137" s="102"/>
      <c r="FS137" s="102"/>
      <c r="FT137" s="102"/>
      <c r="FU137" s="102"/>
      <c r="FV137" s="102"/>
      <c r="FW137" s="102"/>
      <c r="FX137" s="102"/>
      <c r="FY137" s="102"/>
      <c r="FZ137" s="102"/>
      <c r="GA137" s="102"/>
      <c r="GB137" s="102"/>
      <c r="GC137" s="102"/>
      <c r="GD137" s="102"/>
      <c r="GE137" s="102"/>
      <c r="GF137" s="102"/>
      <c r="GG137" s="102"/>
      <c r="GH137" s="102"/>
      <c r="GI137" s="102"/>
      <c r="GJ137" s="102"/>
      <c r="GK137" s="102"/>
      <c r="GL137" s="102"/>
      <c r="GM137" s="102"/>
      <c r="GN137" s="102"/>
      <c r="GO137" s="102"/>
      <c r="GP137" s="102"/>
      <c r="GQ137" s="102"/>
      <c r="GR137" s="102"/>
      <c r="GS137" s="102"/>
      <c r="GT137" s="102"/>
      <c r="GU137" s="102"/>
      <c r="GV137" s="102"/>
      <c r="GW137" s="102"/>
      <c r="GX137" s="102"/>
      <c r="GY137" s="102"/>
      <c r="GZ137" s="102"/>
      <c r="HA137" s="102"/>
      <c r="HB137" s="102"/>
      <c r="HC137" s="102"/>
      <c r="HD137" s="102"/>
      <c r="HE137" s="102"/>
      <c r="HF137" s="102"/>
      <c r="HG137" s="102"/>
      <c r="HH137" s="102"/>
      <c r="HI137" s="102"/>
      <c r="HJ137" s="102"/>
      <c r="HK137" s="102"/>
      <c r="HL137" s="102"/>
      <c r="HM137" s="102"/>
      <c r="HN137" s="102"/>
      <c r="HO137" s="102"/>
      <c r="HP137" s="102"/>
      <c r="HQ137" s="102"/>
      <c r="HR137" s="102"/>
      <c r="HS137" s="102"/>
      <c r="HT137" s="102"/>
      <c r="HU137" s="102"/>
      <c r="HV137" s="102"/>
      <c r="HW137" s="102"/>
      <c r="HX137" s="102"/>
      <c r="HY137" s="102"/>
      <c r="HZ137" s="102"/>
      <c r="IA137" s="102"/>
      <c r="IB137" s="102"/>
      <c r="IC137" s="102"/>
      <c r="ID137" s="102"/>
      <c r="IE137" s="102"/>
      <c r="IF137" s="102"/>
      <c r="IG137" s="102"/>
      <c r="IH137" s="102"/>
      <c r="II137" s="102"/>
      <c r="IJ137" s="102"/>
      <c r="IK137" s="102"/>
      <c r="IL137" s="102"/>
      <c r="IM137" s="102"/>
      <c r="IN137" s="102"/>
      <c r="IO137" s="102"/>
      <c r="IP137" s="102"/>
      <c r="IQ137" s="102"/>
      <c r="IR137" s="102"/>
      <c r="IS137" s="102"/>
      <c r="IT137" s="102"/>
      <c r="IU137" s="103"/>
      <c r="IV137" s="103"/>
    </row>
    <row r="138" spans="1:256">
      <c r="A138" s="129"/>
      <c r="B138" s="395"/>
      <c r="C138" s="431"/>
      <c r="D138" s="431"/>
      <c r="E138" s="431"/>
      <c r="F138" s="431"/>
      <c r="G138" s="431"/>
      <c r="H138" s="431"/>
      <c r="I138" s="431"/>
      <c r="J138" s="431"/>
      <c r="K138" s="431"/>
      <c r="L138" s="431"/>
      <c r="M138" s="431"/>
      <c r="N138" s="431"/>
      <c r="O138" s="431"/>
      <c r="P138" s="431"/>
      <c r="Q138" s="431"/>
      <c r="R138" s="431"/>
      <c r="S138" s="431"/>
      <c r="T138" s="102"/>
      <c r="U138" s="102"/>
      <c r="V138" s="102"/>
      <c r="W138" s="102"/>
      <c r="X138" s="102"/>
      <c r="Y138" s="117"/>
      <c r="Z138" s="108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9"/>
      <c r="CB138" s="102"/>
      <c r="CC138" s="102"/>
      <c r="CD138" s="102"/>
      <c r="CE138" s="102"/>
      <c r="CF138" s="102"/>
      <c r="CG138" s="102"/>
      <c r="CH138" s="102"/>
      <c r="CI138" s="102"/>
      <c r="CJ138" s="102"/>
      <c r="CK138" s="102"/>
      <c r="CL138" s="102"/>
      <c r="CM138" s="102"/>
      <c r="CN138" s="102"/>
      <c r="CO138" s="102"/>
      <c r="CP138" s="102"/>
      <c r="CQ138" s="102"/>
      <c r="CR138" s="102"/>
      <c r="CS138" s="102"/>
      <c r="CT138" s="102"/>
      <c r="CU138" s="102"/>
      <c r="CV138" s="102"/>
      <c r="CW138" s="102"/>
      <c r="CX138" s="102"/>
      <c r="CY138" s="102"/>
      <c r="CZ138" s="102"/>
      <c r="DA138" s="102"/>
      <c r="DB138" s="102"/>
      <c r="DC138" s="102"/>
      <c r="DD138" s="102"/>
      <c r="DE138" s="102"/>
      <c r="DF138" s="102"/>
      <c r="DG138" s="102"/>
      <c r="DH138" s="102"/>
      <c r="DI138" s="102"/>
      <c r="DJ138" s="102"/>
      <c r="DK138" s="102"/>
      <c r="DL138" s="102"/>
      <c r="DM138" s="102"/>
      <c r="DN138" s="102"/>
      <c r="DO138" s="102"/>
      <c r="DP138" s="102"/>
      <c r="DQ138" s="102"/>
      <c r="DR138" s="102"/>
      <c r="DS138" s="102"/>
      <c r="DT138" s="102"/>
      <c r="DU138" s="102"/>
      <c r="DV138" s="102"/>
      <c r="DW138" s="102"/>
      <c r="DX138" s="102"/>
      <c r="DY138" s="102"/>
      <c r="DZ138" s="102"/>
      <c r="EA138" s="102"/>
      <c r="EB138" s="102"/>
      <c r="EC138" s="102"/>
      <c r="ED138" s="102"/>
      <c r="EE138" s="102"/>
      <c r="EF138" s="102"/>
      <c r="EG138" s="102"/>
      <c r="EH138" s="102"/>
      <c r="EI138" s="102"/>
      <c r="EJ138" s="102"/>
      <c r="EK138" s="102"/>
      <c r="EL138" s="102"/>
      <c r="EM138" s="102"/>
      <c r="EN138" s="102"/>
      <c r="EO138" s="102"/>
      <c r="EP138" s="102"/>
      <c r="EQ138" s="102"/>
      <c r="ER138" s="102"/>
      <c r="ES138" s="102"/>
      <c r="ET138" s="102"/>
      <c r="EU138" s="102"/>
      <c r="EV138" s="102"/>
      <c r="EW138" s="102"/>
      <c r="EX138" s="102"/>
      <c r="EY138" s="102"/>
      <c r="EZ138" s="102"/>
      <c r="FA138" s="102"/>
      <c r="FB138" s="102"/>
      <c r="FC138" s="102"/>
      <c r="FD138" s="102"/>
      <c r="FE138" s="102"/>
      <c r="FF138" s="102"/>
      <c r="FG138" s="102"/>
      <c r="FH138" s="102"/>
      <c r="FI138" s="102"/>
      <c r="FJ138" s="102"/>
      <c r="FK138" s="102"/>
      <c r="FL138" s="102"/>
      <c r="FM138" s="102"/>
      <c r="FN138" s="102"/>
      <c r="FO138" s="102"/>
      <c r="FP138" s="102"/>
      <c r="FQ138" s="102"/>
      <c r="FR138" s="102"/>
      <c r="FS138" s="102"/>
      <c r="FT138" s="102"/>
      <c r="FU138" s="102"/>
      <c r="FV138" s="102"/>
      <c r="FW138" s="102"/>
      <c r="FX138" s="102"/>
      <c r="FY138" s="102"/>
      <c r="FZ138" s="102"/>
      <c r="GA138" s="102"/>
      <c r="GB138" s="102"/>
      <c r="GC138" s="102"/>
      <c r="GD138" s="102"/>
      <c r="GE138" s="102"/>
      <c r="GF138" s="102"/>
      <c r="GG138" s="102"/>
      <c r="GH138" s="102"/>
      <c r="GI138" s="102"/>
      <c r="GJ138" s="102"/>
      <c r="GK138" s="102"/>
      <c r="GL138" s="102"/>
      <c r="GM138" s="102"/>
      <c r="GN138" s="102"/>
      <c r="GO138" s="102"/>
      <c r="GP138" s="102"/>
      <c r="GQ138" s="102"/>
      <c r="GR138" s="102"/>
      <c r="GS138" s="102"/>
      <c r="GT138" s="102"/>
      <c r="GU138" s="102"/>
      <c r="GV138" s="102"/>
      <c r="GW138" s="102"/>
      <c r="GX138" s="102"/>
      <c r="GY138" s="102"/>
      <c r="GZ138" s="102"/>
      <c r="HA138" s="102"/>
      <c r="HB138" s="102"/>
      <c r="HC138" s="102"/>
      <c r="HD138" s="102"/>
      <c r="HE138" s="102"/>
      <c r="HF138" s="102"/>
      <c r="HG138" s="102"/>
      <c r="HH138" s="102"/>
      <c r="HI138" s="102"/>
      <c r="HJ138" s="102"/>
      <c r="HK138" s="102"/>
      <c r="HL138" s="102"/>
      <c r="HM138" s="102"/>
      <c r="HN138" s="102"/>
      <c r="HO138" s="102"/>
      <c r="HP138" s="102"/>
      <c r="HQ138" s="102"/>
      <c r="HR138" s="102"/>
      <c r="HS138" s="102"/>
      <c r="HT138" s="102"/>
      <c r="HU138" s="102"/>
      <c r="HV138" s="102"/>
      <c r="HW138" s="102"/>
      <c r="HX138" s="102"/>
      <c r="HY138" s="102"/>
      <c r="HZ138" s="102"/>
      <c r="IA138" s="102"/>
      <c r="IB138" s="102"/>
      <c r="IC138" s="102"/>
      <c r="ID138" s="102"/>
      <c r="IE138" s="102"/>
      <c r="IF138" s="102"/>
      <c r="IG138" s="102"/>
      <c r="IH138" s="102"/>
      <c r="II138" s="102"/>
      <c r="IJ138" s="102"/>
      <c r="IK138" s="102"/>
      <c r="IL138" s="102"/>
      <c r="IM138" s="102"/>
      <c r="IN138" s="102"/>
      <c r="IO138" s="102"/>
      <c r="IP138" s="102"/>
      <c r="IQ138" s="102"/>
      <c r="IR138" s="102"/>
      <c r="IS138" s="102"/>
      <c r="IT138" s="102"/>
      <c r="IU138" s="103"/>
      <c r="IV138" s="103"/>
    </row>
    <row r="139" spans="1:256">
      <c r="A139" s="129"/>
      <c r="B139" s="466"/>
      <c r="C139" s="468"/>
      <c r="D139" s="468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102"/>
      <c r="U139" s="102"/>
      <c r="V139" s="102"/>
      <c r="W139" s="102"/>
      <c r="X139" s="102"/>
      <c r="Y139" s="117"/>
      <c r="Z139" s="108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9"/>
      <c r="CB139" s="102"/>
      <c r="CC139" s="102"/>
      <c r="CD139" s="102"/>
      <c r="CE139" s="102"/>
      <c r="CF139" s="102"/>
      <c r="CG139" s="102"/>
      <c r="CH139" s="102"/>
      <c r="CI139" s="102"/>
      <c r="CJ139" s="102"/>
      <c r="CK139" s="102"/>
      <c r="CL139" s="102"/>
      <c r="CM139" s="102"/>
      <c r="CN139" s="102"/>
      <c r="CO139" s="102"/>
      <c r="CP139" s="102"/>
      <c r="CQ139" s="102"/>
      <c r="CR139" s="102"/>
      <c r="CS139" s="102"/>
      <c r="CT139" s="102"/>
      <c r="CU139" s="102"/>
      <c r="CV139" s="102"/>
      <c r="CW139" s="102"/>
      <c r="CX139" s="102"/>
      <c r="CY139" s="102"/>
      <c r="CZ139" s="102"/>
      <c r="DA139" s="102"/>
      <c r="DB139" s="102"/>
      <c r="DC139" s="102"/>
      <c r="DD139" s="102"/>
      <c r="DE139" s="102"/>
      <c r="DF139" s="102"/>
      <c r="DG139" s="102"/>
      <c r="DH139" s="102"/>
      <c r="DI139" s="102"/>
      <c r="DJ139" s="102"/>
      <c r="DK139" s="102"/>
      <c r="DL139" s="102"/>
      <c r="DM139" s="102"/>
      <c r="DN139" s="102"/>
      <c r="DO139" s="102"/>
      <c r="DP139" s="102"/>
      <c r="DQ139" s="102"/>
      <c r="DR139" s="102"/>
      <c r="DS139" s="102"/>
      <c r="DT139" s="102"/>
      <c r="DU139" s="102"/>
      <c r="DV139" s="102"/>
      <c r="DW139" s="102"/>
      <c r="DX139" s="102"/>
      <c r="DY139" s="102"/>
      <c r="DZ139" s="102"/>
      <c r="EA139" s="102"/>
      <c r="EB139" s="102"/>
      <c r="EC139" s="102"/>
      <c r="ED139" s="102"/>
      <c r="EE139" s="102"/>
      <c r="EF139" s="102"/>
      <c r="EG139" s="102"/>
      <c r="EH139" s="102"/>
      <c r="EI139" s="102"/>
      <c r="EJ139" s="102"/>
      <c r="EK139" s="102"/>
      <c r="EL139" s="102"/>
      <c r="EM139" s="102"/>
      <c r="EN139" s="102"/>
      <c r="EO139" s="102"/>
      <c r="EP139" s="102"/>
      <c r="EQ139" s="102"/>
      <c r="ER139" s="102"/>
      <c r="ES139" s="102"/>
      <c r="ET139" s="102"/>
      <c r="EU139" s="102"/>
      <c r="EV139" s="102"/>
      <c r="EW139" s="102"/>
      <c r="EX139" s="102"/>
      <c r="EY139" s="102"/>
      <c r="EZ139" s="102"/>
      <c r="FA139" s="102"/>
      <c r="FB139" s="102"/>
      <c r="FC139" s="102"/>
      <c r="FD139" s="102"/>
      <c r="FE139" s="102"/>
      <c r="FF139" s="102"/>
      <c r="FG139" s="102"/>
      <c r="FH139" s="102"/>
      <c r="FI139" s="102"/>
      <c r="FJ139" s="102"/>
      <c r="FK139" s="102"/>
      <c r="FL139" s="102"/>
      <c r="FM139" s="102"/>
      <c r="FN139" s="102"/>
      <c r="FO139" s="102"/>
      <c r="FP139" s="102"/>
      <c r="FQ139" s="102"/>
      <c r="FR139" s="102"/>
      <c r="FS139" s="102"/>
      <c r="FT139" s="102"/>
      <c r="FU139" s="102"/>
      <c r="FV139" s="102"/>
      <c r="FW139" s="102"/>
      <c r="FX139" s="102"/>
      <c r="FY139" s="102"/>
      <c r="FZ139" s="102"/>
      <c r="GA139" s="102"/>
      <c r="GB139" s="102"/>
      <c r="GC139" s="102"/>
      <c r="GD139" s="102"/>
      <c r="GE139" s="102"/>
      <c r="GF139" s="102"/>
      <c r="GG139" s="102"/>
      <c r="GH139" s="102"/>
      <c r="GI139" s="102"/>
      <c r="GJ139" s="102"/>
      <c r="GK139" s="102"/>
      <c r="GL139" s="102"/>
      <c r="GM139" s="102"/>
      <c r="GN139" s="102"/>
      <c r="GO139" s="102"/>
      <c r="GP139" s="102"/>
      <c r="GQ139" s="102"/>
      <c r="GR139" s="102"/>
      <c r="GS139" s="102"/>
      <c r="GT139" s="102"/>
      <c r="GU139" s="102"/>
      <c r="GV139" s="102"/>
      <c r="GW139" s="102"/>
      <c r="GX139" s="102"/>
      <c r="GY139" s="102"/>
      <c r="GZ139" s="102"/>
      <c r="HA139" s="102"/>
      <c r="HB139" s="102"/>
      <c r="HC139" s="102"/>
      <c r="HD139" s="102"/>
      <c r="HE139" s="102"/>
      <c r="HF139" s="102"/>
      <c r="HG139" s="102"/>
      <c r="HH139" s="102"/>
      <c r="HI139" s="102"/>
      <c r="HJ139" s="102"/>
      <c r="HK139" s="102"/>
      <c r="HL139" s="102"/>
      <c r="HM139" s="102"/>
      <c r="HN139" s="102"/>
      <c r="HO139" s="102"/>
      <c r="HP139" s="102"/>
      <c r="HQ139" s="102"/>
      <c r="HR139" s="102"/>
      <c r="HS139" s="102"/>
      <c r="HT139" s="102"/>
      <c r="HU139" s="102"/>
      <c r="HV139" s="102"/>
      <c r="HW139" s="102"/>
      <c r="HX139" s="102"/>
      <c r="HY139" s="102"/>
      <c r="HZ139" s="102"/>
      <c r="IA139" s="102"/>
      <c r="IB139" s="102"/>
      <c r="IC139" s="102"/>
      <c r="ID139" s="102"/>
      <c r="IE139" s="102"/>
      <c r="IF139" s="102"/>
      <c r="IG139" s="102"/>
      <c r="IH139" s="102"/>
      <c r="II139" s="102"/>
      <c r="IJ139" s="102"/>
      <c r="IK139" s="102"/>
      <c r="IL139" s="102"/>
      <c r="IM139" s="102"/>
      <c r="IN139" s="102"/>
      <c r="IO139" s="102"/>
      <c r="IP139" s="102"/>
      <c r="IQ139" s="102"/>
      <c r="IR139" s="102"/>
      <c r="IS139" s="102"/>
      <c r="IT139" s="102"/>
      <c r="IU139" s="140"/>
      <c r="IV139" s="140"/>
    </row>
    <row r="140" spans="1:256" ht="16.5">
      <c r="A140" s="129"/>
      <c r="B140" s="393"/>
      <c r="C140" s="468"/>
      <c r="D140" s="468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123"/>
      <c r="U140" s="120"/>
      <c r="V140" s="102"/>
      <c r="W140" s="120"/>
      <c r="X140" s="120"/>
      <c r="Y140" s="117"/>
      <c r="Z140" s="108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9"/>
      <c r="CB140" s="102"/>
      <c r="CC140" s="102"/>
      <c r="CD140" s="102"/>
      <c r="CE140" s="102"/>
      <c r="CF140" s="102"/>
      <c r="CG140" s="102"/>
      <c r="CH140" s="102"/>
      <c r="CI140" s="102"/>
      <c r="CJ140" s="102"/>
      <c r="CK140" s="102"/>
      <c r="CL140" s="102"/>
      <c r="CM140" s="102"/>
      <c r="CN140" s="102"/>
      <c r="CO140" s="102"/>
      <c r="CP140" s="102"/>
      <c r="CQ140" s="102"/>
      <c r="CR140" s="102"/>
      <c r="CS140" s="102"/>
      <c r="CT140" s="102"/>
      <c r="CU140" s="102"/>
      <c r="CV140" s="102"/>
      <c r="CW140" s="102"/>
      <c r="CX140" s="102"/>
      <c r="CY140" s="102"/>
      <c r="CZ140" s="102"/>
      <c r="DA140" s="102"/>
      <c r="DB140" s="102"/>
      <c r="DC140" s="102"/>
      <c r="DD140" s="102"/>
      <c r="DE140" s="102"/>
      <c r="DF140" s="102"/>
      <c r="DG140" s="102"/>
      <c r="DH140" s="102"/>
      <c r="DI140" s="102"/>
      <c r="DJ140" s="102"/>
      <c r="DK140" s="102"/>
      <c r="DL140" s="102"/>
      <c r="DM140" s="102"/>
      <c r="DN140" s="102"/>
      <c r="DO140" s="102"/>
      <c r="DP140" s="102"/>
      <c r="DQ140" s="102"/>
      <c r="DR140" s="102"/>
      <c r="DS140" s="102"/>
      <c r="DT140" s="102"/>
      <c r="DU140" s="102"/>
      <c r="DV140" s="102"/>
      <c r="DW140" s="102"/>
      <c r="DX140" s="102"/>
      <c r="DY140" s="102"/>
      <c r="DZ140" s="102"/>
      <c r="EA140" s="102"/>
      <c r="EB140" s="102"/>
      <c r="EC140" s="102"/>
      <c r="ED140" s="102"/>
      <c r="EE140" s="102"/>
      <c r="EF140" s="102"/>
      <c r="EG140" s="102"/>
      <c r="EH140" s="102"/>
      <c r="EI140" s="102"/>
      <c r="EJ140" s="102"/>
      <c r="EK140" s="102"/>
      <c r="EL140" s="102"/>
      <c r="EM140" s="102"/>
      <c r="EN140" s="102"/>
      <c r="EO140" s="102"/>
      <c r="EP140" s="102"/>
      <c r="EQ140" s="102"/>
      <c r="ER140" s="102"/>
      <c r="ES140" s="102"/>
      <c r="ET140" s="102"/>
      <c r="EU140" s="102"/>
      <c r="EV140" s="102"/>
      <c r="EW140" s="102"/>
      <c r="EX140" s="102"/>
      <c r="EY140" s="102"/>
      <c r="EZ140" s="102"/>
      <c r="FA140" s="102"/>
      <c r="FB140" s="102"/>
      <c r="FC140" s="102"/>
      <c r="FD140" s="102"/>
      <c r="FE140" s="102"/>
      <c r="FF140" s="102"/>
      <c r="FG140" s="102"/>
      <c r="FH140" s="102"/>
      <c r="FI140" s="102"/>
      <c r="FJ140" s="102"/>
      <c r="FK140" s="102"/>
      <c r="FL140" s="102"/>
      <c r="FM140" s="102"/>
      <c r="FN140" s="102"/>
      <c r="FO140" s="102"/>
      <c r="FP140" s="102"/>
      <c r="FQ140" s="102"/>
      <c r="FR140" s="102"/>
      <c r="FS140" s="102"/>
      <c r="FT140" s="102"/>
      <c r="FU140" s="102"/>
      <c r="FV140" s="102"/>
      <c r="FW140" s="102"/>
      <c r="FX140" s="102"/>
      <c r="FY140" s="102"/>
      <c r="FZ140" s="102"/>
      <c r="GA140" s="102"/>
      <c r="GB140" s="102"/>
      <c r="GC140" s="102"/>
      <c r="GD140" s="102"/>
      <c r="GE140" s="102"/>
      <c r="GF140" s="102"/>
      <c r="GG140" s="102"/>
      <c r="GH140" s="102"/>
      <c r="GI140" s="102"/>
      <c r="GJ140" s="102"/>
      <c r="GK140" s="102"/>
      <c r="GL140" s="102"/>
      <c r="GM140" s="102"/>
      <c r="GN140" s="102"/>
      <c r="GO140" s="102"/>
      <c r="GP140" s="102"/>
      <c r="GQ140" s="102"/>
      <c r="GR140" s="102"/>
      <c r="GS140" s="102"/>
      <c r="GT140" s="102"/>
      <c r="GU140" s="102"/>
      <c r="GV140" s="102"/>
      <c r="GW140" s="102"/>
      <c r="GX140" s="102"/>
      <c r="GY140" s="102"/>
      <c r="GZ140" s="102"/>
      <c r="HA140" s="102"/>
      <c r="HB140" s="102"/>
      <c r="HC140" s="102"/>
      <c r="HD140" s="102"/>
      <c r="HE140" s="102"/>
      <c r="HF140" s="102"/>
      <c r="HG140" s="102"/>
      <c r="HH140" s="102"/>
      <c r="HI140" s="102"/>
      <c r="HJ140" s="102"/>
      <c r="HK140" s="102"/>
      <c r="HL140" s="102"/>
      <c r="HM140" s="102"/>
      <c r="HN140" s="102"/>
      <c r="HO140" s="102"/>
      <c r="HP140" s="102"/>
      <c r="HQ140" s="102"/>
      <c r="HR140" s="102"/>
      <c r="HS140" s="102"/>
      <c r="HT140" s="102"/>
      <c r="HU140" s="102"/>
      <c r="HV140" s="102"/>
      <c r="HW140" s="102"/>
      <c r="HX140" s="102"/>
      <c r="HY140" s="102"/>
      <c r="HZ140" s="102"/>
      <c r="IA140" s="102"/>
      <c r="IB140" s="102"/>
      <c r="IC140" s="102"/>
      <c r="ID140" s="102"/>
      <c r="IE140" s="102"/>
      <c r="IF140" s="102"/>
      <c r="IG140" s="102"/>
      <c r="IH140" s="102"/>
      <c r="II140" s="102"/>
      <c r="IJ140" s="102"/>
      <c r="IK140" s="102"/>
      <c r="IL140" s="102"/>
      <c r="IM140" s="102"/>
      <c r="IN140" s="102"/>
      <c r="IO140" s="102"/>
      <c r="IP140" s="102"/>
      <c r="IQ140" s="102"/>
      <c r="IR140" s="102"/>
      <c r="IS140" s="102"/>
      <c r="IT140" s="102"/>
      <c r="IU140" s="103"/>
      <c r="IV140" s="124"/>
    </row>
    <row r="141" spans="1:256">
      <c r="A141" s="105"/>
      <c r="B141" s="467"/>
      <c r="C141" s="465"/>
      <c r="D141" s="465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123"/>
      <c r="U141" s="119"/>
      <c r="V141" s="107"/>
      <c r="W141" s="119"/>
      <c r="X141" s="102"/>
      <c r="Y141" s="102"/>
      <c r="Z141" s="108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9"/>
      <c r="CB141" s="102"/>
      <c r="CC141" s="102"/>
      <c r="CD141" s="102"/>
      <c r="CE141" s="102"/>
      <c r="CF141" s="102"/>
      <c r="CG141" s="102"/>
      <c r="CH141" s="102"/>
      <c r="CI141" s="102"/>
      <c r="CJ141" s="102"/>
      <c r="CK141" s="102"/>
      <c r="CL141" s="102"/>
      <c r="CM141" s="102"/>
      <c r="CN141" s="102"/>
      <c r="CO141" s="102"/>
      <c r="CP141" s="102"/>
      <c r="CQ141" s="102"/>
      <c r="CR141" s="102"/>
      <c r="CS141" s="102"/>
      <c r="CT141" s="102"/>
      <c r="CU141" s="102"/>
      <c r="CV141" s="102"/>
      <c r="CW141" s="102"/>
      <c r="CX141" s="102"/>
      <c r="CY141" s="102"/>
      <c r="CZ141" s="102"/>
      <c r="DA141" s="102"/>
      <c r="DB141" s="102"/>
      <c r="DC141" s="102"/>
      <c r="DD141" s="102"/>
      <c r="DE141" s="102"/>
      <c r="DF141" s="102"/>
      <c r="DG141" s="102"/>
      <c r="DH141" s="102"/>
      <c r="DI141" s="102"/>
      <c r="DJ141" s="102"/>
      <c r="DK141" s="102"/>
      <c r="DL141" s="102"/>
      <c r="DM141" s="102"/>
      <c r="DN141" s="102"/>
      <c r="DO141" s="102"/>
      <c r="DP141" s="102"/>
      <c r="DQ141" s="102"/>
      <c r="DR141" s="102"/>
      <c r="DS141" s="102"/>
      <c r="DT141" s="102"/>
      <c r="DU141" s="102"/>
      <c r="DV141" s="102"/>
      <c r="DW141" s="102"/>
      <c r="DX141" s="102"/>
      <c r="DY141" s="102"/>
      <c r="DZ141" s="102"/>
      <c r="EA141" s="102"/>
      <c r="EB141" s="102"/>
      <c r="EC141" s="102"/>
      <c r="ED141" s="102"/>
      <c r="EE141" s="102"/>
      <c r="EF141" s="102"/>
      <c r="EG141" s="102"/>
      <c r="EH141" s="102"/>
      <c r="EI141" s="102"/>
      <c r="EJ141" s="102"/>
      <c r="EK141" s="102"/>
      <c r="EL141" s="102"/>
      <c r="EM141" s="102"/>
      <c r="EN141" s="102"/>
      <c r="EO141" s="102"/>
      <c r="EP141" s="102"/>
      <c r="EQ141" s="102"/>
      <c r="ER141" s="102"/>
      <c r="ES141" s="102"/>
      <c r="ET141" s="102"/>
      <c r="EU141" s="102"/>
      <c r="EV141" s="102"/>
      <c r="EW141" s="102"/>
      <c r="EX141" s="102"/>
      <c r="EY141" s="102"/>
      <c r="EZ141" s="102"/>
      <c r="FA141" s="102"/>
      <c r="FB141" s="102"/>
      <c r="FC141" s="102"/>
      <c r="FD141" s="102"/>
      <c r="FE141" s="102"/>
      <c r="FF141" s="102"/>
      <c r="FG141" s="102"/>
      <c r="FH141" s="102"/>
      <c r="FI141" s="102"/>
      <c r="FJ141" s="102"/>
      <c r="FK141" s="102"/>
      <c r="FL141" s="102"/>
      <c r="FM141" s="102"/>
      <c r="FN141" s="102"/>
      <c r="FO141" s="102"/>
      <c r="FP141" s="102"/>
      <c r="FQ141" s="102"/>
      <c r="FR141" s="102"/>
      <c r="FS141" s="102"/>
      <c r="FT141" s="102"/>
      <c r="FU141" s="102"/>
      <c r="FV141" s="102"/>
      <c r="FW141" s="102"/>
      <c r="FX141" s="102"/>
      <c r="FY141" s="102"/>
      <c r="FZ141" s="102"/>
      <c r="GA141" s="102"/>
      <c r="GB141" s="102"/>
      <c r="GC141" s="102"/>
      <c r="GD141" s="102"/>
      <c r="GE141" s="102"/>
      <c r="GF141" s="102"/>
      <c r="GG141" s="102"/>
      <c r="GH141" s="102"/>
      <c r="GI141" s="102"/>
      <c r="GJ141" s="102"/>
      <c r="GK141" s="102"/>
      <c r="GL141" s="102"/>
      <c r="GM141" s="102"/>
      <c r="GN141" s="102"/>
      <c r="GO141" s="102"/>
      <c r="GP141" s="102"/>
      <c r="GQ141" s="102"/>
      <c r="GR141" s="102"/>
      <c r="GS141" s="102"/>
      <c r="GT141" s="102"/>
      <c r="GU141" s="102"/>
      <c r="GV141" s="102"/>
      <c r="GW141" s="102"/>
      <c r="GX141" s="102"/>
      <c r="GY141" s="102"/>
      <c r="GZ141" s="102"/>
      <c r="HA141" s="102"/>
      <c r="HB141" s="102"/>
      <c r="HC141" s="102"/>
      <c r="HD141" s="102"/>
      <c r="HE141" s="102"/>
      <c r="HF141" s="102"/>
      <c r="HG141" s="102"/>
      <c r="HH141" s="102"/>
      <c r="HI141" s="102"/>
      <c r="HJ141" s="102"/>
      <c r="HK141" s="102"/>
      <c r="HL141" s="102"/>
      <c r="HM141" s="102"/>
      <c r="HN141" s="102"/>
      <c r="HO141" s="102"/>
      <c r="HP141" s="102"/>
      <c r="HQ141" s="102"/>
      <c r="HR141" s="102"/>
      <c r="HS141" s="102"/>
      <c r="HT141" s="102"/>
      <c r="HU141" s="102"/>
      <c r="HV141" s="102"/>
      <c r="HW141" s="102"/>
      <c r="HX141" s="102"/>
      <c r="HY141" s="102"/>
      <c r="HZ141" s="102"/>
      <c r="IA141" s="102"/>
      <c r="IB141" s="102"/>
      <c r="IC141" s="102"/>
      <c r="ID141" s="102"/>
      <c r="IE141" s="102"/>
      <c r="IF141" s="102"/>
      <c r="IG141" s="102"/>
      <c r="IH141" s="102"/>
      <c r="II141" s="102"/>
      <c r="IJ141" s="102"/>
      <c r="IK141" s="102"/>
      <c r="IL141" s="102"/>
      <c r="IM141" s="102"/>
      <c r="IN141" s="102"/>
      <c r="IO141" s="102"/>
      <c r="IP141" s="102"/>
      <c r="IQ141" s="102"/>
      <c r="IR141" s="102"/>
      <c r="IS141" s="102"/>
      <c r="IT141" s="102"/>
      <c r="IU141" s="102"/>
      <c r="IV141" s="102"/>
    </row>
    <row r="142" spans="1:256">
      <c r="A142" s="6"/>
    </row>
    <row r="143" spans="1:256">
      <c r="A143" s="6"/>
    </row>
    <row r="144" spans="1:256">
      <c r="A144" s="161">
        <v>1102</v>
      </c>
      <c r="B144" s="398" t="s">
        <v>235</v>
      </c>
      <c r="C144" s="397"/>
      <c r="D144" s="397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7"/>
      <c r="P144" s="397"/>
      <c r="Q144" s="397"/>
      <c r="R144" s="397"/>
      <c r="S144" s="397"/>
      <c r="T144" s="152"/>
      <c r="U144" s="152"/>
      <c r="V144" s="152"/>
      <c r="W144" s="152"/>
      <c r="X144" s="152"/>
      <c r="Y144" s="152"/>
      <c r="Z144" s="156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52"/>
      <c r="AX144" s="152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  <c r="BK144" s="152"/>
      <c r="BL144" s="152"/>
      <c r="BM144" s="152"/>
      <c r="BN144" s="152"/>
      <c r="BO144" s="152"/>
      <c r="BP144" s="152"/>
      <c r="BQ144" s="152"/>
      <c r="BR144" s="152"/>
      <c r="BS144" s="152"/>
      <c r="BT144" s="152"/>
      <c r="BU144" s="152"/>
      <c r="BV144" s="152"/>
      <c r="BW144" s="152"/>
      <c r="BX144" s="152"/>
      <c r="BY144" s="152"/>
      <c r="BZ144" s="152"/>
      <c r="CA144" s="157"/>
      <c r="CB144" s="152"/>
      <c r="CC144" s="152"/>
      <c r="CD144" s="152"/>
      <c r="CE144" s="152"/>
      <c r="CF144" s="152"/>
      <c r="CG144" s="152"/>
      <c r="CH144" s="152"/>
      <c r="CI144" s="152"/>
      <c r="CJ144" s="152"/>
      <c r="CK144" s="152"/>
      <c r="CL144" s="152"/>
      <c r="CM144" s="152"/>
      <c r="CN144" s="152"/>
      <c r="CO144" s="152"/>
      <c r="CP144" s="152"/>
      <c r="CQ144" s="152"/>
      <c r="CR144" s="152"/>
      <c r="CS144" s="152"/>
      <c r="CT144" s="152"/>
      <c r="CU144" s="152"/>
      <c r="CV144" s="152"/>
      <c r="CW144" s="152"/>
      <c r="CX144" s="152"/>
      <c r="CY144" s="152"/>
      <c r="CZ144" s="152"/>
      <c r="DA144" s="152"/>
      <c r="DB144" s="152"/>
      <c r="DC144" s="152"/>
      <c r="DD144" s="152"/>
      <c r="DE144" s="152"/>
      <c r="DF144" s="152"/>
      <c r="DG144" s="152"/>
      <c r="DH144" s="152"/>
      <c r="DI144" s="152"/>
      <c r="DJ144" s="152"/>
      <c r="DK144" s="152"/>
      <c r="DL144" s="152"/>
      <c r="DM144" s="152"/>
      <c r="DN144" s="152"/>
      <c r="DO144" s="152"/>
      <c r="DP144" s="152"/>
      <c r="DQ144" s="152"/>
      <c r="DR144" s="152"/>
      <c r="DS144" s="152"/>
      <c r="DT144" s="152"/>
      <c r="DU144" s="152"/>
      <c r="DV144" s="152"/>
      <c r="DW144" s="152"/>
      <c r="DX144" s="152"/>
      <c r="DY144" s="152"/>
      <c r="DZ144" s="152"/>
      <c r="EA144" s="152"/>
      <c r="EB144" s="152"/>
      <c r="EC144" s="152"/>
      <c r="ED144" s="152"/>
      <c r="EE144" s="152"/>
      <c r="EF144" s="152"/>
      <c r="EG144" s="152"/>
      <c r="EH144" s="152"/>
      <c r="EI144" s="152"/>
      <c r="EJ144" s="152"/>
      <c r="EK144" s="152"/>
      <c r="EL144" s="152"/>
      <c r="EM144" s="152"/>
      <c r="EN144" s="152"/>
      <c r="EO144" s="152"/>
      <c r="EP144" s="152"/>
      <c r="EQ144" s="152"/>
      <c r="ER144" s="152"/>
      <c r="ES144" s="152"/>
      <c r="ET144" s="152"/>
      <c r="EU144" s="152"/>
      <c r="EV144" s="152"/>
      <c r="EW144" s="152"/>
      <c r="EX144" s="152"/>
      <c r="EY144" s="152"/>
      <c r="EZ144" s="152"/>
      <c r="FA144" s="152"/>
      <c r="FB144" s="152"/>
      <c r="FC144" s="152"/>
      <c r="FD144" s="152"/>
      <c r="FE144" s="152"/>
      <c r="FF144" s="152"/>
      <c r="FG144" s="152"/>
      <c r="FH144" s="152"/>
      <c r="FI144" s="152"/>
      <c r="FJ144" s="152"/>
      <c r="FK144" s="152"/>
      <c r="FL144" s="152"/>
      <c r="FM144" s="152"/>
      <c r="FN144" s="152"/>
      <c r="FO144" s="152"/>
      <c r="FP144" s="152"/>
      <c r="FQ144" s="152"/>
      <c r="FR144" s="152"/>
      <c r="FS144" s="152"/>
      <c r="FT144" s="152"/>
      <c r="FU144" s="152"/>
      <c r="FV144" s="152"/>
      <c r="FW144" s="152"/>
      <c r="FX144" s="152"/>
      <c r="FY144" s="152"/>
      <c r="FZ144" s="152"/>
      <c r="GA144" s="152"/>
      <c r="GB144" s="152"/>
      <c r="GC144" s="152"/>
      <c r="GD144" s="152"/>
      <c r="GE144" s="152"/>
      <c r="GF144" s="152"/>
      <c r="GG144" s="152"/>
      <c r="GH144" s="152"/>
      <c r="GI144" s="152"/>
      <c r="GJ144" s="152"/>
      <c r="GK144" s="152"/>
      <c r="GL144" s="152"/>
      <c r="GM144" s="152"/>
      <c r="GN144" s="152"/>
      <c r="GO144" s="152"/>
      <c r="GP144" s="152"/>
      <c r="GQ144" s="152"/>
      <c r="GR144" s="152"/>
      <c r="GS144" s="152"/>
      <c r="GT144" s="152"/>
      <c r="GU144" s="152"/>
      <c r="GV144" s="152"/>
      <c r="GW144" s="152"/>
      <c r="GX144" s="152"/>
      <c r="GY144" s="152"/>
      <c r="GZ144" s="152"/>
      <c r="HA144" s="152"/>
      <c r="HB144" s="152"/>
      <c r="HC144" s="152"/>
      <c r="HD144" s="152"/>
      <c r="HE144" s="152"/>
      <c r="HF144" s="152"/>
      <c r="HG144" s="152"/>
      <c r="HH144" s="152"/>
      <c r="HI144" s="152"/>
      <c r="HJ144" s="152"/>
      <c r="HK144" s="152"/>
      <c r="HL144" s="152"/>
      <c r="HM144" s="152"/>
      <c r="HN144" s="152"/>
      <c r="HO144" s="152"/>
      <c r="HP144" s="152"/>
      <c r="HQ144" s="152"/>
      <c r="HR144" s="152"/>
      <c r="HS144" s="152"/>
      <c r="HT144" s="152"/>
      <c r="HU144" s="152"/>
      <c r="HV144" s="152"/>
      <c r="HW144" s="152"/>
      <c r="HX144" s="152"/>
      <c r="HY144" s="152"/>
      <c r="HZ144" s="152"/>
      <c r="IA144" s="152"/>
      <c r="IB144" s="152"/>
      <c r="IC144" s="152"/>
      <c r="ID144" s="152"/>
      <c r="IE144" s="152"/>
      <c r="IF144" s="152"/>
      <c r="IG144" s="152"/>
      <c r="IH144" s="152"/>
      <c r="II144" s="152"/>
      <c r="IJ144" s="152"/>
      <c r="IK144" s="152"/>
      <c r="IL144" s="152"/>
      <c r="IM144" s="152"/>
      <c r="IN144" s="152"/>
      <c r="IO144" s="152"/>
      <c r="IP144" s="152"/>
      <c r="IQ144" s="152"/>
      <c r="IR144" s="152"/>
      <c r="IS144" s="152"/>
      <c r="IT144" s="152"/>
      <c r="IU144" s="153" t="b">
        <v>0</v>
      </c>
      <c r="IV144" s="153" t="b">
        <v>0</v>
      </c>
    </row>
    <row r="145" spans="1:256">
      <c r="A145" s="159">
        <v>110201</v>
      </c>
      <c r="B145" s="420" t="s">
        <v>199</v>
      </c>
      <c r="C145" s="487">
        <v>1711</v>
      </c>
      <c r="D145" s="487">
        <v>19</v>
      </c>
      <c r="E145" s="487">
        <v>0</v>
      </c>
      <c r="F145" s="487">
        <v>0</v>
      </c>
      <c r="G145" s="487">
        <v>0</v>
      </c>
      <c r="H145" s="487">
        <v>0</v>
      </c>
      <c r="I145" s="487">
        <v>23</v>
      </c>
      <c r="J145" s="487">
        <v>0</v>
      </c>
      <c r="K145" s="487">
        <v>0</v>
      </c>
      <c r="L145" s="487">
        <v>134</v>
      </c>
      <c r="M145" s="487"/>
      <c r="N145" s="487"/>
      <c r="O145" s="487"/>
      <c r="P145" s="487"/>
      <c r="Q145" s="487">
        <v>1887</v>
      </c>
      <c r="R145" s="487">
        <v>-1887</v>
      </c>
      <c r="S145" s="489">
        <v>0</v>
      </c>
      <c r="T145" s="160" t="s">
        <v>236</v>
      </c>
      <c r="U145" s="152" t="s">
        <v>267</v>
      </c>
      <c r="V145" s="152"/>
      <c r="W145" s="152"/>
      <c r="Y145" s="152"/>
      <c r="Z145" s="156"/>
      <c r="AA145" s="152"/>
      <c r="AB145" s="152"/>
      <c r="AC145" s="152"/>
      <c r="AD145" s="152"/>
      <c r="AE145" s="152"/>
      <c r="AF145" s="152"/>
      <c r="AG145" s="152"/>
      <c r="AH145" s="152"/>
      <c r="AI145" s="152"/>
      <c r="AJ145" s="152"/>
      <c r="AK145" s="152"/>
      <c r="AL145" s="152"/>
      <c r="AM145" s="152"/>
      <c r="AN145" s="152"/>
      <c r="AO145" s="152"/>
      <c r="AP145" s="152"/>
      <c r="AQ145" s="152"/>
      <c r="AR145" s="152"/>
      <c r="AS145" s="152"/>
      <c r="AT145" s="152"/>
      <c r="AU145" s="152"/>
      <c r="AV145" s="152"/>
      <c r="AW145" s="152"/>
      <c r="AX145" s="152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  <c r="BK145" s="152"/>
      <c r="BL145" s="152"/>
      <c r="BM145" s="152"/>
      <c r="BN145" s="152"/>
      <c r="BO145" s="152"/>
      <c r="BP145" s="152"/>
      <c r="BQ145" s="152"/>
      <c r="BR145" s="152"/>
      <c r="BS145" s="152"/>
      <c r="BT145" s="152"/>
      <c r="BU145" s="152"/>
      <c r="BV145" s="152"/>
      <c r="BW145" s="152"/>
      <c r="BX145" s="152"/>
      <c r="BY145" s="152"/>
      <c r="BZ145" s="152"/>
      <c r="CA145" s="157"/>
      <c r="CB145" s="152"/>
      <c r="CC145" s="152"/>
      <c r="CD145" s="152"/>
      <c r="CE145" s="152"/>
      <c r="CF145" s="152"/>
      <c r="CG145" s="152"/>
      <c r="CH145" s="152"/>
      <c r="CI145" s="152"/>
      <c r="CJ145" s="152"/>
      <c r="CK145" s="152"/>
      <c r="CL145" s="152"/>
      <c r="CM145" s="152"/>
      <c r="CN145" s="152"/>
      <c r="CO145" s="152"/>
      <c r="CP145" s="152"/>
      <c r="CQ145" s="152"/>
      <c r="CR145" s="152"/>
      <c r="CS145" s="152"/>
      <c r="CT145" s="152"/>
      <c r="CU145" s="152"/>
      <c r="CV145" s="152"/>
      <c r="CW145" s="152"/>
      <c r="CX145" s="152"/>
      <c r="CY145" s="152"/>
      <c r="CZ145" s="152"/>
      <c r="DA145" s="152"/>
      <c r="DB145" s="152"/>
      <c r="DC145" s="152"/>
      <c r="DD145" s="152"/>
      <c r="DE145" s="152"/>
      <c r="DF145" s="152"/>
      <c r="DG145" s="152"/>
      <c r="DH145" s="152"/>
      <c r="DI145" s="152"/>
      <c r="DJ145" s="152"/>
      <c r="DK145" s="152"/>
      <c r="DL145" s="152"/>
      <c r="DM145" s="152"/>
      <c r="DN145" s="152"/>
      <c r="DO145" s="152"/>
      <c r="DP145" s="152"/>
      <c r="DQ145" s="152"/>
      <c r="DR145" s="152"/>
      <c r="DS145" s="152"/>
      <c r="DT145" s="152"/>
      <c r="DU145" s="152"/>
      <c r="DV145" s="152"/>
      <c r="DW145" s="152"/>
      <c r="DX145" s="152"/>
      <c r="DY145" s="152"/>
      <c r="DZ145" s="152"/>
      <c r="EA145" s="152"/>
      <c r="EB145" s="152"/>
      <c r="EC145" s="152"/>
      <c r="ED145" s="152"/>
      <c r="EE145" s="152"/>
      <c r="EF145" s="152"/>
      <c r="EG145" s="152"/>
      <c r="EH145" s="152"/>
      <c r="EI145" s="152"/>
      <c r="EJ145" s="152"/>
      <c r="EK145" s="152"/>
      <c r="EL145" s="152"/>
      <c r="EM145" s="152"/>
      <c r="EN145" s="152"/>
      <c r="EO145" s="152"/>
      <c r="EP145" s="152"/>
      <c r="EQ145" s="152"/>
      <c r="ER145" s="152"/>
      <c r="ES145" s="152"/>
      <c r="ET145" s="152"/>
      <c r="EU145" s="152"/>
      <c r="EV145" s="152"/>
      <c r="EW145" s="152"/>
      <c r="EX145" s="152"/>
      <c r="EY145" s="152"/>
      <c r="EZ145" s="152"/>
      <c r="FA145" s="152"/>
      <c r="FB145" s="152"/>
      <c r="FC145" s="152"/>
      <c r="FD145" s="152"/>
      <c r="FE145" s="152"/>
      <c r="FF145" s="152"/>
      <c r="FG145" s="152"/>
      <c r="FH145" s="152"/>
      <c r="FI145" s="152"/>
      <c r="FJ145" s="152"/>
      <c r="FK145" s="152"/>
      <c r="FL145" s="152"/>
      <c r="FM145" s="152"/>
      <c r="FN145" s="152"/>
      <c r="FO145" s="152"/>
      <c r="FP145" s="152"/>
      <c r="FQ145" s="152"/>
      <c r="FR145" s="152"/>
      <c r="FS145" s="152"/>
      <c r="FT145" s="152"/>
      <c r="FU145" s="152"/>
      <c r="FV145" s="152"/>
      <c r="FW145" s="152"/>
      <c r="FX145" s="152"/>
      <c r="FY145" s="152"/>
      <c r="FZ145" s="152"/>
      <c r="GA145" s="152"/>
      <c r="GB145" s="152"/>
      <c r="GC145" s="152"/>
      <c r="GD145" s="152"/>
      <c r="GE145" s="152"/>
      <c r="GF145" s="152"/>
      <c r="GG145" s="152"/>
      <c r="GH145" s="152"/>
      <c r="GI145" s="152"/>
      <c r="GJ145" s="152"/>
      <c r="GK145" s="152"/>
      <c r="GL145" s="152"/>
      <c r="GM145" s="152"/>
      <c r="GN145" s="152"/>
      <c r="GO145" s="152"/>
      <c r="GP145" s="152"/>
      <c r="GQ145" s="152"/>
      <c r="GR145" s="152"/>
      <c r="GS145" s="152"/>
      <c r="GT145" s="152"/>
      <c r="GU145" s="152"/>
      <c r="GV145" s="152"/>
      <c r="GW145" s="152"/>
      <c r="GX145" s="152"/>
      <c r="GY145" s="152"/>
      <c r="GZ145" s="152"/>
      <c r="HA145" s="152"/>
      <c r="HB145" s="152"/>
      <c r="HC145" s="152"/>
      <c r="HD145" s="152"/>
      <c r="HE145" s="152"/>
      <c r="HF145" s="152"/>
      <c r="HG145" s="152"/>
      <c r="HH145" s="152"/>
      <c r="HI145" s="152"/>
      <c r="HJ145" s="152"/>
      <c r="HK145" s="152"/>
      <c r="HL145" s="152"/>
      <c r="HM145" s="152"/>
      <c r="HN145" s="152"/>
      <c r="HO145" s="152"/>
      <c r="HP145" s="152"/>
      <c r="HQ145" s="152"/>
      <c r="HR145" s="152"/>
      <c r="HS145" s="152"/>
      <c r="HT145" s="152"/>
      <c r="HU145" s="152"/>
      <c r="HV145" s="152"/>
      <c r="HW145" s="152"/>
      <c r="HX145" s="152"/>
      <c r="HY145" s="152"/>
      <c r="HZ145" s="152"/>
      <c r="IA145" s="152"/>
      <c r="IB145" s="152"/>
      <c r="IC145" s="152"/>
      <c r="ID145" s="152"/>
      <c r="IE145" s="152"/>
      <c r="IF145" s="152"/>
      <c r="IG145" s="152"/>
      <c r="IH145" s="152"/>
      <c r="II145" s="152"/>
      <c r="IJ145" s="152"/>
      <c r="IK145" s="152"/>
      <c r="IL145" s="152"/>
      <c r="IM145" s="152"/>
      <c r="IN145" s="152"/>
      <c r="IO145" s="152"/>
      <c r="IP145" s="152"/>
      <c r="IQ145" s="152"/>
      <c r="IR145" s="152"/>
      <c r="IS145" s="152"/>
      <c r="IT145" s="152"/>
      <c r="IU145" s="153" t="b">
        <v>0</v>
      </c>
      <c r="IV145" s="154" t="b">
        <v>0</v>
      </c>
    </row>
    <row r="146" spans="1:256">
      <c r="A146" s="159">
        <v>110202</v>
      </c>
      <c r="B146" s="420" t="s">
        <v>237</v>
      </c>
      <c r="C146" s="487">
        <v>11</v>
      </c>
      <c r="D146" s="487">
        <v>0</v>
      </c>
      <c r="E146" s="487">
        <v>0</v>
      </c>
      <c r="F146" s="487">
        <v>0</v>
      </c>
      <c r="G146" s="487">
        <v>0</v>
      </c>
      <c r="H146" s="487">
        <v>0</v>
      </c>
      <c r="I146" s="487">
        <v>0</v>
      </c>
      <c r="J146" s="487">
        <v>0</v>
      </c>
      <c r="K146" s="487">
        <v>0</v>
      </c>
      <c r="L146" s="487">
        <v>0</v>
      </c>
      <c r="M146" s="487"/>
      <c r="N146" s="487"/>
      <c r="O146" s="487"/>
      <c r="P146" s="487"/>
      <c r="Q146" s="487">
        <v>11</v>
      </c>
      <c r="R146" s="487">
        <v>0</v>
      </c>
      <c r="S146" s="487">
        <v>11</v>
      </c>
      <c r="T146" s="152"/>
      <c r="U146" s="152"/>
      <c r="V146" s="152"/>
      <c r="W146" s="152"/>
      <c r="Y146" s="152"/>
      <c r="Z146" s="156"/>
      <c r="AA146" s="152"/>
      <c r="AB146" s="152"/>
      <c r="AC146" s="152"/>
      <c r="AD146" s="152"/>
      <c r="AE146" s="152"/>
      <c r="AF146" s="152"/>
      <c r="AG146" s="152"/>
      <c r="AH146" s="152"/>
      <c r="AI146" s="152"/>
      <c r="AJ146" s="152"/>
      <c r="AK146" s="152"/>
      <c r="AL146" s="152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7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  <c r="GQ146" s="152"/>
      <c r="GR146" s="152"/>
      <c r="GS146" s="152"/>
      <c r="GT146" s="152"/>
      <c r="GU146" s="152"/>
      <c r="GV146" s="152"/>
      <c r="GW146" s="152"/>
      <c r="GX146" s="152"/>
      <c r="GY146" s="152"/>
      <c r="GZ146" s="152"/>
      <c r="HA146" s="152"/>
      <c r="HB146" s="152"/>
      <c r="HC146" s="152"/>
      <c r="HD146" s="152"/>
      <c r="HE146" s="152"/>
      <c r="HF146" s="152"/>
      <c r="HG146" s="152"/>
      <c r="HH146" s="152"/>
      <c r="HI146" s="152"/>
      <c r="HJ146" s="152"/>
      <c r="HK146" s="152"/>
      <c r="HL146" s="152"/>
      <c r="HM146" s="152"/>
      <c r="HN146" s="152"/>
      <c r="HO146" s="152"/>
      <c r="HP146" s="152"/>
      <c r="HQ146" s="152"/>
      <c r="HR146" s="152"/>
      <c r="HS146" s="152"/>
      <c r="HT146" s="152"/>
      <c r="HU146" s="152"/>
      <c r="HV146" s="152"/>
      <c r="HW146" s="152"/>
      <c r="HX146" s="152"/>
      <c r="HY146" s="152"/>
      <c r="HZ146" s="152"/>
      <c r="IA146" s="152"/>
      <c r="IB146" s="152"/>
      <c r="IC146" s="152"/>
      <c r="ID146" s="152"/>
      <c r="IE146" s="152"/>
      <c r="IF146" s="152"/>
      <c r="IG146" s="152"/>
      <c r="IH146" s="152"/>
      <c r="II146" s="152"/>
      <c r="IJ146" s="152"/>
      <c r="IK146" s="152"/>
      <c r="IL146" s="152"/>
      <c r="IM146" s="152"/>
      <c r="IN146" s="152"/>
      <c r="IO146" s="152"/>
      <c r="IP146" s="152"/>
      <c r="IQ146" s="152"/>
      <c r="IR146" s="152"/>
      <c r="IS146" s="152"/>
      <c r="IT146" s="152"/>
      <c r="IU146" s="153" t="b">
        <v>0</v>
      </c>
      <c r="IV146" s="154" t="b">
        <v>0</v>
      </c>
    </row>
    <row r="147" spans="1:256">
      <c r="A147" s="159">
        <v>110203</v>
      </c>
      <c r="B147" s="420" t="s">
        <v>238</v>
      </c>
      <c r="C147" s="487">
        <v>7858</v>
      </c>
      <c r="D147" s="487">
        <v>293</v>
      </c>
      <c r="E147" s="487">
        <v>0</v>
      </c>
      <c r="F147" s="487">
        <v>0</v>
      </c>
      <c r="G147" s="487">
        <v>0</v>
      </c>
      <c r="H147" s="487">
        <v>0</v>
      </c>
      <c r="I147" s="487">
        <v>0</v>
      </c>
      <c r="J147" s="487">
        <v>0</v>
      </c>
      <c r="K147" s="487">
        <v>0</v>
      </c>
      <c r="L147" s="487">
        <v>0</v>
      </c>
      <c r="M147" s="487"/>
      <c r="N147" s="487"/>
      <c r="O147" s="487"/>
      <c r="P147" s="487"/>
      <c r="Q147" s="487">
        <v>8151</v>
      </c>
      <c r="R147" s="487">
        <v>0</v>
      </c>
      <c r="S147" s="487">
        <v>8151</v>
      </c>
      <c r="T147" s="156"/>
      <c r="U147" s="156" t="s">
        <v>238</v>
      </c>
      <c r="V147" s="152"/>
      <c r="W147" s="152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  <c r="BA147" s="156"/>
      <c r="BB147" s="156"/>
      <c r="BC147" s="156"/>
      <c r="BD147" s="156"/>
      <c r="BE147" s="156"/>
      <c r="BF147" s="156"/>
      <c r="BG147" s="156"/>
      <c r="BH147" s="156"/>
      <c r="BI147" s="156"/>
      <c r="BJ147" s="156"/>
      <c r="BK147" s="156"/>
      <c r="BL147" s="156"/>
      <c r="BM147" s="156"/>
      <c r="BN147" s="156"/>
      <c r="BO147" s="156"/>
      <c r="BP147" s="156"/>
      <c r="BQ147" s="156"/>
      <c r="BR147" s="156"/>
      <c r="BS147" s="156"/>
      <c r="BT147" s="156"/>
      <c r="BU147" s="156"/>
      <c r="BV147" s="156"/>
      <c r="BW147" s="156"/>
      <c r="BX147" s="156"/>
      <c r="BY147" s="156"/>
      <c r="BZ147" s="156"/>
      <c r="CA147" s="156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/>
      <c r="FR147" s="158"/>
      <c r="FS147" s="158"/>
      <c r="FT147" s="158"/>
      <c r="FU147" s="158"/>
      <c r="FV147" s="158"/>
      <c r="FW147" s="158"/>
      <c r="FX147" s="158"/>
      <c r="FY147" s="158"/>
      <c r="FZ147" s="158"/>
      <c r="GA147" s="158"/>
      <c r="GB147" s="158"/>
      <c r="GC147" s="158"/>
      <c r="GD147" s="158"/>
      <c r="GE147" s="158"/>
      <c r="GF147" s="158"/>
      <c r="GG147" s="158"/>
      <c r="GH147" s="158"/>
      <c r="GI147" s="158"/>
      <c r="GJ147" s="158"/>
      <c r="GK147" s="158"/>
      <c r="GL147" s="158"/>
      <c r="GM147" s="158"/>
      <c r="GN147" s="158"/>
      <c r="GO147" s="158"/>
      <c r="GP147" s="158"/>
      <c r="GQ147" s="158"/>
      <c r="GR147" s="158"/>
      <c r="GS147" s="158"/>
      <c r="GT147" s="158"/>
      <c r="GU147" s="158"/>
      <c r="GV147" s="158"/>
      <c r="GW147" s="158"/>
      <c r="GX147" s="158"/>
      <c r="GY147" s="158"/>
      <c r="GZ147" s="158"/>
      <c r="HA147" s="158"/>
      <c r="HB147" s="158"/>
      <c r="HC147" s="158"/>
      <c r="HD147" s="158"/>
      <c r="HE147" s="158"/>
      <c r="HF147" s="158"/>
      <c r="HG147" s="158"/>
      <c r="HH147" s="158"/>
      <c r="HI147" s="158"/>
      <c r="HJ147" s="158"/>
      <c r="HK147" s="158"/>
      <c r="HL147" s="158"/>
      <c r="HM147" s="158"/>
      <c r="HN147" s="158"/>
      <c r="HO147" s="158"/>
      <c r="HP147" s="158"/>
      <c r="HQ147" s="158"/>
      <c r="HR147" s="158"/>
      <c r="HS147" s="158"/>
      <c r="HT147" s="158"/>
      <c r="HU147" s="158"/>
      <c r="HV147" s="158"/>
      <c r="HW147" s="158"/>
      <c r="HX147" s="158"/>
      <c r="HY147" s="158"/>
      <c r="HZ147" s="158"/>
      <c r="IA147" s="158"/>
      <c r="IB147" s="158"/>
      <c r="IC147" s="158"/>
      <c r="ID147" s="158"/>
      <c r="IE147" s="158"/>
      <c r="IF147" s="158"/>
      <c r="IG147" s="158"/>
      <c r="IH147" s="158"/>
      <c r="II147" s="158"/>
      <c r="IJ147" s="158"/>
      <c r="IK147" s="158"/>
      <c r="IL147" s="158"/>
      <c r="IM147" s="158"/>
      <c r="IN147" s="158"/>
      <c r="IO147" s="158"/>
      <c r="IP147" s="158"/>
      <c r="IQ147" s="158"/>
      <c r="IR147" s="158"/>
      <c r="IS147" s="158"/>
      <c r="IT147" s="158"/>
      <c r="IU147" s="153" t="b">
        <v>0</v>
      </c>
      <c r="IV147" s="153" t="b">
        <v>0</v>
      </c>
    </row>
    <row r="148" spans="1:256">
      <c r="A148" s="159">
        <v>110204</v>
      </c>
      <c r="B148" s="420" t="s">
        <v>239</v>
      </c>
      <c r="C148" s="487">
        <v>84880</v>
      </c>
      <c r="D148" s="487">
        <v>3</v>
      </c>
      <c r="E148" s="487">
        <v>0</v>
      </c>
      <c r="F148" s="487">
        <v>0</v>
      </c>
      <c r="G148" s="487">
        <v>0</v>
      </c>
      <c r="H148" s="487">
        <v>0</v>
      </c>
      <c r="I148" s="487">
        <v>6</v>
      </c>
      <c r="J148" s="487">
        <v>0</v>
      </c>
      <c r="K148" s="487">
        <v>0</v>
      </c>
      <c r="L148" s="487">
        <v>911</v>
      </c>
      <c r="M148" s="487"/>
      <c r="N148" s="487"/>
      <c r="O148" s="487"/>
      <c r="P148" s="487"/>
      <c r="Q148" s="487">
        <v>85800</v>
      </c>
      <c r="R148" s="487">
        <v>0</v>
      </c>
      <c r="S148" s="487">
        <v>85800</v>
      </c>
      <c r="T148" s="152"/>
      <c r="U148" s="152" t="s">
        <v>265</v>
      </c>
      <c r="V148" s="152"/>
      <c r="W148" s="152"/>
      <c r="Y148" s="152"/>
      <c r="Z148" s="156"/>
      <c r="AA148" s="152"/>
      <c r="AB148" s="152"/>
      <c r="AC148" s="152"/>
      <c r="AD148" s="152"/>
      <c r="AE148" s="152"/>
      <c r="AF148" s="152"/>
      <c r="AG148" s="152"/>
      <c r="AH148" s="152"/>
      <c r="AI148" s="152"/>
      <c r="AJ148" s="152"/>
      <c r="AK148" s="152"/>
      <c r="AL148" s="152"/>
      <c r="AM148" s="152"/>
      <c r="AN148" s="152"/>
      <c r="AO148" s="152"/>
      <c r="AP148" s="152"/>
      <c r="AQ148" s="152"/>
      <c r="AR148" s="152"/>
      <c r="AS148" s="152"/>
      <c r="AT148" s="152"/>
      <c r="AU148" s="152"/>
      <c r="AV148" s="152"/>
      <c r="AW148" s="152"/>
      <c r="AX148" s="152"/>
      <c r="AY148" s="152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  <c r="BK148" s="152"/>
      <c r="BL148" s="152"/>
      <c r="BM148" s="152"/>
      <c r="BN148" s="152"/>
      <c r="BO148" s="152"/>
      <c r="BP148" s="152"/>
      <c r="BQ148" s="152"/>
      <c r="BR148" s="152"/>
      <c r="BS148" s="152"/>
      <c r="BT148" s="152"/>
      <c r="BU148" s="152"/>
      <c r="BV148" s="152"/>
      <c r="BW148" s="152"/>
      <c r="BX148" s="152"/>
      <c r="BY148" s="152"/>
      <c r="BZ148" s="152"/>
      <c r="CA148" s="157"/>
      <c r="CB148" s="152"/>
      <c r="CC148" s="152"/>
      <c r="CD148" s="152"/>
      <c r="CE148" s="152"/>
      <c r="CF148" s="152"/>
      <c r="CG148" s="152"/>
      <c r="CH148" s="152"/>
      <c r="CI148" s="152"/>
      <c r="CJ148" s="152"/>
      <c r="CK148" s="152"/>
      <c r="CL148" s="152"/>
      <c r="CM148" s="152"/>
      <c r="CN148" s="152"/>
      <c r="CO148" s="152"/>
      <c r="CP148" s="152"/>
      <c r="CQ148" s="152"/>
      <c r="CR148" s="152"/>
      <c r="CS148" s="152"/>
      <c r="CT148" s="152"/>
      <c r="CU148" s="152"/>
      <c r="CV148" s="152"/>
      <c r="CW148" s="152"/>
      <c r="CX148" s="152"/>
      <c r="CY148" s="152"/>
      <c r="CZ148" s="152"/>
      <c r="DA148" s="152"/>
      <c r="DB148" s="152"/>
      <c r="DC148" s="152"/>
      <c r="DD148" s="152"/>
      <c r="DE148" s="152"/>
      <c r="DF148" s="152"/>
      <c r="DG148" s="152"/>
      <c r="DH148" s="152"/>
      <c r="DI148" s="152"/>
      <c r="DJ148" s="152"/>
      <c r="DK148" s="152"/>
      <c r="DL148" s="152"/>
      <c r="DM148" s="152"/>
      <c r="DN148" s="152"/>
      <c r="DO148" s="152"/>
      <c r="DP148" s="152"/>
      <c r="DQ148" s="152"/>
      <c r="DR148" s="152"/>
      <c r="DS148" s="152"/>
      <c r="DT148" s="152"/>
      <c r="DU148" s="152"/>
      <c r="DV148" s="152"/>
      <c r="DW148" s="152"/>
      <c r="DX148" s="152"/>
      <c r="DY148" s="152"/>
      <c r="DZ148" s="152"/>
      <c r="EA148" s="152"/>
      <c r="EB148" s="152"/>
      <c r="EC148" s="152"/>
      <c r="ED148" s="152"/>
      <c r="EE148" s="152"/>
      <c r="EF148" s="152"/>
      <c r="EG148" s="152"/>
      <c r="EH148" s="152"/>
      <c r="EI148" s="152"/>
      <c r="EJ148" s="152"/>
      <c r="EK148" s="152"/>
      <c r="EL148" s="152"/>
      <c r="EM148" s="152"/>
      <c r="EN148" s="152"/>
      <c r="EO148" s="152"/>
      <c r="EP148" s="152"/>
      <c r="EQ148" s="152"/>
      <c r="ER148" s="152"/>
      <c r="ES148" s="152"/>
      <c r="ET148" s="152"/>
      <c r="EU148" s="152"/>
      <c r="EV148" s="152"/>
      <c r="EW148" s="152"/>
      <c r="EX148" s="152"/>
      <c r="EY148" s="152"/>
      <c r="EZ148" s="152"/>
      <c r="FA148" s="152"/>
      <c r="FB148" s="152"/>
      <c r="FC148" s="152"/>
      <c r="FD148" s="152"/>
      <c r="FE148" s="152"/>
      <c r="FF148" s="152"/>
      <c r="FG148" s="152"/>
      <c r="FH148" s="152"/>
      <c r="FI148" s="152"/>
      <c r="FJ148" s="152"/>
      <c r="FK148" s="152"/>
      <c r="FL148" s="152"/>
      <c r="FM148" s="152"/>
      <c r="FN148" s="152"/>
      <c r="FO148" s="152"/>
      <c r="FP148" s="152"/>
      <c r="FQ148" s="152"/>
      <c r="FR148" s="152"/>
      <c r="FS148" s="152"/>
      <c r="FT148" s="152"/>
      <c r="FU148" s="152"/>
      <c r="FV148" s="152"/>
      <c r="FW148" s="152"/>
      <c r="FX148" s="152"/>
      <c r="FY148" s="152"/>
      <c r="FZ148" s="152"/>
      <c r="GA148" s="152"/>
      <c r="GB148" s="152"/>
      <c r="GC148" s="152"/>
      <c r="GD148" s="152"/>
      <c r="GE148" s="152"/>
      <c r="GF148" s="152"/>
      <c r="GG148" s="152"/>
      <c r="GH148" s="152"/>
      <c r="GI148" s="152"/>
      <c r="GJ148" s="152"/>
      <c r="GK148" s="152"/>
      <c r="GL148" s="152"/>
      <c r="GM148" s="152"/>
      <c r="GN148" s="152"/>
      <c r="GO148" s="152"/>
      <c r="GP148" s="152"/>
      <c r="GQ148" s="152"/>
      <c r="GR148" s="152"/>
      <c r="GS148" s="152"/>
      <c r="GT148" s="152"/>
      <c r="GU148" s="152"/>
      <c r="GV148" s="152"/>
      <c r="GW148" s="152"/>
      <c r="GX148" s="152"/>
      <c r="GY148" s="152"/>
      <c r="GZ148" s="152"/>
      <c r="HA148" s="152"/>
      <c r="HB148" s="152"/>
      <c r="HC148" s="152"/>
      <c r="HD148" s="152"/>
      <c r="HE148" s="152"/>
      <c r="HF148" s="152"/>
      <c r="HG148" s="152"/>
      <c r="HH148" s="152"/>
      <c r="HI148" s="152"/>
      <c r="HJ148" s="152"/>
      <c r="HK148" s="152"/>
      <c r="HL148" s="152"/>
      <c r="HM148" s="152"/>
      <c r="HN148" s="152"/>
      <c r="HO148" s="152"/>
      <c r="HP148" s="152"/>
      <c r="HQ148" s="152"/>
      <c r="HR148" s="152"/>
      <c r="HS148" s="152"/>
      <c r="HT148" s="152"/>
      <c r="HU148" s="152"/>
      <c r="HV148" s="152"/>
      <c r="HW148" s="152"/>
      <c r="HX148" s="152"/>
      <c r="HY148" s="152"/>
      <c r="HZ148" s="152"/>
      <c r="IA148" s="152"/>
      <c r="IB148" s="152"/>
      <c r="IC148" s="152"/>
      <c r="ID148" s="152"/>
      <c r="IE148" s="152"/>
      <c r="IF148" s="152"/>
      <c r="IG148" s="152"/>
      <c r="IH148" s="152"/>
      <c r="II148" s="152"/>
      <c r="IJ148" s="152"/>
      <c r="IK148" s="152"/>
      <c r="IL148" s="152"/>
      <c r="IM148" s="152"/>
      <c r="IN148" s="152"/>
      <c r="IO148" s="152"/>
      <c r="IP148" s="152"/>
      <c r="IQ148" s="152"/>
      <c r="IR148" s="152"/>
      <c r="IS148" s="152"/>
      <c r="IT148" s="152"/>
      <c r="IU148" s="154" t="b">
        <v>0</v>
      </c>
      <c r="IV148" s="153" t="b">
        <v>0</v>
      </c>
    </row>
    <row r="149" spans="1:256">
      <c r="A149" s="159">
        <v>110205</v>
      </c>
      <c r="B149" s="420" t="s">
        <v>240</v>
      </c>
      <c r="C149" s="487">
        <v>93</v>
      </c>
      <c r="D149" s="487">
        <v>4535</v>
      </c>
      <c r="E149" s="487">
        <v>0</v>
      </c>
      <c r="F149" s="487">
        <v>0</v>
      </c>
      <c r="G149" s="487">
        <v>0</v>
      </c>
      <c r="H149" s="487">
        <v>0</v>
      </c>
      <c r="I149" s="487">
        <v>0</v>
      </c>
      <c r="J149" s="487">
        <v>0</v>
      </c>
      <c r="K149" s="487">
        <v>0</v>
      </c>
      <c r="L149" s="487">
        <v>0</v>
      </c>
      <c r="M149" s="487"/>
      <c r="N149" s="487"/>
      <c r="O149" s="487"/>
      <c r="P149" s="487"/>
      <c r="Q149" s="487">
        <v>4628</v>
      </c>
      <c r="R149" s="487">
        <v>0</v>
      </c>
      <c r="S149" s="487">
        <v>4628</v>
      </c>
      <c r="T149" s="152"/>
      <c r="U149" s="152" t="s">
        <v>266</v>
      </c>
      <c r="V149" s="152"/>
      <c r="W149" s="152"/>
      <c r="Y149" s="152"/>
      <c r="Z149" s="152" t="s">
        <v>269</v>
      </c>
      <c r="AA149" s="152"/>
      <c r="AB149" s="152"/>
      <c r="AC149" s="152"/>
      <c r="AD149" s="152"/>
      <c r="AE149" s="152"/>
      <c r="AF149" s="152"/>
      <c r="AG149" s="152"/>
      <c r="AH149" s="152"/>
      <c r="AI149" s="152"/>
      <c r="AJ149" s="152"/>
      <c r="AK149" s="152"/>
      <c r="AL149" s="152"/>
      <c r="AM149" s="152"/>
      <c r="AN149" s="152"/>
      <c r="AO149" s="152"/>
      <c r="AP149" s="152"/>
      <c r="AQ149" s="152"/>
      <c r="AR149" s="152"/>
      <c r="AS149" s="152"/>
      <c r="AT149" s="152"/>
      <c r="AU149" s="152"/>
      <c r="AV149" s="152"/>
      <c r="AW149" s="152"/>
      <c r="AX149" s="152"/>
      <c r="AY149" s="152"/>
      <c r="AZ149" s="152"/>
      <c r="BA149" s="152"/>
      <c r="BB149" s="152"/>
      <c r="BC149" s="152"/>
      <c r="BD149" s="152"/>
      <c r="BE149" s="152"/>
      <c r="BF149" s="152"/>
      <c r="BG149" s="152"/>
      <c r="BH149" s="152"/>
      <c r="BI149" s="152"/>
      <c r="BJ149" s="152"/>
      <c r="BK149" s="152"/>
      <c r="BL149" s="152"/>
      <c r="BM149" s="152"/>
      <c r="BN149" s="152"/>
      <c r="BO149" s="152"/>
      <c r="BP149" s="152"/>
      <c r="BQ149" s="152"/>
      <c r="BR149" s="152"/>
      <c r="BS149" s="152"/>
      <c r="BT149" s="152"/>
      <c r="BU149" s="152"/>
      <c r="BV149" s="152"/>
      <c r="BW149" s="152"/>
      <c r="BX149" s="152"/>
      <c r="BY149" s="152"/>
      <c r="BZ149" s="152"/>
      <c r="CA149" s="157"/>
      <c r="CB149" s="152"/>
      <c r="CC149" s="152"/>
      <c r="CD149" s="152"/>
      <c r="CE149" s="152"/>
      <c r="CF149" s="152"/>
      <c r="CG149" s="152"/>
      <c r="CH149" s="152"/>
      <c r="CI149" s="152"/>
      <c r="CJ149" s="152"/>
      <c r="CK149" s="152"/>
      <c r="CL149" s="152"/>
      <c r="CM149" s="152"/>
      <c r="CN149" s="152"/>
      <c r="CO149" s="152"/>
      <c r="CP149" s="152"/>
      <c r="CQ149" s="152"/>
      <c r="CR149" s="152"/>
      <c r="CS149" s="152"/>
      <c r="CT149" s="152"/>
      <c r="CU149" s="152"/>
      <c r="CV149" s="152"/>
      <c r="CW149" s="152"/>
      <c r="CX149" s="152"/>
      <c r="CY149" s="152"/>
      <c r="CZ149" s="152"/>
      <c r="DA149" s="152"/>
      <c r="DB149" s="152"/>
      <c r="DC149" s="152"/>
      <c r="DD149" s="152"/>
      <c r="DE149" s="152"/>
      <c r="DF149" s="152"/>
      <c r="DG149" s="152"/>
      <c r="DH149" s="152"/>
      <c r="DI149" s="152"/>
      <c r="DJ149" s="152"/>
      <c r="DK149" s="152"/>
      <c r="DL149" s="152"/>
      <c r="DM149" s="152"/>
      <c r="DN149" s="152"/>
      <c r="DO149" s="152"/>
      <c r="DP149" s="152"/>
      <c r="DQ149" s="152"/>
      <c r="DR149" s="152"/>
      <c r="DS149" s="152"/>
      <c r="DT149" s="152"/>
      <c r="DU149" s="152"/>
      <c r="DV149" s="152"/>
      <c r="DW149" s="152"/>
      <c r="DX149" s="152"/>
      <c r="DY149" s="152"/>
      <c r="DZ149" s="152"/>
      <c r="EA149" s="152"/>
      <c r="EB149" s="152"/>
      <c r="EC149" s="152"/>
      <c r="ED149" s="152"/>
      <c r="EE149" s="152"/>
      <c r="EF149" s="152"/>
      <c r="EG149" s="152"/>
      <c r="EH149" s="152"/>
      <c r="EI149" s="152"/>
      <c r="EJ149" s="152"/>
      <c r="EK149" s="152"/>
      <c r="EL149" s="152"/>
      <c r="EM149" s="152"/>
      <c r="EN149" s="152"/>
      <c r="EO149" s="152"/>
      <c r="EP149" s="152"/>
      <c r="EQ149" s="152"/>
      <c r="ER149" s="152"/>
      <c r="ES149" s="152"/>
      <c r="ET149" s="152"/>
      <c r="EU149" s="152"/>
      <c r="EV149" s="152"/>
      <c r="EW149" s="152"/>
      <c r="EX149" s="152"/>
      <c r="EY149" s="152"/>
      <c r="EZ149" s="152"/>
      <c r="FA149" s="152"/>
      <c r="FB149" s="152"/>
      <c r="FC149" s="152"/>
      <c r="FD149" s="152"/>
      <c r="FE149" s="152"/>
      <c r="FF149" s="152"/>
      <c r="FG149" s="152"/>
      <c r="FH149" s="152"/>
      <c r="FI149" s="152"/>
      <c r="FJ149" s="152"/>
      <c r="FK149" s="152"/>
      <c r="FL149" s="152"/>
      <c r="FM149" s="152"/>
      <c r="FN149" s="152"/>
      <c r="FO149" s="152"/>
      <c r="FP149" s="152"/>
      <c r="FQ149" s="152"/>
      <c r="FR149" s="152"/>
      <c r="FS149" s="152"/>
      <c r="FT149" s="152"/>
      <c r="FU149" s="152"/>
      <c r="FV149" s="152"/>
      <c r="FW149" s="152"/>
      <c r="FX149" s="152"/>
      <c r="FY149" s="152"/>
      <c r="FZ149" s="152"/>
      <c r="GA149" s="152"/>
      <c r="GB149" s="152"/>
      <c r="GC149" s="152"/>
      <c r="GD149" s="152"/>
      <c r="GE149" s="152"/>
      <c r="GF149" s="152"/>
      <c r="GG149" s="152"/>
      <c r="GH149" s="152"/>
      <c r="GI149" s="152"/>
      <c r="GJ149" s="152"/>
      <c r="GK149" s="152"/>
      <c r="GL149" s="152"/>
      <c r="GM149" s="152"/>
      <c r="GN149" s="152"/>
      <c r="GO149" s="152"/>
      <c r="GP149" s="152"/>
      <c r="GQ149" s="152"/>
      <c r="GR149" s="152"/>
      <c r="GS149" s="152"/>
      <c r="GT149" s="152"/>
      <c r="GU149" s="152"/>
      <c r="GV149" s="152"/>
      <c r="GW149" s="152"/>
      <c r="GX149" s="152"/>
      <c r="GY149" s="152"/>
      <c r="GZ149" s="152"/>
      <c r="HA149" s="152"/>
      <c r="HB149" s="152"/>
      <c r="HC149" s="152"/>
      <c r="HD149" s="152"/>
      <c r="HE149" s="152"/>
      <c r="HF149" s="152"/>
      <c r="HG149" s="152"/>
      <c r="HH149" s="152"/>
      <c r="HI149" s="152"/>
      <c r="HJ149" s="152"/>
      <c r="HK149" s="152"/>
      <c r="HL149" s="152"/>
      <c r="HM149" s="152"/>
      <c r="HN149" s="152"/>
      <c r="HO149" s="152"/>
      <c r="HP149" s="152"/>
      <c r="HQ149" s="152"/>
      <c r="HR149" s="152"/>
      <c r="HS149" s="152"/>
      <c r="HT149" s="152"/>
      <c r="HU149" s="152"/>
      <c r="HV149" s="152"/>
      <c r="HW149" s="152"/>
      <c r="HX149" s="152"/>
      <c r="HY149" s="152"/>
      <c r="HZ149" s="152"/>
      <c r="IA149" s="152"/>
      <c r="IB149" s="152"/>
      <c r="IC149" s="152"/>
      <c r="ID149" s="152"/>
      <c r="IE149" s="152"/>
      <c r="IF149" s="152"/>
      <c r="IG149" s="152"/>
      <c r="IH149" s="152"/>
      <c r="II149" s="152"/>
      <c r="IJ149" s="152"/>
      <c r="IK149" s="152"/>
      <c r="IL149" s="152"/>
      <c r="IM149" s="152"/>
      <c r="IN149" s="152"/>
      <c r="IO149" s="152"/>
      <c r="IP149" s="152"/>
      <c r="IQ149" s="152"/>
      <c r="IR149" s="152"/>
      <c r="IS149" s="152"/>
      <c r="IT149" s="152"/>
      <c r="IU149" s="153" t="b">
        <v>0</v>
      </c>
      <c r="IV149" s="153" t="b">
        <v>0</v>
      </c>
    </row>
    <row r="150" spans="1:256">
      <c r="A150" s="159">
        <v>110206</v>
      </c>
      <c r="B150" s="420" t="s">
        <v>241</v>
      </c>
      <c r="C150" s="487">
        <v>0</v>
      </c>
      <c r="D150" s="487">
        <v>0</v>
      </c>
      <c r="E150" s="487">
        <v>0</v>
      </c>
      <c r="F150" s="487">
        <v>0</v>
      </c>
      <c r="G150" s="487">
        <v>0</v>
      </c>
      <c r="H150" s="487">
        <v>0</v>
      </c>
      <c r="I150" s="487">
        <v>0</v>
      </c>
      <c r="J150" s="487">
        <v>0</v>
      </c>
      <c r="K150" s="487">
        <v>0</v>
      </c>
      <c r="L150" s="487">
        <v>0</v>
      </c>
      <c r="M150" s="487"/>
      <c r="N150" s="487"/>
      <c r="O150" s="487"/>
      <c r="P150" s="487"/>
      <c r="Q150" s="487">
        <v>0</v>
      </c>
      <c r="R150" s="487">
        <v>0</v>
      </c>
      <c r="S150" s="487">
        <v>0</v>
      </c>
      <c r="T150" s="152"/>
      <c r="U150" s="152" t="s">
        <v>268</v>
      </c>
      <c r="V150" s="152"/>
      <c r="W150" s="152"/>
      <c r="Y150" s="152"/>
      <c r="Z150" s="156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52"/>
      <c r="AX150" s="152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  <c r="BK150" s="152"/>
      <c r="BL150" s="152"/>
      <c r="BM150" s="152"/>
      <c r="BN150" s="152"/>
      <c r="BO150" s="152"/>
      <c r="BP150" s="152"/>
      <c r="BQ150" s="152"/>
      <c r="BR150" s="152"/>
      <c r="BS150" s="152"/>
      <c r="BT150" s="152"/>
      <c r="BU150" s="152"/>
      <c r="BV150" s="152"/>
      <c r="BW150" s="152"/>
      <c r="BX150" s="152"/>
      <c r="BY150" s="152"/>
      <c r="BZ150" s="152"/>
      <c r="CA150" s="157"/>
      <c r="CB150" s="152"/>
      <c r="CC150" s="152"/>
      <c r="CD150" s="152"/>
      <c r="CE150" s="152"/>
      <c r="CF150" s="152"/>
      <c r="CG150" s="152"/>
      <c r="CH150" s="152"/>
      <c r="CI150" s="152"/>
      <c r="CJ150" s="152"/>
      <c r="CK150" s="152"/>
      <c r="CL150" s="152"/>
      <c r="CM150" s="152"/>
      <c r="CN150" s="152"/>
      <c r="CO150" s="152"/>
      <c r="CP150" s="152"/>
      <c r="CQ150" s="152"/>
      <c r="CR150" s="152"/>
      <c r="CS150" s="152"/>
      <c r="CT150" s="152"/>
      <c r="CU150" s="152"/>
      <c r="CV150" s="152"/>
      <c r="CW150" s="152"/>
      <c r="CX150" s="152"/>
      <c r="CY150" s="152"/>
      <c r="CZ150" s="152"/>
      <c r="DA150" s="152"/>
      <c r="DB150" s="152"/>
      <c r="DC150" s="152"/>
      <c r="DD150" s="152"/>
      <c r="DE150" s="152"/>
      <c r="DF150" s="152"/>
      <c r="DG150" s="152"/>
      <c r="DH150" s="152"/>
      <c r="DI150" s="152"/>
      <c r="DJ150" s="152"/>
      <c r="DK150" s="152"/>
      <c r="DL150" s="152"/>
      <c r="DM150" s="152"/>
      <c r="DN150" s="152"/>
      <c r="DO150" s="152"/>
      <c r="DP150" s="152"/>
      <c r="DQ150" s="152"/>
      <c r="DR150" s="152"/>
      <c r="DS150" s="152"/>
      <c r="DT150" s="152"/>
      <c r="DU150" s="152"/>
      <c r="DV150" s="152"/>
      <c r="DW150" s="152"/>
      <c r="DX150" s="152"/>
      <c r="DY150" s="152"/>
      <c r="DZ150" s="152"/>
      <c r="EA150" s="152"/>
      <c r="EB150" s="152"/>
      <c r="EC150" s="152"/>
      <c r="ED150" s="152"/>
      <c r="EE150" s="152"/>
      <c r="EF150" s="152"/>
      <c r="EG150" s="152"/>
      <c r="EH150" s="152"/>
      <c r="EI150" s="152"/>
      <c r="EJ150" s="152"/>
      <c r="EK150" s="152"/>
      <c r="EL150" s="152"/>
      <c r="EM150" s="152"/>
      <c r="EN150" s="152"/>
      <c r="EO150" s="152"/>
      <c r="EP150" s="152"/>
      <c r="EQ150" s="152"/>
      <c r="ER150" s="152"/>
      <c r="ES150" s="152"/>
      <c r="ET150" s="152"/>
      <c r="EU150" s="152"/>
      <c r="EV150" s="152"/>
      <c r="EW150" s="152"/>
      <c r="EX150" s="152"/>
      <c r="EY150" s="152"/>
      <c r="EZ150" s="152"/>
      <c r="FA150" s="152"/>
      <c r="FB150" s="152"/>
      <c r="FC150" s="152"/>
      <c r="FD150" s="152"/>
      <c r="FE150" s="152"/>
      <c r="FF150" s="152"/>
      <c r="FG150" s="152"/>
      <c r="FH150" s="152"/>
      <c r="FI150" s="152"/>
      <c r="FJ150" s="152"/>
      <c r="FK150" s="152"/>
      <c r="FL150" s="152"/>
      <c r="FM150" s="152"/>
      <c r="FN150" s="152"/>
      <c r="FO150" s="152"/>
      <c r="FP150" s="152"/>
      <c r="FQ150" s="152"/>
      <c r="FR150" s="152"/>
      <c r="FS150" s="152"/>
      <c r="FT150" s="152"/>
      <c r="FU150" s="152"/>
      <c r="FV150" s="152"/>
      <c r="FW150" s="152"/>
      <c r="FX150" s="152"/>
      <c r="FY150" s="152"/>
      <c r="FZ150" s="152"/>
      <c r="GA150" s="152"/>
      <c r="GB150" s="152"/>
      <c r="GC150" s="152"/>
      <c r="GD150" s="152"/>
      <c r="GE150" s="152"/>
      <c r="GF150" s="152"/>
      <c r="GG150" s="152"/>
      <c r="GH150" s="152"/>
      <c r="GI150" s="152"/>
      <c r="GJ150" s="152"/>
      <c r="GK150" s="152"/>
      <c r="GL150" s="152"/>
      <c r="GM150" s="152"/>
      <c r="GN150" s="152"/>
      <c r="GO150" s="152"/>
      <c r="GP150" s="152"/>
      <c r="GQ150" s="152"/>
      <c r="GR150" s="152"/>
      <c r="GS150" s="152"/>
      <c r="GT150" s="152"/>
      <c r="GU150" s="152"/>
      <c r="GV150" s="152"/>
      <c r="GW150" s="152"/>
      <c r="GX150" s="152"/>
      <c r="GY150" s="152"/>
      <c r="GZ150" s="152"/>
      <c r="HA150" s="152"/>
      <c r="HB150" s="152"/>
      <c r="HC150" s="152"/>
      <c r="HD150" s="152"/>
      <c r="HE150" s="152"/>
      <c r="HF150" s="152"/>
      <c r="HG150" s="152"/>
      <c r="HH150" s="152"/>
      <c r="HI150" s="152"/>
      <c r="HJ150" s="152"/>
      <c r="HK150" s="152"/>
      <c r="HL150" s="152"/>
      <c r="HM150" s="152"/>
      <c r="HN150" s="152"/>
      <c r="HO150" s="152"/>
      <c r="HP150" s="152"/>
      <c r="HQ150" s="152"/>
      <c r="HR150" s="152"/>
      <c r="HS150" s="152"/>
      <c r="HT150" s="152"/>
      <c r="HU150" s="152"/>
      <c r="HV150" s="152"/>
      <c r="HW150" s="152"/>
      <c r="HX150" s="152"/>
      <c r="HY150" s="152"/>
      <c r="HZ150" s="152"/>
      <c r="IA150" s="152"/>
      <c r="IB150" s="152"/>
      <c r="IC150" s="152"/>
      <c r="ID150" s="152"/>
      <c r="IE150" s="152"/>
      <c r="IF150" s="152"/>
      <c r="IG150" s="152"/>
      <c r="IH150" s="152"/>
      <c r="II150" s="152"/>
      <c r="IJ150" s="152"/>
      <c r="IK150" s="152"/>
      <c r="IL150" s="152"/>
      <c r="IM150" s="152"/>
      <c r="IN150" s="152"/>
      <c r="IO150" s="152"/>
      <c r="IP150" s="152"/>
      <c r="IQ150" s="152"/>
      <c r="IR150" s="152"/>
      <c r="IS150" s="152"/>
      <c r="IT150" s="152"/>
      <c r="IU150" s="153" t="b">
        <v>0</v>
      </c>
      <c r="IV150" s="153" t="b">
        <v>0</v>
      </c>
    </row>
    <row r="151" spans="1:256">
      <c r="A151" s="159">
        <v>110210</v>
      </c>
      <c r="B151" s="420" t="s">
        <v>242</v>
      </c>
      <c r="C151" s="487">
        <v>-2777</v>
      </c>
      <c r="D151" s="487">
        <v>-127</v>
      </c>
      <c r="E151" s="487">
        <v>0</v>
      </c>
      <c r="F151" s="487">
        <v>0</v>
      </c>
      <c r="G151" s="487">
        <v>0</v>
      </c>
      <c r="H151" s="487">
        <v>0</v>
      </c>
      <c r="I151" s="487">
        <v>0</v>
      </c>
      <c r="J151" s="487">
        <v>0</v>
      </c>
      <c r="K151" s="487">
        <v>0</v>
      </c>
      <c r="L151" s="487">
        <v>-21</v>
      </c>
      <c r="M151" s="487"/>
      <c r="N151" s="487"/>
      <c r="O151" s="487"/>
      <c r="P151" s="487"/>
      <c r="Q151" s="486">
        <v>-2925</v>
      </c>
      <c r="R151" s="487">
        <v>0</v>
      </c>
      <c r="S151" s="486">
        <v>-2925</v>
      </c>
      <c r="T151" s="152"/>
      <c r="U151" s="152" t="s">
        <v>270</v>
      </c>
      <c r="V151" s="152"/>
      <c r="W151" s="152"/>
      <c r="Y151" s="152"/>
      <c r="Z151" s="156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2"/>
      <c r="BS151" s="152"/>
      <c r="BT151" s="152"/>
      <c r="BU151" s="152"/>
      <c r="BV151" s="152"/>
      <c r="BW151" s="152"/>
      <c r="BX151" s="152"/>
      <c r="BY151" s="152"/>
      <c r="BZ151" s="152"/>
      <c r="CA151" s="157"/>
      <c r="CB151" s="152"/>
      <c r="CC151" s="152"/>
      <c r="CD151" s="152"/>
      <c r="CE151" s="152"/>
      <c r="CF151" s="152"/>
      <c r="CG151" s="152"/>
      <c r="CH151" s="152"/>
      <c r="CI151" s="152"/>
      <c r="CJ151" s="152"/>
      <c r="CK151" s="152"/>
      <c r="CL151" s="152"/>
      <c r="CM151" s="152"/>
      <c r="CN151" s="152"/>
      <c r="CO151" s="152"/>
      <c r="CP151" s="152"/>
      <c r="CQ151" s="152"/>
      <c r="CR151" s="152"/>
      <c r="CS151" s="152"/>
      <c r="CT151" s="152"/>
      <c r="CU151" s="152"/>
      <c r="CV151" s="152"/>
      <c r="CW151" s="152"/>
      <c r="CX151" s="152"/>
      <c r="CY151" s="152"/>
      <c r="CZ151" s="152"/>
      <c r="DA151" s="152"/>
      <c r="DB151" s="152"/>
      <c r="DC151" s="152"/>
      <c r="DD151" s="152"/>
      <c r="DE151" s="152"/>
      <c r="DF151" s="152"/>
      <c r="DG151" s="152"/>
      <c r="DH151" s="152"/>
      <c r="DI151" s="152"/>
      <c r="DJ151" s="152"/>
      <c r="DK151" s="152"/>
      <c r="DL151" s="152"/>
      <c r="DM151" s="152"/>
      <c r="DN151" s="152"/>
      <c r="DO151" s="152"/>
      <c r="DP151" s="152"/>
      <c r="DQ151" s="152"/>
      <c r="DR151" s="152"/>
      <c r="DS151" s="152"/>
      <c r="DT151" s="152"/>
      <c r="DU151" s="152"/>
      <c r="DV151" s="152"/>
      <c r="DW151" s="152"/>
      <c r="DX151" s="152"/>
      <c r="DY151" s="152"/>
      <c r="DZ151" s="152"/>
      <c r="EA151" s="152"/>
      <c r="EB151" s="152"/>
      <c r="EC151" s="152"/>
      <c r="ED151" s="152"/>
      <c r="EE151" s="152"/>
      <c r="EF151" s="152"/>
      <c r="EG151" s="152"/>
      <c r="EH151" s="152"/>
      <c r="EI151" s="152"/>
      <c r="EJ151" s="152"/>
      <c r="EK151" s="152"/>
      <c r="EL151" s="152"/>
      <c r="EM151" s="152"/>
      <c r="EN151" s="152"/>
      <c r="EO151" s="152"/>
      <c r="EP151" s="152"/>
      <c r="EQ151" s="152"/>
      <c r="ER151" s="152"/>
      <c r="ES151" s="152"/>
      <c r="ET151" s="152"/>
      <c r="EU151" s="152"/>
      <c r="EV151" s="152"/>
      <c r="EW151" s="152"/>
      <c r="EX151" s="152"/>
      <c r="EY151" s="152"/>
      <c r="EZ151" s="152"/>
      <c r="FA151" s="152"/>
      <c r="FB151" s="152"/>
      <c r="FC151" s="152"/>
      <c r="FD151" s="152"/>
      <c r="FE151" s="152"/>
      <c r="FF151" s="152"/>
      <c r="FG151" s="152"/>
      <c r="FH151" s="152"/>
      <c r="FI151" s="152"/>
      <c r="FJ151" s="152"/>
      <c r="FK151" s="152"/>
      <c r="FL151" s="152"/>
      <c r="FM151" s="152"/>
      <c r="FN151" s="152"/>
      <c r="FO151" s="152"/>
      <c r="FP151" s="152"/>
      <c r="FQ151" s="152"/>
      <c r="FR151" s="152"/>
      <c r="FS151" s="152"/>
      <c r="FT151" s="152"/>
      <c r="FU151" s="152"/>
      <c r="FV151" s="152"/>
      <c r="FW151" s="152"/>
      <c r="FX151" s="152"/>
      <c r="FY151" s="152"/>
      <c r="FZ151" s="152"/>
      <c r="GA151" s="152"/>
      <c r="GB151" s="152"/>
      <c r="GC151" s="152"/>
      <c r="GD151" s="152"/>
      <c r="GE151" s="152"/>
      <c r="GF151" s="152"/>
      <c r="GG151" s="152"/>
      <c r="GH151" s="152"/>
      <c r="GI151" s="152"/>
      <c r="GJ151" s="152"/>
      <c r="GK151" s="152"/>
      <c r="GL151" s="152"/>
      <c r="GM151" s="152"/>
      <c r="GN151" s="152"/>
      <c r="GO151" s="152"/>
      <c r="GP151" s="152"/>
      <c r="GQ151" s="152"/>
      <c r="GR151" s="152"/>
      <c r="GS151" s="152"/>
      <c r="GT151" s="152"/>
      <c r="GU151" s="152"/>
      <c r="GV151" s="152"/>
      <c r="GW151" s="152"/>
      <c r="GX151" s="152"/>
      <c r="GY151" s="152"/>
      <c r="GZ151" s="152"/>
      <c r="HA151" s="152"/>
      <c r="HB151" s="152"/>
      <c r="HC151" s="152"/>
      <c r="HD151" s="152"/>
      <c r="HE151" s="152"/>
      <c r="HF151" s="152"/>
      <c r="HG151" s="152"/>
      <c r="HH151" s="152"/>
      <c r="HI151" s="152"/>
      <c r="HJ151" s="152"/>
      <c r="HK151" s="152"/>
      <c r="HL151" s="152"/>
      <c r="HM151" s="152"/>
      <c r="HN151" s="152"/>
      <c r="HO151" s="152"/>
      <c r="HP151" s="152"/>
      <c r="HQ151" s="152"/>
      <c r="HR151" s="152"/>
      <c r="HS151" s="152"/>
      <c r="HT151" s="152"/>
      <c r="HU151" s="152"/>
      <c r="HV151" s="152"/>
      <c r="HW151" s="152"/>
      <c r="HX151" s="152"/>
      <c r="HY151" s="152"/>
      <c r="HZ151" s="152"/>
      <c r="IA151" s="152"/>
      <c r="IB151" s="152"/>
      <c r="IC151" s="152"/>
      <c r="ID151" s="152"/>
      <c r="IE151" s="152"/>
      <c r="IF151" s="152"/>
      <c r="IG151" s="152"/>
      <c r="IH151" s="152"/>
      <c r="II151" s="152"/>
      <c r="IJ151" s="152"/>
      <c r="IK151" s="152"/>
      <c r="IL151" s="152"/>
      <c r="IM151" s="152"/>
      <c r="IN151" s="152"/>
      <c r="IO151" s="152"/>
      <c r="IP151" s="152"/>
      <c r="IQ151" s="152"/>
      <c r="IR151" s="152"/>
      <c r="IS151" s="152"/>
      <c r="IT151" s="152"/>
      <c r="IU151" s="153" t="b">
        <v>0</v>
      </c>
      <c r="IV151" s="153" t="b">
        <v>0</v>
      </c>
    </row>
    <row r="152" spans="1:256">
      <c r="A152" s="158"/>
      <c r="B152" s="396" t="s">
        <v>38</v>
      </c>
      <c r="C152" s="488">
        <v>91776</v>
      </c>
      <c r="D152" s="488">
        <v>4723</v>
      </c>
      <c r="E152" s="488">
        <v>0</v>
      </c>
      <c r="F152" s="488">
        <v>0</v>
      </c>
      <c r="G152" s="488">
        <v>0</v>
      </c>
      <c r="H152" s="488">
        <v>0</v>
      </c>
      <c r="I152" s="488">
        <v>29</v>
      </c>
      <c r="J152" s="488">
        <v>0</v>
      </c>
      <c r="K152" s="488">
        <v>0</v>
      </c>
      <c r="L152" s="488">
        <v>1024</v>
      </c>
      <c r="M152" s="488"/>
      <c r="N152" s="488"/>
      <c r="O152" s="488"/>
      <c r="P152" s="488"/>
      <c r="Q152" s="488">
        <v>97552</v>
      </c>
      <c r="R152" s="488">
        <v>-1887</v>
      </c>
      <c r="S152" s="488">
        <v>95665</v>
      </c>
      <c r="T152" s="152"/>
      <c r="U152" s="152"/>
      <c r="V152" s="155"/>
      <c r="W152" s="152"/>
      <c r="X152" s="152"/>
      <c r="Y152" s="152"/>
      <c r="Z152" s="156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  <c r="BK152" s="152"/>
      <c r="BL152" s="152"/>
      <c r="BM152" s="152"/>
      <c r="BN152" s="152"/>
      <c r="BO152" s="152"/>
      <c r="BP152" s="152"/>
      <c r="BQ152" s="152"/>
      <c r="BR152" s="152"/>
      <c r="BS152" s="152"/>
      <c r="BT152" s="152"/>
      <c r="BU152" s="152"/>
      <c r="BV152" s="152"/>
      <c r="BW152" s="152"/>
      <c r="BX152" s="152"/>
      <c r="BY152" s="152"/>
      <c r="BZ152" s="152"/>
      <c r="CA152" s="157"/>
      <c r="CB152" s="152"/>
      <c r="CC152" s="152"/>
      <c r="CD152" s="152"/>
      <c r="CE152" s="152"/>
      <c r="CF152" s="152"/>
      <c r="CG152" s="152"/>
      <c r="CH152" s="152"/>
      <c r="CI152" s="152"/>
      <c r="CJ152" s="152"/>
      <c r="CK152" s="152"/>
      <c r="CL152" s="152"/>
      <c r="CM152" s="152"/>
      <c r="CN152" s="152"/>
      <c r="CO152" s="152"/>
      <c r="CP152" s="152"/>
      <c r="CQ152" s="152"/>
      <c r="CR152" s="152"/>
      <c r="CS152" s="152"/>
      <c r="CT152" s="152"/>
      <c r="CU152" s="152"/>
      <c r="CV152" s="152"/>
      <c r="CW152" s="152"/>
      <c r="CX152" s="152"/>
      <c r="CY152" s="152"/>
      <c r="CZ152" s="152"/>
      <c r="DA152" s="152"/>
      <c r="DB152" s="152"/>
      <c r="DC152" s="152"/>
      <c r="DD152" s="152"/>
      <c r="DE152" s="152"/>
      <c r="DF152" s="152"/>
      <c r="DG152" s="152"/>
      <c r="DH152" s="152"/>
      <c r="DI152" s="152"/>
      <c r="DJ152" s="152"/>
      <c r="DK152" s="152"/>
      <c r="DL152" s="152"/>
      <c r="DM152" s="152"/>
      <c r="DN152" s="152"/>
      <c r="DO152" s="152"/>
      <c r="DP152" s="152"/>
      <c r="DQ152" s="152"/>
      <c r="DR152" s="152"/>
      <c r="DS152" s="152"/>
      <c r="DT152" s="152"/>
      <c r="DU152" s="152"/>
      <c r="DV152" s="152"/>
      <c r="DW152" s="152"/>
      <c r="DX152" s="152"/>
      <c r="DY152" s="152"/>
      <c r="DZ152" s="152"/>
      <c r="EA152" s="152"/>
      <c r="EB152" s="152"/>
      <c r="EC152" s="152"/>
      <c r="ED152" s="152"/>
      <c r="EE152" s="152"/>
      <c r="EF152" s="152"/>
      <c r="EG152" s="152"/>
      <c r="EH152" s="152"/>
      <c r="EI152" s="152"/>
      <c r="EJ152" s="152"/>
      <c r="EK152" s="152"/>
      <c r="EL152" s="152"/>
      <c r="EM152" s="152"/>
      <c r="EN152" s="152"/>
      <c r="EO152" s="152"/>
      <c r="EP152" s="152"/>
      <c r="EQ152" s="152"/>
      <c r="ER152" s="152"/>
      <c r="ES152" s="152"/>
      <c r="ET152" s="152"/>
      <c r="EU152" s="152"/>
      <c r="EV152" s="152"/>
      <c r="EW152" s="152"/>
      <c r="EX152" s="152"/>
      <c r="EY152" s="152"/>
      <c r="EZ152" s="152"/>
      <c r="FA152" s="152"/>
      <c r="FB152" s="152"/>
      <c r="FC152" s="152"/>
      <c r="FD152" s="152"/>
      <c r="FE152" s="152"/>
      <c r="FF152" s="152"/>
      <c r="FG152" s="152"/>
      <c r="FH152" s="152"/>
      <c r="FI152" s="152"/>
      <c r="FJ152" s="152"/>
      <c r="FK152" s="152"/>
      <c r="FL152" s="152"/>
      <c r="FM152" s="152"/>
      <c r="FN152" s="152"/>
      <c r="FO152" s="152"/>
      <c r="FP152" s="152"/>
      <c r="FQ152" s="152"/>
      <c r="FR152" s="152"/>
      <c r="FS152" s="152"/>
      <c r="FT152" s="152"/>
      <c r="FU152" s="152"/>
      <c r="FV152" s="152"/>
      <c r="FW152" s="152"/>
      <c r="FX152" s="152"/>
      <c r="FY152" s="152"/>
      <c r="FZ152" s="152"/>
      <c r="GA152" s="152"/>
      <c r="GB152" s="152"/>
      <c r="GC152" s="152"/>
      <c r="GD152" s="152"/>
      <c r="GE152" s="152"/>
      <c r="GF152" s="152"/>
      <c r="GG152" s="152"/>
      <c r="GH152" s="152"/>
      <c r="GI152" s="152"/>
      <c r="GJ152" s="152"/>
      <c r="GK152" s="152"/>
      <c r="GL152" s="152"/>
      <c r="GM152" s="152"/>
      <c r="GN152" s="152"/>
      <c r="GO152" s="152"/>
      <c r="GP152" s="152"/>
      <c r="GQ152" s="152"/>
      <c r="GR152" s="152"/>
      <c r="GS152" s="152"/>
      <c r="GT152" s="152"/>
      <c r="GU152" s="152"/>
      <c r="GV152" s="152"/>
      <c r="GW152" s="152"/>
      <c r="GX152" s="152"/>
      <c r="GY152" s="152"/>
      <c r="GZ152" s="152"/>
      <c r="HA152" s="152"/>
      <c r="HB152" s="152"/>
      <c r="HC152" s="152"/>
      <c r="HD152" s="152"/>
      <c r="HE152" s="152"/>
      <c r="HF152" s="152"/>
      <c r="HG152" s="152"/>
      <c r="HH152" s="152"/>
      <c r="HI152" s="152"/>
      <c r="HJ152" s="152"/>
      <c r="HK152" s="152"/>
      <c r="HL152" s="152"/>
      <c r="HM152" s="152"/>
      <c r="HN152" s="152"/>
      <c r="HO152" s="152"/>
      <c r="HP152" s="152"/>
      <c r="HQ152" s="152"/>
      <c r="HR152" s="152"/>
      <c r="HS152" s="152"/>
      <c r="HT152" s="152"/>
      <c r="HU152" s="152"/>
      <c r="HV152" s="152"/>
      <c r="HW152" s="152"/>
      <c r="HX152" s="152"/>
      <c r="HY152" s="152"/>
      <c r="HZ152" s="152"/>
      <c r="IA152" s="152"/>
      <c r="IB152" s="152"/>
      <c r="IC152" s="152"/>
      <c r="ID152" s="152"/>
      <c r="IE152" s="152"/>
      <c r="IF152" s="152"/>
      <c r="IG152" s="152"/>
      <c r="IH152" s="152"/>
      <c r="II152" s="152"/>
      <c r="IJ152" s="152"/>
      <c r="IK152" s="152"/>
      <c r="IL152" s="152"/>
      <c r="IM152" s="152"/>
      <c r="IN152" s="152"/>
      <c r="IO152" s="152"/>
      <c r="IP152" s="152"/>
      <c r="IQ152" s="152"/>
      <c r="IR152" s="152"/>
      <c r="IS152" s="152"/>
      <c r="IT152" s="152"/>
      <c r="IU152" s="152"/>
      <c r="IV152" s="152"/>
    </row>
    <row r="153" spans="1:256">
      <c r="A153" s="6"/>
    </row>
    <row r="154" spans="1:256">
      <c r="A154" s="6"/>
    </row>
    <row r="155" spans="1:256">
      <c r="A155" s="6"/>
    </row>
    <row r="156" spans="1:256">
      <c r="A156" s="363"/>
      <c r="B156" s="402" t="s">
        <v>243</v>
      </c>
      <c r="C156" s="401" t="s">
        <v>89</v>
      </c>
      <c r="D156" s="401" t="s">
        <v>90</v>
      </c>
      <c r="E156" s="401" t="s">
        <v>91</v>
      </c>
      <c r="F156" s="401" t="s">
        <v>92</v>
      </c>
      <c r="G156" s="401" t="s">
        <v>93</v>
      </c>
      <c r="H156" s="401" t="s">
        <v>94</v>
      </c>
      <c r="I156" s="401" t="s">
        <v>95</v>
      </c>
      <c r="J156" s="401" t="s">
        <v>96</v>
      </c>
      <c r="K156" s="401" t="s">
        <v>97</v>
      </c>
      <c r="L156" s="401" t="s">
        <v>98</v>
      </c>
      <c r="M156" s="401"/>
      <c r="N156" s="401"/>
      <c r="O156" s="401"/>
      <c r="P156" s="401"/>
      <c r="Q156" s="401" t="s">
        <v>158</v>
      </c>
      <c r="R156" s="401" t="s">
        <v>99</v>
      </c>
      <c r="S156" s="401" t="s">
        <v>100</v>
      </c>
      <c r="T156" s="162"/>
      <c r="U156" s="162"/>
      <c r="V156" s="162"/>
      <c r="W156" s="162"/>
      <c r="X156" s="162"/>
      <c r="Y156" s="167"/>
      <c r="Z156" s="164"/>
      <c r="AA156" s="162"/>
      <c r="AB156" s="162"/>
      <c r="AC156" s="162"/>
      <c r="AD156" s="162"/>
      <c r="AE156" s="162"/>
      <c r="AF156" s="165">
        <v>0</v>
      </c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5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62"/>
      <c r="DA156" s="162"/>
      <c r="DB156" s="162"/>
      <c r="DC156" s="162"/>
      <c r="DD156" s="162"/>
      <c r="DE156" s="162"/>
      <c r="DF156" s="162"/>
      <c r="DG156" s="162"/>
      <c r="DH156" s="162"/>
      <c r="DI156" s="162"/>
      <c r="DJ156" s="162"/>
      <c r="DK156" s="162"/>
      <c r="DL156" s="162"/>
      <c r="DM156" s="162"/>
      <c r="DN156" s="162"/>
      <c r="DO156" s="162"/>
      <c r="DP156" s="162"/>
      <c r="DQ156" s="162"/>
      <c r="DR156" s="162"/>
      <c r="DS156" s="162"/>
      <c r="DT156" s="162"/>
      <c r="DU156" s="162"/>
      <c r="DV156" s="162"/>
      <c r="DW156" s="162"/>
      <c r="DX156" s="162"/>
      <c r="DY156" s="162"/>
      <c r="DZ156" s="162"/>
      <c r="EA156" s="162"/>
      <c r="EB156" s="162"/>
      <c r="EC156" s="162"/>
      <c r="ED156" s="162"/>
      <c r="EE156" s="162"/>
      <c r="EF156" s="162"/>
      <c r="EG156" s="162"/>
      <c r="EH156" s="162"/>
      <c r="EI156" s="162"/>
      <c r="EJ156" s="162"/>
      <c r="EK156" s="162"/>
      <c r="EL156" s="162"/>
      <c r="EM156" s="162"/>
      <c r="EN156" s="162"/>
      <c r="EO156" s="162"/>
      <c r="EP156" s="162"/>
      <c r="EQ156" s="162"/>
      <c r="ER156" s="162"/>
      <c r="ES156" s="162"/>
      <c r="ET156" s="162"/>
      <c r="EU156" s="162"/>
      <c r="EV156" s="162"/>
      <c r="EW156" s="162"/>
      <c r="EX156" s="162"/>
      <c r="EY156" s="162"/>
      <c r="EZ156" s="162"/>
      <c r="FA156" s="162"/>
      <c r="FB156" s="162"/>
      <c r="FC156" s="162"/>
      <c r="FD156" s="162"/>
      <c r="FE156" s="162"/>
      <c r="FF156" s="162"/>
      <c r="FG156" s="162"/>
      <c r="FH156" s="162"/>
      <c r="FI156" s="162"/>
      <c r="FJ156" s="162"/>
      <c r="FK156" s="162"/>
      <c r="FL156" s="162"/>
      <c r="FM156" s="162"/>
      <c r="FN156" s="162"/>
      <c r="FO156" s="162"/>
      <c r="FP156" s="162"/>
      <c r="FQ156" s="162"/>
      <c r="FR156" s="162"/>
      <c r="FS156" s="162"/>
      <c r="FT156" s="162"/>
      <c r="FU156" s="162"/>
      <c r="FV156" s="162"/>
      <c r="FW156" s="162"/>
      <c r="FX156" s="162"/>
      <c r="FY156" s="162"/>
      <c r="FZ156" s="162"/>
      <c r="GA156" s="162"/>
      <c r="GB156" s="162"/>
      <c r="GC156" s="162"/>
      <c r="GD156" s="162"/>
      <c r="GE156" s="162"/>
      <c r="GF156" s="162"/>
      <c r="GG156" s="162"/>
      <c r="GH156" s="162"/>
      <c r="GI156" s="162"/>
      <c r="GJ156" s="162"/>
      <c r="GK156" s="162"/>
      <c r="GL156" s="162"/>
      <c r="GM156" s="162"/>
      <c r="GN156" s="162"/>
      <c r="GO156" s="162"/>
      <c r="GP156" s="162"/>
      <c r="GQ156" s="162"/>
      <c r="GR156" s="162"/>
      <c r="GS156" s="162"/>
      <c r="GT156" s="162"/>
      <c r="GU156" s="162"/>
      <c r="GV156" s="162"/>
      <c r="GW156" s="162"/>
      <c r="GX156" s="162"/>
      <c r="GY156" s="162"/>
      <c r="GZ156" s="162"/>
      <c r="HA156" s="162"/>
      <c r="HB156" s="162"/>
      <c r="HC156" s="162"/>
      <c r="HD156" s="162"/>
      <c r="HE156" s="162"/>
      <c r="HF156" s="162"/>
      <c r="HG156" s="162"/>
      <c r="HH156" s="162"/>
      <c r="HI156" s="162"/>
      <c r="HJ156" s="162"/>
      <c r="HK156" s="162"/>
      <c r="HL156" s="162"/>
      <c r="HM156" s="162"/>
      <c r="HN156" s="162"/>
      <c r="HO156" s="162"/>
      <c r="HP156" s="162"/>
      <c r="HQ156" s="162"/>
      <c r="HR156" s="162"/>
      <c r="HS156" s="162"/>
      <c r="HT156" s="162"/>
      <c r="HU156" s="162"/>
      <c r="HV156" s="162"/>
      <c r="HW156" s="162"/>
      <c r="HX156" s="162"/>
      <c r="HY156" s="162"/>
      <c r="HZ156" s="162"/>
      <c r="IA156" s="162"/>
      <c r="IB156" s="162"/>
      <c r="IC156" s="162"/>
      <c r="ID156" s="162"/>
      <c r="IE156" s="162"/>
      <c r="IF156" s="162"/>
      <c r="IG156" s="162"/>
      <c r="IH156" s="162"/>
      <c r="II156" s="162"/>
      <c r="IJ156" s="162"/>
      <c r="IK156" s="162"/>
      <c r="IL156" s="162"/>
      <c r="IM156" s="162"/>
      <c r="IN156" s="162"/>
      <c r="IO156" s="162"/>
      <c r="IP156" s="162"/>
      <c r="IQ156" s="162"/>
      <c r="IR156" s="162"/>
      <c r="IS156" s="162"/>
      <c r="IT156" s="162"/>
      <c r="IU156" s="162"/>
      <c r="IV156" s="162"/>
    </row>
    <row r="157" spans="1:256">
      <c r="A157" s="363"/>
      <c r="B157" s="399"/>
      <c r="C157" s="400"/>
      <c r="D157" s="400"/>
      <c r="E157" s="400"/>
      <c r="F157" s="400"/>
      <c r="G157" s="400"/>
      <c r="H157" s="400"/>
      <c r="I157" s="400"/>
      <c r="J157" s="400"/>
      <c r="K157" s="400"/>
      <c r="L157" s="400"/>
      <c r="M157" s="400"/>
      <c r="N157" s="400"/>
      <c r="O157" s="400"/>
      <c r="P157" s="400"/>
      <c r="Q157" s="400"/>
      <c r="R157" s="400"/>
      <c r="S157" s="400"/>
      <c r="T157" s="162"/>
      <c r="U157" s="162"/>
      <c r="V157" s="162"/>
      <c r="W157" s="162"/>
      <c r="X157" s="162"/>
      <c r="Y157" s="162"/>
      <c r="Z157" s="164"/>
      <c r="AA157" s="162"/>
      <c r="AB157" s="162"/>
      <c r="AC157" s="162"/>
      <c r="AD157" s="162"/>
      <c r="AE157" s="162"/>
      <c r="AF157" s="165">
        <v>0</v>
      </c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5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62"/>
      <c r="DA157" s="162"/>
      <c r="DB157" s="162"/>
      <c r="DC157" s="162"/>
      <c r="DD157" s="162"/>
      <c r="DE157" s="162"/>
      <c r="DF157" s="162"/>
      <c r="DG157" s="162"/>
      <c r="DH157" s="162"/>
      <c r="DI157" s="162"/>
      <c r="DJ157" s="162"/>
      <c r="DK157" s="162"/>
      <c r="DL157" s="162"/>
      <c r="DM157" s="162"/>
      <c r="DN157" s="162"/>
      <c r="DO157" s="162"/>
      <c r="DP157" s="162"/>
      <c r="DQ157" s="162"/>
      <c r="DR157" s="162"/>
      <c r="DS157" s="162"/>
      <c r="DT157" s="162"/>
      <c r="DU157" s="162"/>
      <c r="DV157" s="162"/>
      <c r="DW157" s="162"/>
      <c r="DX157" s="162"/>
      <c r="DY157" s="162"/>
      <c r="DZ157" s="162"/>
      <c r="EA157" s="162"/>
      <c r="EB157" s="162"/>
      <c r="EC157" s="162"/>
      <c r="ED157" s="162"/>
      <c r="EE157" s="162"/>
      <c r="EF157" s="162"/>
      <c r="EG157" s="162"/>
      <c r="EH157" s="162"/>
      <c r="EI157" s="162"/>
      <c r="EJ157" s="162"/>
      <c r="EK157" s="162"/>
      <c r="EL157" s="162"/>
      <c r="EM157" s="162"/>
      <c r="EN157" s="162"/>
      <c r="EO157" s="162"/>
      <c r="EP157" s="162"/>
      <c r="EQ157" s="162"/>
      <c r="ER157" s="162"/>
      <c r="ES157" s="162"/>
      <c r="ET157" s="162"/>
      <c r="EU157" s="162"/>
      <c r="EV157" s="162"/>
      <c r="EW157" s="162"/>
      <c r="EX157" s="162"/>
      <c r="EY157" s="162"/>
      <c r="EZ157" s="162"/>
      <c r="FA157" s="162"/>
      <c r="FB157" s="162"/>
      <c r="FC157" s="162"/>
      <c r="FD157" s="162"/>
      <c r="FE157" s="162"/>
      <c r="FF157" s="162"/>
      <c r="FG157" s="162"/>
      <c r="FH157" s="162"/>
      <c r="FI157" s="162"/>
      <c r="FJ157" s="162"/>
      <c r="FK157" s="162"/>
      <c r="FL157" s="162"/>
      <c r="FM157" s="162"/>
      <c r="FN157" s="162"/>
      <c r="FO157" s="162"/>
      <c r="FP157" s="162"/>
      <c r="FQ157" s="162"/>
      <c r="FR157" s="162"/>
      <c r="FS157" s="162"/>
      <c r="FT157" s="162"/>
      <c r="FU157" s="162"/>
      <c r="FV157" s="162"/>
      <c r="FW157" s="162"/>
      <c r="FX157" s="162"/>
      <c r="FY157" s="162"/>
      <c r="FZ157" s="162"/>
      <c r="GA157" s="162"/>
      <c r="GB157" s="162"/>
      <c r="GC157" s="162"/>
      <c r="GD157" s="162"/>
      <c r="GE157" s="162"/>
      <c r="GF157" s="162"/>
      <c r="GG157" s="162"/>
      <c r="GH157" s="162"/>
      <c r="GI157" s="162"/>
      <c r="GJ157" s="162"/>
      <c r="GK157" s="162"/>
      <c r="GL157" s="162"/>
      <c r="GM157" s="162"/>
      <c r="GN157" s="162"/>
      <c r="GO157" s="162"/>
      <c r="GP157" s="162"/>
      <c r="GQ157" s="162"/>
      <c r="GR157" s="162"/>
      <c r="GS157" s="162"/>
      <c r="GT157" s="162"/>
      <c r="GU157" s="162"/>
      <c r="GV157" s="162"/>
      <c r="GW157" s="162"/>
      <c r="GX157" s="162"/>
      <c r="GY157" s="162"/>
      <c r="GZ157" s="162"/>
      <c r="HA157" s="162"/>
      <c r="HB157" s="162"/>
      <c r="HC157" s="162"/>
      <c r="HD157" s="162"/>
      <c r="HE157" s="162"/>
      <c r="HF157" s="162"/>
      <c r="HG157" s="162"/>
      <c r="HH157" s="162"/>
      <c r="HI157" s="162"/>
      <c r="HJ157" s="162"/>
      <c r="HK157" s="162"/>
      <c r="HL157" s="162"/>
      <c r="HM157" s="162"/>
      <c r="HN157" s="162"/>
      <c r="HO157" s="162"/>
      <c r="HP157" s="162"/>
      <c r="HQ157" s="162"/>
      <c r="HR157" s="162"/>
      <c r="HS157" s="162"/>
      <c r="HT157" s="162"/>
      <c r="HU157" s="162"/>
      <c r="HV157" s="162"/>
      <c r="HW157" s="162"/>
      <c r="HX157" s="162"/>
      <c r="HY157" s="162"/>
      <c r="HZ157" s="162"/>
      <c r="IA157" s="162"/>
      <c r="IB157" s="162"/>
      <c r="IC157" s="162"/>
      <c r="ID157" s="162"/>
      <c r="IE157" s="162"/>
      <c r="IF157" s="162"/>
      <c r="IG157" s="162"/>
      <c r="IH157" s="162"/>
      <c r="II157" s="162"/>
      <c r="IJ157" s="162"/>
      <c r="IK157" s="162"/>
      <c r="IL157" s="162"/>
      <c r="IM157" s="162"/>
      <c r="IN157" s="162"/>
      <c r="IO157" s="162"/>
      <c r="IP157" s="162"/>
      <c r="IQ157" s="162"/>
      <c r="IR157" s="162"/>
      <c r="IS157" s="162"/>
      <c r="IT157" s="162"/>
      <c r="IU157" s="162"/>
      <c r="IV157" s="162"/>
    </row>
    <row r="158" spans="1:256">
      <c r="A158" s="168">
        <v>4101</v>
      </c>
      <c r="B158" s="433" t="s">
        <v>244</v>
      </c>
      <c r="C158" s="490">
        <v>961155</v>
      </c>
      <c r="D158" s="490">
        <v>35214</v>
      </c>
      <c r="E158" s="490">
        <v>0</v>
      </c>
      <c r="F158" s="490">
        <v>0</v>
      </c>
      <c r="G158" s="490">
        <v>0</v>
      </c>
      <c r="H158" s="490">
        <v>0</v>
      </c>
      <c r="I158" s="490">
        <v>103</v>
      </c>
      <c r="J158" s="490">
        <v>0</v>
      </c>
      <c r="K158" s="490">
        <v>0</v>
      </c>
      <c r="L158" s="490">
        <v>13264</v>
      </c>
      <c r="M158" s="490"/>
      <c r="N158" s="490"/>
      <c r="O158" s="490"/>
      <c r="P158" s="490"/>
      <c r="Q158" s="490">
        <v>1009736</v>
      </c>
      <c r="R158" s="490">
        <v>-15073</v>
      </c>
      <c r="S158" s="490">
        <v>994663</v>
      </c>
      <c r="T158" s="162"/>
      <c r="U158" s="162"/>
      <c r="V158" s="162"/>
      <c r="W158" s="162"/>
      <c r="X158" s="162"/>
      <c r="Y158" s="162"/>
      <c r="Z158" s="164"/>
      <c r="AA158" s="162"/>
      <c r="AB158" s="162"/>
      <c r="AC158" s="162"/>
      <c r="AD158" s="162"/>
      <c r="AE158" s="162"/>
      <c r="AF158" s="165">
        <v>0</v>
      </c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5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62"/>
      <c r="DA158" s="162"/>
      <c r="DB158" s="162"/>
      <c r="DC158" s="162"/>
      <c r="DD158" s="162"/>
      <c r="DE158" s="162"/>
      <c r="DF158" s="162"/>
      <c r="DG158" s="162"/>
      <c r="DH158" s="162"/>
      <c r="DI158" s="162"/>
      <c r="DJ158" s="162"/>
      <c r="DK158" s="162"/>
      <c r="DL158" s="162"/>
      <c r="DM158" s="162"/>
      <c r="DN158" s="162"/>
      <c r="DO158" s="162"/>
      <c r="DP158" s="162"/>
      <c r="DQ158" s="162"/>
      <c r="DR158" s="162"/>
      <c r="DS158" s="162"/>
      <c r="DT158" s="162"/>
      <c r="DU158" s="162"/>
      <c r="DV158" s="162"/>
      <c r="DW158" s="162"/>
      <c r="DX158" s="162"/>
      <c r="DY158" s="162"/>
      <c r="DZ158" s="162"/>
      <c r="EA158" s="162"/>
      <c r="EB158" s="162"/>
      <c r="EC158" s="162"/>
      <c r="ED158" s="162"/>
      <c r="EE158" s="162"/>
      <c r="EF158" s="162"/>
      <c r="EG158" s="162"/>
      <c r="EH158" s="162"/>
      <c r="EI158" s="162"/>
      <c r="EJ158" s="162"/>
      <c r="EK158" s="162"/>
      <c r="EL158" s="162"/>
      <c r="EM158" s="162"/>
      <c r="EN158" s="162"/>
      <c r="EO158" s="162"/>
      <c r="EP158" s="162"/>
      <c r="EQ158" s="162"/>
      <c r="ER158" s="162"/>
      <c r="ES158" s="162"/>
      <c r="ET158" s="162"/>
      <c r="EU158" s="162"/>
      <c r="EV158" s="162"/>
      <c r="EW158" s="162"/>
      <c r="EX158" s="162"/>
      <c r="EY158" s="162"/>
      <c r="EZ158" s="162"/>
      <c r="FA158" s="162"/>
      <c r="FB158" s="162"/>
      <c r="FC158" s="162"/>
      <c r="FD158" s="162"/>
      <c r="FE158" s="162"/>
      <c r="FF158" s="162"/>
      <c r="FG158" s="162"/>
      <c r="FH158" s="162"/>
      <c r="FI158" s="162"/>
      <c r="FJ158" s="162"/>
      <c r="FK158" s="162"/>
      <c r="FL158" s="162"/>
      <c r="FM158" s="162"/>
      <c r="FN158" s="162"/>
      <c r="FO158" s="162"/>
      <c r="FP158" s="162"/>
      <c r="FQ158" s="162"/>
      <c r="FR158" s="162"/>
      <c r="FS158" s="162"/>
      <c r="FT158" s="162"/>
      <c r="FU158" s="162"/>
      <c r="FV158" s="162"/>
      <c r="FW158" s="162"/>
      <c r="FX158" s="162"/>
      <c r="FY158" s="162"/>
      <c r="FZ158" s="162"/>
      <c r="GA158" s="162"/>
      <c r="GB158" s="162"/>
      <c r="GC158" s="162"/>
      <c r="GD158" s="162"/>
      <c r="GE158" s="162"/>
      <c r="GF158" s="162"/>
      <c r="GG158" s="162"/>
      <c r="GH158" s="162"/>
      <c r="GI158" s="162"/>
      <c r="GJ158" s="162"/>
      <c r="GK158" s="162"/>
      <c r="GL158" s="162"/>
      <c r="GM158" s="162"/>
      <c r="GN158" s="162"/>
      <c r="GO158" s="162"/>
      <c r="GP158" s="162"/>
      <c r="GQ158" s="162"/>
      <c r="GR158" s="162"/>
      <c r="GS158" s="162"/>
      <c r="GT158" s="162"/>
      <c r="GU158" s="162"/>
      <c r="GV158" s="162"/>
      <c r="GW158" s="162"/>
      <c r="GX158" s="162"/>
      <c r="GY158" s="162"/>
      <c r="GZ158" s="162"/>
      <c r="HA158" s="162"/>
      <c r="HB158" s="162"/>
      <c r="HC158" s="162"/>
      <c r="HD158" s="162"/>
      <c r="HE158" s="162"/>
      <c r="HF158" s="162"/>
      <c r="HG158" s="162"/>
      <c r="HH158" s="162"/>
      <c r="HI158" s="162"/>
      <c r="HJ158" s="162"/>
      <c r="HK158" s="162"/>
      <c r="HL158" s="162"/>
      <c r="HM158" s="162"/>
      <c r="HN158" s="162"/>
      <c r="HO158" s="162"/>
      <c r="HP158" s="162"/>
      <c r="HQ158" s="162"/>
      <c r="HR158" s="162"/>
      <c r="HS158" s="162"/>
      <c r="HT158" s="162"/>
      <c r="HU158" s="162"/>
      <c r="HV158" s="162"/>
      <c r="HW158" s="162"/>
      <c r="HX158" s="162"/>
      <c r="HY158" s="162"/>
      <c r="HZ158" s="162"/>
      <c r="IA158" s="162"/>
      <c r="IB158" s="162"/>
      <c r="IC158" s="162"/>
      <c r="ID158" s="162"/>
      <c r="IE158" s="162"/>
      <c r="IF158" s="162"/>
      <c r="IG158" s="162"/>
      <c r="IH158" s="162"/>
      <c r="II158" s="162"/>
      <c r="IJ158" s="162"/>
      <c r="IK158" s="162"/>
      <c r="IL158" s="162"/>
      <c r="IM158" s="162"/>
      <c r="IN158" s="162"/>
      <c r="IO158" s="162"/>
      <c r="IP158" s="162"/>
      <c r="IQ158" s="162"/>
      <c r="IR158" s="162"/>
      <c r="IS158" s="162"/>
      <c r="IT158" s="162"/>
      <c r="IU158" s="163" t="b">
        <v>1</v>
      </c>
      <c r="IV158" s="163" t="b">
        <v>0</v>
      </c>
    </row>
    <row r="159" spans="1:256">
      <c r="A159" s="168">
        <v>4102</v>
      </c>
      <c r="B159" s="433" t="s">
        <v>245</v>
      </c>
      <c r="C159" s="492">
        <v>761043</v>
      </c>
      <c r="D159" s="492">
        <v>30042</v>
      </c>
      <c r="E159" s="492">
        <v>0</v>
      </c>
      <c r="F159" s="492">
        <v>0</v>
      </c>
      <c r="G159" s="492">
        <v>0</v>
      </c>
      <c r="H159" s="492">
        <v>0</v>
      </c>
      <c r="I159" s="492">
        <v>0</v>
      </c>
      <c r="J159" s="492">
        <v>0</v>
      </c>
      <c r="K159" s="492">
        <v>0</v>
      </c>
      <c r="L159" s="492">
        <v>11719</v>
      </c>
      <c r="M159" s="492"/>
      <c r="N159" s="492"/>
      <c r="O159" s="492"/>
      <c r="P159" s="492"/>
      <c r="Q159" s="492">
        <v>802804</v>
      </c>
      <c r="R159" s="492">
        <v>-15073</v>
      </c>
      <c r="S159" s="492">
        <v>787731</v>
      </c>
      <c r="T159" s="162"/>
      <c r="U159" s="162"/>
      <c r="V159" s="162"/>
      <c r="W159" s="162"/>
      <c r="X159" s="162"/>
      <c r="Y159" s="162"/>
      <c r="Z159" s="164"/>
      <c r="AA159" s="162"/>
      <c r="AB159" s="162"/>
      <c r="AC159" s="162"/>
      <c r="AD159" s="162"/>
      <c r="AE159" s="162"/>
      <c r="AF159" s="165">
        <v>0</v>
      </c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5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62"/>
      <c r="DA159" s="162"/>
      <c r="DB159" s="162"/>
      <c r="DC159" s="162"/>
      <c r="DD159" s="162"/>
      <c r="DE159" s="162"/>
      <c r="DF159" s="162"/>
      <c r="DG159" s="162"/>
      <c r="DH159" s="162"/>
      <c r="DI159" s="162"/>
      <c r="DJ159" s="162"/>
      <c r="DK159" s="162"/>
      <c r="DL159" s="162"/>
      <c r="DM159" s="162"/>
      <c r="DN159" s="162"/>
      <c r="DO159" s="162"/>
      <c r="DP159" s="162"/>
      <c r="DQ159" s="162"/>
      <c r="DR159" s="162"/>
      <c r="DS159" s="162"/>
      <c r="DT159" s="162"/>
      <c r="DU159" s="162"/>
      <c r="DV159" s="162"/>
      <c r="DW159" s="162"/>
      <c r="DX159" s="162"/>
      <c r="DY159" s="162"/>
      <c r="DZ159" s="162"/>
      <c r="EA159" s="162"/>
      <c r="EB159" s="162"/>
      <c r="EC159" s="162"/>
      <c r="ED159" s="162"/>
      <c r="EE159" s="162"/>
      <c r="EF159" s="162"/>
      <c r="EG159" s="162"/>
      <c r="EH159" s="162"/>
      <c r="EI159" s="162"/>
      <c r="EJ159" s="162"/>
      <c r="EK159" s="162"/>
      <c r="EL159" s="162"/>
      <c r="EM159" s="162"/>
      <c r="EN159" s="162"/>
      <c r="EO159" s="162"/>
      <c r="EP159" s="162"/>
      <c r="EQ159" s="162"/>
      <c r="ER159" s="162"/>
      <c r="ES159" s="162"/>
      <c r="ET159" s="162"/>
      <c r="EU159" s="162"/>
      <c r="EV159" s="162"/>
      <c r="EW159" s="162"/>
      <c r="EX159" s="162"/>
      <c r="EY159" s="162"/>
      <c r="EZ159" s="162"/>
      <c r="FA159" s="162"/>
      <c r="FB159" s="162"/>
      <c r="FC159" s="162"/>
      <c r="FD159" s="162"/>
      <c r="FE159" s="162"/>
      <c r="FF159" s="162"/>
      <c r="FG159" s="162"/>
      <c r="FH159" s="162"/>
      <c r="FI159" s="162"/>
      <c r="FJ159" s="162"/>
      <c r="FK159" s="162"/>
      <c r="FL159" s="162"/>
      <c r="FM159" s="162"/>
      <c r="FN159" s="162"/>
      <c r="FO159" s="162"/>
      <c r="FP159" s="162"/>
      <c r="FQ159" s="162"/>
      <c r="FR159" s="162"/>
      <c r="FS159" s="162"/>
      <c r="FT159" s="162"/>
      <c r="FU159" s="162"/>
      <c r="FV159" s="162"/>
      <c r="FW159" s="162"/>
      <c r="FX159" s="162"/>
      <c r="FY159" s="162"/>
      <c r="FZ159" s="162"/>
      <c r="GA159" s="162"/>
      <c r="GB159" s="162"/>
      <c r="GC159" s="162"/>
      <c r="GD159" s="162"/>
      <c r="GE159" s="162"/>
      <c r="GF159" s="162"/>
      <c r="GG159" s="162"/>
      <c r="GH159" s="162"/>
      <c r="GI159" s="162"/>
      <c r="GJ159" s="162"/>
      <c r="GK159" s="162"/>
      <c r="GL159" s="162"/>
      <c r="GM159" s="162"/>
      <c r="GN159" s="162"/>
      <c r="GO159" s="162"/>
      <c r="GP159" s="162"/>
      <c r="GQ159" s="162"/>
      <c r="GR159" s="162"/>
      <c r="GS159" s="162"/>
      <c r="GT159" s="162"/>
      <c r="GU159" s="162"/>
      <c r="GV159" s="162"/>
      <c r="GW159" s="162"/>
      <c r="GX159" s="162"/>
      <c r="GY159" s="162"/>
      <c r="GZ159" s="162"/>
      <c r="HA159" s="162"/>
      <c r="HB159" s="162"/>
      <c r="HC159" s="162"/>
      <c r="HD159" s="162"/>
      <c r="HE159" s="162"/>
      <c r="HF159" s="162"/>
      <c r="HG159" s="162"/>
      <c r="HH159" s="162"/>
      <c r="HI159" s="162"/>
      <c r="HJ159" s="162"/>
      <c r="HK159" s="162"/>
      <c r="HL159" s="162"/>
      <c r="HM159" s="162"/>
      <c r="HN159" s="162"/>
      <c r="HO159" s="162"/>
      <c r="HP159" s="162"/>
      <c r="HQ159" s="162"/>
      <c r="HR159" s="162"/>
      <c r="HS159" s="162"/>
      <c r="HT159" s="162"/>
      <c r="HU159" s="162"/>
      <c r="HV159" s="162"/>
      <c r="HW159" s="162"/>
      <c r="HX159" s="162"/>
      <c r="HY159" s="162"/>
      <c r="HZ159" s="162"/>
      <c r="IA159" s="162"/>
      <c r="IB159" s="162"/>
      <c r="IC159" s="162"/>
      <c r="ID159" s="162"/>
      <c r="IE159" s="162"/>
      <c r="IF159" s="162"/>
      <c r="IG159" s="162"/>
      <c r="IH159" s="162"/>
      <c r="II159" s="162"/>
      <c r="IJ159" s="162"/>
      <c r="IK159" s="162"/>
      <c r="IL159" s="162"/>
      <c r="IM159" s="162"/>
      <c r="IN159" s="162"/>
      <c r="IO159" s="162"/>
      <c r="IP159" s="162"/>
      <c r="IQ159" s="162"/>
      <c r="IR159" s="162"/>
      <c r="IS159" s="162"/>
      <c r="IT159" s="162"/>
      <c r="IU159" s="163" t="b">
        <v>1</v>
      </c>
      <c r="IV159" s="163" t="b">
        <v>0</v>
      </c>
    </row>
    <row r="160" spans="1:256">
      <c r="A160" s="363"/>
      <c r="B160" s="433" t="s">
        <v>246</v>
      </c>
      <c r="C160" s="491">
        <v>200112</v>
      </c>
      <c r="D160" s="491">
        <v>5172</v>
      </c>
      <c r="E160" s="491">
        <v>0</v>
      </c>
      <c r="F160" s="491">
        <v>0</v>
      </c>
      <c r="G160" s="491">
        <v>0</v>
      </c>
      <c r="H160" s="491">
        <v>0</v>
      </c>
      <c r="I160" s="491">
        <v>103</v>
      </c>
      <c r="J160" s="491">
        <v>0</v>
      </c>
      <c r="K160" s="491">
        <v>0</v>
      </c>
      <c r="L160" s="491">
        <v>1545</v>
      </c>
      <c r="M160" s="491"/>
      <c r="N160" s="491"/>
      <c r="O160" s="491"/>
      <c r="P160" s="491"/>
      <c r="Q160" s="491">
        <v>206932</v>
      </c>
      <c r="R160" s="491">
        <v>0</v>
      </c>
      <c r="S160" s="491">
        <v>206932</v>
      </c>
      <c r="T160" s="162"/>
      <c r="U160" s="162"/>
      <c r="V160" s="162"/>
      <c r="W160" s="166"/>
      <c r="X160" s="166"/>
      <c r="Y160" s="162"/>
      <c r="Z160" s="164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5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62"/>
      <c r="DA160" s="162"/>
      <c r="DB160" s="162"/>
      <c r="DC160" s="162"/>
      <c r="DD160" s="162"/>
      <c r="DE160" s="162"/>
      <c r="DF160" s="162"/>
      <c r="DG160" s="162"/>
      <c r="DH160" s="162"/>
      <c r="DI160" s="162"/>
      <c r="DJ160" s="162"/>
      <c r="DK160" s="162"/>
      <c r="DL160" s="162"/>
      <c r="DM160" s="162"/>
      <c r="DN160" s="162"/>
      <c r="DO160" s="162"/>
      <c r="DP160" s="162"/>
      <c r="DQ160" s="162"/>
      <c r="DR160" s="162"/>
      <c r="DS160" s="162"/>
      <c r="DT160" s="162"/>
      <c r="DU160" s="162"/>
      <c r="DV160" s="162"/>
      <c r="DW160" s="162"/>
      <c r="DX160" s="162"/>
      <c r="DY160" s="162"/>
      <c r="DZ160" s="162"/>
      <c r="EA160" s="162"/>
      <c r="EB160" s="162"/>
      <c r="EC160" s="162"/>
      <c r="ED160" s="162"/>
      <c r="EE160" s="162"/>
      <c r="EF160" s="162"/>
      <c r="EG160" s="162"/>
      <c r="EH160" s="162"/>
      <c r="EI160" s="162"/>
      <c r="EJ160" s="162"/>
      <c r="EK160" s="162"/>
      <c r="EL160" s="162"/>
      <c r="EM160" s="162"/>
      <c r="EN160" s="162"/>
      <c r="EO160" s="162"/>
      <c r="EP160" s="162"/>
      <c r="EQ160" s="162"/>
      <c r="ER160" s="162"/>
      <c r="ES160" s="162"/>
      <c r="ET160" s="162"/>
      <c r="EU160" s="162"/>
      <c r="EV160" s="162"/>
      <c r="EW160" s="162"/>
      <c r="EX160" s="162"/>
      <c r="EY160" s="162"/>
      <c r="EZ160" s="162"/>
      <c r="FA160" s="162"/>
      <c r="FB160" s="162"/>
      <c r="FC160" s="162"/>
      <c r="FD160" s="162"/>
      <c r="FE160" s="162"/>
      <c r="FF160" s="162"/>
      <c r="FG160" s="162"/>
      <c r="FH160" s="162"/>
      <c r="FI160" s="162"/>
      <c r="FJ160" s="162"/>
      <c r="FK160" s="162"/>
      <c r="FL160" s="162"/>
      <c r="FM160" s="162"/>
      <c r="FN160" s="162"/>
      <c r="FO160" s="162"/>
      <c r="FP160" s="162"/>
      <c r="FQ160" s="162"/>
      <c r="FR160" s="162"/>
      <c r="FS160" s="162"/>
      <c r="FT160" s="162"/>
      <c r="FU160" s="162"/>
      <c r="FV160" s="162"/>
      <c r="FW160" s="162"/>
      <c r="FX160" s="162"/>
      <c r="FY160" s="162"/>
      <c r="FZ160" s="162"/>
      <c r="GA160" s="162"/>
      <c r="GB160" s="162"/>
      <c r="GC160" s="162"/>
      <c r="GD160" s="162"/>
      <c r="GE160" s="162"/>
      <c r="GF160" s="162"/>
      <c r="GG160" s="162"/>
      <c r="GH160" s="162"/>
      <c r="GI160" s="162"/>
      <c r="GJ160" s="162"/>
      <c r="GK160" s="162"/>
      <c r="GL160" s="162"/>
      <c r="GM160" s="162"/>
      <c r="GN160" s="162"/>
      <c r="GO160" s="162"/>
      <c r="GP160" s="162"/>
      <c r="GQ160" s="162"/>
      <c r="GR160" s="162"/>
      <c r="GS160" s="162"/>
      <c r="GT160" s="162"/>
      <c r="GU160" s="162"/>
      <c r="GV160" s="162"/>
      <c r="GW160" s="162"/>
      <c r="GX160" s="162"/>
      <c r="GY160" s="162"/>
      <c r="GZ160" s="162"/>
      <c r="HA160" s="162"/>
      <c r="HB160" s="162"/>
      <c r="HC160" s="162"/>
      <c r="HD160" s="162"/>
      <c r="HE160" s="162"/>
      <c r="HF160" s="162"/>
      <c r="HG160" s="162"/>
      <c r="HH160" s="162"/>
      <c r="HI160" s="162"/>
      <c r="HJ160" s="162"/>
      <c r="HK160" s="162"/>
      <c r="HL160" s="162"/>
      <c r="HM160" s="162"/>
      <c r="HN160" s="162"/>
      <c r="HO160" s="162"/>
      <c r="HP160" s="162"/>
      <c r="HQ160" s="162"/>
      <c r="HR160" s="162"/>
      <c r="HS160" s="162"/>
      <c r="HT160" s="162"/>
      <c r="HU160" s="162"/>
      <c r="HV160" s="162"/>
      <c r="HW160" s="162"/>
      <c r="HX160" s="162"/>
      <c r="HY160" s="162"/>
      <c r="HZ160" s="162"/>
      <c r="IA160" s="162"/>
      <c r="IB160" s="162"/>
      <c r="IC160" s="162"/>
      <c r="ID160" s="162"/>
      <c r="IE160" s="162"/>
      <c r="IF160" s="162"/>
      <c r="IG160" s="162"/>
      <c r="IH160" s="162"/>
      <c r="II160" s="162"/>
      <c r="IJ160" s="162"/>
      <c r="IK160" s="162"/>
      <c r="IL160" s="162"/>
      <c r="IM160" s="162"/>
      <c r="IN160" s="162"/>
      <c r="IO160" s="162"/>
      <c r="IP160" s="162"/>
      <c r="IQ160" s="162"/>
      <c r="IR160" s="162"/>
      <c r="IS160" s="162"/>
      <c r="IT160" s="162"/>
      <c r="IU160" s="162"/>
      <c r="IV160" s="162"/>
    </row>
    <row r="161" spans="1:6">
      <c r="A161" s="6"/>
    </row>
    <row r="162" spans="1:6">
      <c r="A162" s="6"/>
    </row>
    <row r="163" spans="1:6">
      <c r="A163" s="6"/>
    </row>
    <row r="164" spans="1:6">
      <c r="A164" s="6"/>
    </row>
    <row r="165" spans="1:6" ht="15.75">
      <c r="A165" s="173">
        <v>19</v>
      </c>
      <c r="B165" s="171" t="s">
        <v>247</v>
      </c>
      <c r="C165" s="171"/>
      <c r="D165" s="172"/>
      <c r="E165" s="172"/>
    </row>
    <row r="166" spans="1:6" ht="15.75">
      <c r="A166" s="173"/>
      <c r="B166" s="171"/>
      <c r="C166" s="171"/>
      <c r="D166" s="172"/>
      <c r="E166" s="172"/>
    </row>
    <row r="167" spans="1:6" ht="15.75">
      <c r="A167" s="173"/>
      <c r="B167" s="170" t="s">
        <v>248</v>
      </c>
      <c r="C167" s="171"/>
      <c r="D167" s="172"/>
      <c r="E167" s="172"/>
    </row>
    <row r="168" spans="1:6" ht="15.75">
      <c r="A168" s="173"/>
      <c r="B168" s="170"/>
      <c r="C168" s="171"/>
      <c r="D168" s="172"/>
      <c r="E168" s="172"/>
    </row>
    <row r="169" spans="1:6" ht="15.75">
      <c r="A169" s="170"/>
      <c r="B169" s="436"/>
      <c r="C169" s="436"/>
      <c r="D169" s="497" t="s">
        <v>503</v>
      </c>
      <c r="E169" s="497" t="s">
        <v>274</v>
      </c>
    </row>
    <row r="170" spans="1:6" ht="15.75">
      <c r="A170" s="170"/>
      <c r="B170" s="439"/>
      <c r="C170" s="436"/>
      <c r="D170" s="493" t="s">
        <v>249</v>
      </c>
      <c r="E170" s="493"/>
    </row>
    <row r="171" spans="1:6" ht="15.75">
      <c r="A171" s="170"/>
      <c r="B171" s="434" t="s">
        <v>506</v>
      </c>
      <c r="C171" s="436"/>
      <c r="D171" s="493"/>
      <c r="E171" s="493"/>
      <c r="F171" s="6"/>
    </row>
    <row r="172" spans="1:6" ht="15.75">
      <c r="A172" s="170"/>
      <c r="B172" s="440" t="s">
        <v>250</v>
      </c>
      <c r="C172" s="436"/>
      <c r="D172" s="494">
        <v>87164</v>
      </c>
      <c r="E172" s="494">
        <v>59544</v>
      </c>
      <c r="F172" s="6"/>
    </row>
    <row r="173" spans="1:6" ht="15.75">
      <c r="A173" s="170"/>
      <c r="B173" s="436" t="s">
        <v>251</v>
      </c>
      <c r="C173" s="435"/>
      <c r="D173" s="494">
        <v>15479</v>
      </c>
      <c r="E173" s="494">
        <v>21024</v>
      </c>
      <c r="F173" s="6"/>
    </row>
    <row r="174" spans="1:6" ht="15.75">
      <c r="A174" s="170"/>
      <c r="B174" s="440" t="s">
        <v>252</v>
      </c>
      <c r="C174" s="443"/>
      <c r="D174" s="494">
        <v>40000</v>
      </c>
      <c r="E174" s="494">
        <v>11162</v>
      </c>
      <c r="F174" s="6"/>
    </row>
    <row r="175" spans="1:6" ht="15.75">
      <c r="A175" s="170"/>
      <c r="B175" s="440" t="s">
        <v>253</v>
      </c>
      <c r="C175" s="443"/>
      <c r="D175" s="494">
        <v>0</v>
      </c>
      <c r="E175" s="494">
        <v>0</v>
      </c>
      <c r="F175" s="6"/>
    </row>
    <row r="176" spans="1:6" ht="15.75">
      <c r="A176" s="170"/>
      <c r="B176" s="440" t="s">
        <v>254</v>
      </c>
      <c r="C176" s="443"/>
      <c r="D176" s="494">
        <v>0</v>
      </c>
      <c r="E176" s="494">
        <v>0</v>
      </c>
      <c r="F176" s="6"/>
    </row>
    <row r="177" spans="1:6" ht="15.75">
      <c r="A177" s="170"/>
      <c r="B177" s="440" t="s">
        <v>470</v>
      </c>
      <c r="C177" s="443"/>
      <c r="D177" s="494">
        <v>-561</v>
      </c>
      <c r="E177" s="494">
        <v>0</v>
      </c>
      <c r="F177" s="6"/>
    </row>
    <row r="178" spans="1:6" ht="15.75">
      <c r="A178" s="170"/>
      <c r="B178" s="440" t="s">
        <v>255</v>
      </c>
      <c r="C178" s="444"/>
      <c r="D178" s="495">
        <v>1600</v>
      </c>
      <c r="E178" s="495">
        <v>747</v>
      </c>
      <c r="F178" s="6"/>
    </row>
    <row r="179" spans="1:6" ht="15.75">
      <c r="A179" s="170"/>
      <c r="B179" s="440" t="s">
        <v>38</v>
      </c>
      <c r="C179" s="437"/>
      <c r="D179" s="496">
        <v>143682</v>
      </c>
      <c r="E179" s="496">
        <v>92477</v>
      </c>
      <c r="F179" s="6"/>
    </row>
    <row r="180" spans="1:6" ht="15.75">
      <c r="A180" s="170"/>
      <c r="B180" s="441"/>
      <c r="C180" s="438"/>
      <c r="D180" s="496"/>
      <c r="E180" s="496"/>
      <c r="F180" s="6"/>
    </row>
    <row r="181" spans="1:6" ht="15.75">
      <c r="A181" s="170"/>
      <c r="B181" s="442" t="s">
        <v>507</v>
      </c>
      <c r="C181" s="438"/>
      <c r="D181" s="496"/>
      <c r="E181" s="496"/>
      <c r="F181" s="6"/>
    </row>
    <row r="182" spans="1:6" ht="15.75">
      <c r="A182" s="170"/>
      <c r="B182" s="440" t="s">
        <v>256</v>
      </c>
      <c r="C182" s="438"/>
      <c r="D182" s="494">
        <v>63056</v>
      </c>
      <c r="E182" s="494">
        <v>29834</v>
      </c>
      <c r="F182" s="6"/>
    </row>
    <row r="183" spans="1:6" ht="15.75">
      <c r="A183" s="170"/>
      <c r="B183" s="440" t="s">
        <v>257</v>
      </c>
      <c r="C183" s="438"/>
      <c r="D183" s="495">
        <v>80626</v>
      </c>
      <c r="E183" s="495">
        <v>62643</v>
      </c>
      <c r="F183" s="6"/>
    </row>
    <row r="184" spans="1:6" ht="18">
      <c r="A184" s="170"/>
      <c r="B184" s="440"/>
      <c r="C184" s="438"/>
      <c r="D184" s="498"/>
      <c r="E184" s="498"/>
      <c r="F184" s="6"/>
    </row>
    <row r="185" spans="1:6" ht="15.75">
      <c r="B185" s="440" t="s">
        <v>38</v>
      </c>
      <c r="C185" s="437"/>
      <c r="D185" s="496">
        <v>143682</v>
      </c>
      <c r="E185" s="496">
        <v>92477</v>
      </c>
      <c r="F185" s="6"/>
    </row>
    <row r="187" spans="1:6">
      <c r="B187" s="210" t="s">
        <v>260</v>
      </c>
      <c r="C187" s="209">
        <v>-4480</v>
      </c>
      <c r="D187" s="208" t="e">
        <f>S88-#REF!</f>
        <v>#REF!</v>
      </c>
    </row>
    <row r="188" spans="1:6">
      <c r="B188" s="210" t="s">
        <v>261</v>
      </c>
      <c r="C188" s="209">
        <v>-2341</v>
      </c>
      <c r="D188" s="208" t="e">
        <f>S135-#REF!</f>
        <v>#REF!</v>
      </c>
    </row>
    <row r="189" spans="1:6">
      <c r="B189" s="210" t="s">
        <v>262</v>
      </c>
      <c r="C189" s="209">
        <v>2</v>
      </c>
      <c r="D189" s="209"/>
    </row>
    <row r="192" spans="1:6" ht="15.75">
      <c r="A192" s="185">
        <v>8</v>
      </c>
      <c r="B192" s="181" t="s">
        <v>263</v>
      </c>
      <c r="C192" s="181"/>
      <c r="D192" s="183"/>
    </row>
    <row r="193" spans="1:5" ht="15.75">
      <c r="A193" s="182"/>
      <c r="B193" s="181"/>
      <c r="C193" s="181"/>
      <c r="D193" s="183"/>
    </row>
    <row r="194" spans="1:5" ht="15.75">
      <c r="A194" s="180"/>
      <c r="B194" s="180" t="s">
        <v>264</v>
      </c>
      <c r="C194" s="180"/>
      <c r="D194" s="184"/>
    </row>
    <row r="195" spans="1:5" ht="15.75">
      <c r="A195" s="180"/>
      <c r="B195" s="180"/>
      <c r="C195" s="180"/>
      <c r="D195" s="184"/>
    </row>
    <row r="196" spans="1:5" ht="15.75">
      <c r="A196" s="180"/>
      <c r="B196" s="445"/>
      <c r="C196" s="445"/>
      <c r="D196" s="456" t="s">
        <v>503</v>
      </c>
      <c r="E196" s="456" t="s">
        <v>274</v>
      </c>
    </row>
    <row r="197" spans="1:5" ht="15.75">
      <c r="A197" s="180"/>
      <c r="B197" s="445"/>
      <c r="C197" s="445"/>
      <c r="D197" s="453" t="s">
        <v>249</v>
      </c>
      <c r="E197" s="453"/>
    </row>
    <row r="198" spans="1:5" ht="15.75">
      <c r="A198" s="180"/>
      <c r="B198" s="445"/>
      <c r="C198" s="445"/>
      <c r="D198" s="454"/>
      <c r="E198" s="451"/>
    </row>
    <row r="199" spans="1:5" ht="15.75">
      <c r="A199" s="180"/>
      <c r="B199" s="445" t="s">
        <v>265</v>
      </c>
      <c r="C199" s="445"/>
      <c r="D199" s="457">
        <v>85800</v>
      </c>
      <c r="E199" s="457">
        <v>75695</v>
      </c>
    </row>
    <row r="200" spans="1:5" ht="15.75">
      <c r="A200" s="180"/>
      <c r="B200" s="445" t="s">
        <v>266</v>
      </c>
      <c r="C200" s="445"/>
      <c r="D200" s="457">
        <v>4628</v>
      </c>
      <c r="E200" s="457">
        <v>5723</v>
      </c>
    </row>
    <row r="201" spans="1:5" ht="15.75">
      <c r="A201" s="180"/>
      <c r="B201" s="445" t="s">
        <v>238</v>
      </c>
      <c r="C201" s="445"/>
      <c r="D201" s="457">
        <v>8164</v>
      </c>
      <c r="E201" s="457">
        <v>10935</v>
      </c>
    </row>
    <row r="202" spans="1:5" ht="15.75">
      <c r="A202" s="180"/>
      <c r="B202" s="445" t="s">
        <v>267</v>
      </c>
      <c r="C202" s="445"/>
      <c r="D202" s="457">
        <v>11</v>
      </c>
      <c r="E202" s="457">
        <v>337</v>
      </c>
    </row>
    <row r="203" spans="1:5" ht="15.75">
      <c r="A203" s="180"/>
      <c r="B203" s="445" t="s">
        <v>268</v>
      </c>
      <c r="C203" s="445"/>
      <c r="D203" s="457">
        <v>0</v>
      </c>
      <c r="E203" s="457">
        <v>0</v>
      </c>
    </row>
    <row r="204" spans="1:5" ht="15.75">
      <c r="A204" s="180"/>
      <c r="B204" s="445" t="s">
        <v>269</v>
      </c>
      <c r="C204" s="445"/>
      <c r="D204" s="457">
        <v>0</v>
      </c>
      <c r="E204" s="457">
        <v>0</v>
      </c>
    </row>
    <row r="205" spans="1:5" ht="15.75">
      <c r="A205" s="180"/>
      <c r="B205" s="446" t="s">
        <v>508</v>
      </c>
      <c r="C205" s="445"/>
      <c r="D205" s="459">
        <v>-2925</v>
      </c>
      <c r="E205" s="459">
        <v>-4332</v>
      </c>
    </row>
    <row r="206" spans="1:5" ht="15.75">
      <c r="A206" s="180"/>
      <c r="B206" s="445"/>
      <c r="C206" s="445"/>
      <c r="D206" s="452"/>
      <c r="E206" s="452"/>
    </row>
    <row r="207" spans="1:5" ht="15.75">
      <c r="A207" s="180"/>
      <c r="B207" s="445" t="s">
        <v>38</v>
      </c>
      <c r="C207" s="445"/>
      <c r="D207" s="455">
        <v>95678</v>
      </c>
      <c r="E207" s="455">
        <v>88358</v>
      </c>
    </row>
    <row r="208" spans="1:5" ht="15.75">
      <c r="B208" s="445"/>
      <c r="C208" s="445"/>
      <c r="D208" s="455"/>
      <c r="E208" s="455"/>
    </row>
    <row r="209" spans="1:8" ht="15.75">
      <c r="B209" s="445" t="s">
        <v>313</v>
      </c>
      <c r="C209" s="445"/>
      <c r="D209" s="459">
        <v>35</v>
      </c>
      <c r="E209" s="458">
        <v>33</v>
      </c>
    </row>
    <row r="211" spans="1:8" ht="15.75">
      <c r="A211" s="190">
        <v>20</v>
      </c>
      <c r="B211" s="188" t="s">
        <v>271</v>
      </c>
      <c r="C211" s="187"/>
      <c r="D211" s="189"/>
    </row>
    <row r="212" spans="1:8" ht="15.75">
      <c r="A212" s="187"/>
      <c r="B212" s="186"/>
      <c r="C212" s="186"/>
      <c r="D212" s="189"/>
    </row>
    <row r="213" spans="1:8" ht="15.75">
      <c r="A213" s="186"/>
      <c r="B213" s="186" t="s">
        <v>272</v>
      </c>
      <c r="C213" s="186"/>
      <c r="D213" s="189"/>
    </row>
    <row r="214" spans="1:8" ht="15.75">
      <c r="A214" s="186"/>
      <c r="B214" s="186"/>
      <c r="C214" s="186"/>
      <c r="D214" s="189"/>
    </row>
    <row r="215" spans="1:8" ht="15.75">
      <c r="A215" s="186"/>
      <c r="B215" s="447"/>
      <c r="C215" s="447"/>
      <c r="D215" s="503" t="s">
        <v>503</v>
      </c>
      <c r="E215" s="503" t="s">
        <v>274</v>
      </c>
    </row>
    <row r="216" spans="1:8" ht="15.75">
      <c r="A216" s="186"/>
      <c r="B216" s="447"/>
      <c r="C216" s="447"/>
      <c r="D216" s="499" t="s">
        <v>249</v>
      </c>
      <c r="E216" s="499"/>
    </row>
    <row r="217" spans="1:8" ht="15.75">
      <c r="A217" s="186"/>
      <c r="B217" s="447"/>
      <c r="C217" s="447"/>
      <c r="D217" s="505"/>
      <c r="E217" s="505"/>
    </row>
    <row r="218" spans="1:8" ht="15.75">
      <c r="A218" s="186"/>
      <c r="B218" s="447" t="s">
        <v>202</v>
      </c>
      <c r="C218" s="447"/>
      <c r="D218" s="500">
        <v>32362</v>
      </c>
      <c r="E218" s="500">
        <v>31859</v>
      </c>
      <c r="G218" s="305"/>
      <c r="H218" s="306"/>
    </row>
    <row r="219" spans="1:8" ht="15.75">
      <c r="A219" s="186"/>
      <c r="B219" s="447" t="s">
        <v>203</v>
      </c>
      <c r="C219" s="447"/>
      <c r="D219" s="500">
        <v>14282</v>
      </c>
      <c r="E219" s="500">
        <v>11203</v>
      </c>
      <c r="G219" s="305"/>
      <c r="H219" s="306"/>
    </row>
    <row r="220" spans="1:8" ht="15.75">
      <c r="A220" s="186"/>
      <c r="B220" s="447" t="s">
        <v>201</v>
      </c>
      <c r="C220" s="447"/>
      <c r="D220" s="500">
        <v>1358</v>
      </c>
      <c r="E220" s="500">
        <v>2257</v>
      </c>
    </row>
    <row r="221" spans="1:8" ht="15.75">
      <c r="A221" s="186"/>
      <c r="B221" s="447" t="s">
        <v>267</v>
      </c>
      <c r="C221" s="447"/>
      <c r="D221" s="501">
        <v>123</v>
      </c>
      <c r="E221" s="501">
        <v>47</v>
      </c>
    </row>
    <row r="222" spans="1:8" ht="15.75">
      <c r="A222" s="186"/>
      <c r="B222" s="447"/>
      <c r="C222" s="447"/>
      <c r="D222" s="504"/>
      <c r="E222" s="504"/>
    </row>
    <row r="223" spans="1:8" ht="15.75">
      <c r="A223" s="186"/>
      <c r="B223" s="447" t="s">
        <v>38</v>
      </c>
      <c r="C223" s="447"/>
      <c r="D223" s="502">
        <v>48125</v>
      </c>
      <c r="E223" s="502">
        <v>45366</v>
      </c>
    </row>
    <row r="224" spans="1:8" ht="15.75">
      <c r="B224" s="447"/>
      <c r="C224" s="447"/>
      <c r="D224" s="505"/>
      <c r="E224" s="505"/>
    </row>
    <row r="225" spans="2:6" ht="15.75">
      <c r="B225" s="447" t="s">
        <v>373</v>
      </c>
      <c r="C225" s="447"/>
      <c r="D225" s="506">
        <v>22</v>
      </c>
      <c r="E225" s="506">
        <v>21</v>
      </c>
    </row>
    <row r="229" spans="2:6" ht="20.25">
      <c r="B229" s="214"/>
      <c r="C229" s="213" t="s">
        <v>275</v>
      </c>
      <c r="D229" s="448">
        <v>2018</v>
      </c>
      <c r="E229" s="449">
        <v>2017</v>
      </c>
    </row>
    <row r="230" spans="2:6" ht="20.25">
      <c r="B230" s="219" t="s">
        <v>276</v>
      </c>
      <c r="C230" s="221"/>
      <c r="D230" s="449"/>
      <c r="E230" s="449"/>
    </row>
    <row r="231" spans="2:6" ht="15.75">
      <c r="B231" s="219" t="s">
        <v>277</v>
      </c>
      <c r="C231" s="296"/>
      <c r="D231" s="513">
        <v>987026</v>
      </c>
      <c r="E231" s="513">
        <v>963534</v>
      </c>
    </row>
    <row r="232" spans="2:6" ht="15.75">
      <c r="B232" s="219" t="s">
        <v>278</v>
      </c>
      <c r="C232" s="296"/>
      <c r="D232" s="514">
        <v>-900330</v>
      </c>
      <c r="E232" s="508">
        <v>-842718</v>
      </c>
    </row>
    <row r="233" spans="2:6" ht="15.75">
      <c r="B233" s="219" t="s">
        <v>279</v>
      </c>
      <c r="C233" s="296"/>
      <c r="D233" s="508">
        <v>-7387</v>
      </c>
      <c r="E233" s="508">
        <v>-9540</v>
      </c>
    </row>
    <row r="234" spans="2:6" ht="15.75">
      <c r="B234" s="219" t="s">
        <v>280</v>
      </c>
      <c r="C234" s="296"/>
      <c r="D234" s="513">
        <v>3479</v>
      </c>
      <c r="E234" s="513">
        <v>5430</v>
      </c>
    </row>
    <row r="235" spans="2:6" ht="15.75">
      <c r="B235" s="219" t="s">
        <v>281</v>
      </c>
      <c r="C235" s="296"/>
      <c r="D235" s="508">
        <v>-10414</v>
      </c>
      <c r="E235" s="508">
        <v>-6989</v>
      </c>
    </row>
    <row r="236" spans="2:6" ht="15.75">
      <c r="B236" s="219" t="s">
        <v>282</v>
      </c>
      <c r="C236" s="296"/>
      <c r="D236" s="508">
        <v>-17332</v>
      </c>
      <c r="E236" s="508">
        <v>-14325</v>
      </c>
    </row>
    <row r="237" spans="2:6" ht="15.75">
      <c r="B237" s="219" t="s">
        <v>283</v>
      </c>
      <c r="C237" s="296"/>
      <c r="D237" s="508">
        <v>0</v>
      </c>
      <c r="E237" s="508">
        <v>0</v>
      </c>
    </row>
    <row r="238" spans="2:6" ht="15.75">
      <c r="B238" s="219" t="s">
        <v>284</v>
      </c>
      <c r="C238" s="296"/>
      <c r="D238" s="509">
        <v>-1654</v>
      </c>
      <c r="E238" s="509">
        <v>-3602</v>
      </c>
    </row>
    <row r="239" spans="2:6" ht="15.75">
      <c r="B239" s="219"/>
      <c r="C239" s="221"/>
      <c r="D239" s="513"/>
      <c r="E239" s="509"/>
    </row>
    <row r="240" spans="2:6" ht="18">
      <c r="B240" s="219" t="s">
        <v>285</v>
      </c>
      <c r="C240" s="221"/>
      <c r="D240" s="515">
        <v>53388</v>
      </c>
      <c r="E240" s="515">
        <v>91790</v>
      </c>
      <c r="F240" s="257">
        <f>E240-'[8]Flujo 2018'!$T$3</f>
        <v>0</v>
      </c>
    </row>
    <row r="241" spans="2:10" ht="15.75">
      <c r="B241" s="219"/>
      <c r="C241" s="221"/>
      <c r="D241" s="512"/>
      <c r="E241" s="512"/>
    </row>
    <row r="242" spans="2:10" ht="15.75">
      <c r="B242" s="219" t="s">
        <v>286</v>
      </c>
      <c r="C242" s="221"/>
      <c r="D242" s="512"/>
      <c r="E242" s="512"/>
    </row>
    <row r="243" spans="2:10" ht="15.75">
      <c r="B243" s="219" t="s">
        <v>287</v>
      </c>
      <c r="C243" s="222">
        <v>15</v>
      </c>
      <c r="D243" s="508">
        <v>-41043</v>
      </c>
      <c r="E243" s="508">
        <v>-23487</v>
      </c>
      <c r="F243" s="6"/>
      <c r="G243" s="6"/>
      <c r="H243" s="307"/>
      <c r="I243" s="6"/>
      <c r="J243" s="6"/>
    </row>
    <row r="244" spans="2:10" ht="15.75">
      <c r="B244" s="223" t="s">
        <v>288</v>
      </c>
      <c r="C244" s="224"/>
      <c r="D244" s="508">
        <v>1475</v>
      </c>
      <c r="E244" s="508">
        <v>517</v>
      </c>
      <c r="F244" s="6"/>
      <c r="G244" s="308"/>
      <c r="H244" s="309"/>
      <c r="I244" s="6"/>
      <c r="J244" s="6"/>
    </row>
    <row r="245" spans="2:10" ht="15.75">
      <c r="B245" s="223" t="s">
        <v>289</v>
      </c>
      <c r="C245" s="224"/>
      <c r="D245" s="508">
        <v>0</v>
      </c>
      <c r="E245" s="508">
        <v>59</v>
      </c>
      <c r="F245" s="6"/>
      <c r="G245" s="310"/>
      <c r="H245" s="311"/>
      <c r="I245" s="6"/>
      <c r="J245" s="6"/>
    </row>
    <row r="246" spans="2:10" ht="15.75">
      <c r="B246" s="223" t="s">
        <v>290</v>
      </c>
      <c r="C246" s="224"/>
      <c r="D246" s="508">
        <v>0</v>
      </c>
      <c r="E246" s="508">
        <v>0</v>
      </c>
      <c r="F246" s="6"/>
      <c r="G246" s="310"/>
      <c r="H246" s="311"/>
      <c r="I246" s="6"/>
      <c r="J246" s="6"/>
    </row>
    <row r="247" spans="2:10" ht="15.75">
      <c r="B247" s="219" t="s">
        <v>291</v>
      </c>
      <c r="C247" s="221"/>
      <c r="D247" s="508">
        <v>-3011</v>
      </c>
      <c r="E247" s="508">
        <v>3576</v>
      </c>
      <c r="F247" s="6"/>
      <c r="G247" s="6"/>
      <c r="H247" s="6"/>
      <c r="I247" s="6"/>
      <c r="J247" s="6"/>
    </row>
    <row r="248" spans="2:10" ht="15.75">
      <c r="B248" s="219" t="s">
        <v>292</v>
      </c>
      <c r="C248" s="221"/>
      <c r="D248" s="508">
        <v>-36250</v>
      </c>
      <c r="E248" s="508">
        <v>28157</v>
      </c>
      <c r="F248" s="6"/>
      <c r="G248" s="6"/>
      <c r="H248" s="6"/>
      <c r="I248" s="6"/>
      <c r="J248" s="6"/>
    </row>
    <row r="249" spans="2:10" ht="15.75">
      <c r="B249" s="219" t="s">
        <v>293</v>
      </c>
      <c r="C249" s="222">
        <v>17</v>
      </c>
      <c r="D249" s="508">
        <v>-1235</v>
      </c>
      <c r="E249" s="508">
        <v>-1200</v>
      </c>
      <c r="F249" s="6"/>
      <c r="G249" s="6"/>
      <c r="H249" s="307"/>
      <c r="I249" s="6"/>
      <c r="J249" s="6"/>
    </row>
    <row r="250" spans="2:10" ht="15.75">
      <c r="B250" s="219" t="s">
        <v>294</v>
      </c>
      <c r="C250" s="221"/>
      <c r="D250" s="508">
        <v>0</v>
      </c>
      <c r="E250" s="508">
        <v>0</v>
      </c>
      <c r="F250" s="6"/>
      <c r="G250" s="310"/>
      <c r="H250" s="312"/>
      <c r="I250" s="313"/>
      <c r="J250" s="6"/>
    </row>
    <row r="251" spans="2:10" ht="15.75">
      <c r="B251" s="219" t="s">
        <v>295</v>
      </c>
      <c r="C251" s="221"/>
      <c r="D251" s="508">
        <v>-4327</v>
      </c>
      <c r="E251" s="508">
        <v>-1449</v>
      </c>
      <c r="F251" s="6"/>
      <c r="G251" s="310"/>
      <c r="H251" s="312"/>
      <c r="I251" s="313"/>
      <c r="J251" s="6"/>
    </row>
    <row r="252" spans="2:10" ht="15.75">
      <c r="B252" s="219" t="s">
        <v>296</v>
      </c>
      <c r="C252" s="221"/>
      <c r="D252" s="513">
        <v>0</v>
      </c>
      <c r="E252" s="508">
        <v>0</v>
      </c>
      <c r="F252" s="6"/>
      <c r="G252" s="6"/>
      <c r="H252" s="6"/>
      <c r="I252" s="313"/>
      <c r="J252" s="6"/>
    </row>
    <row r="253" spans="2:10" ht="15.75">
      <c r="B253" s="219" t="s">
        <v>297</v>
      </c>
      <c r="C253" s="221"/>
      <c r="D253" s="508">
        <v>-242</v>
      </c>
      <c r="E253" s="511">
        <v>0</v>
      </c>
      <c r="F253" s="6"/>
      <c r="G253" s="6"/>
      <c r="H253" s="6"/>
      <c r="I253" s="6"/>
      <c r="J253" s="6"/>
    </row>
    <row r="254" spans="2:10" ht="18">
      <c r="B254" s="223" t="s">
        <v>298</v>
      </c>
      <c r="C254" s="224"/>
      <c r="D254" s="515">
        <v>-184</v>
      </c>
      <c r="E254" s="515">
        <v>0</v>
      </c>
      <c r="F254" s="6"/>
      <c r="G254" s="6"/>
      <c r="H254" s="312"/>
      <c r="I254" s="6"/>
      <c r="J254" s="6"/>
    </row>
    <row r="255" spans="2:10" ht="18">
      <c r="B255" s="219" t="s">
        <v>299</v>
      </c>
      <c r="C255" s="221"/>
      <c r="D255" s="515">
        <v>-84817</v>
      </c>
      <c r="E255" s="509">
        <v>6173</v>
      </c>
      <c r="F255" s="312"/>
      <c r="G255" s="6"/>
      <c r="H255" s="6"/>
      <c r="I255" s="6"/>
      <c r="J255" s="6"/>
    </row>
    <row r="256" spans="2:10" ht="15.75">
      <c r="B256" s="219"/>
      <c r="C256" s="221"/>
      <c r="D256" s="512"/>
      <c r="E256" s="511"/>
      <c r="F256" s="6"/>
      <c r="G256" s="6"/>
      <c r="H256" s="6"/>
      <c r="I256" s="6"/>
      <c r="J256" s="6"/>
    </row>
    <row r="257" spans="2:10" ht="15.75">
      <c r="B257" s="219" t="s">
        <v>300</v>
      </c>
      <c r="C257" s="221"/>
      <c r="D257" s="512"/>
      <c r="E257" s="511"/>
      <c r="F257" s="6"/>
      <c r="G257" s="6"/>
      <c r="H257" s="6"/>
      <c r="I257" s="6"/>
      <c r="J257" s="6"/>
    </row>
    <row r="258" spans="2:10" ht="15.75">
      <c r="B258" s="220"/>
      <c r="C258" s="226"/>
      <c r="D258" s="512"/>
      <c r="E258" s="511"/>
    </row>
    <row r="259" spans="2:10" ht="15.75">
      <c r="B259" s="278" t="s">
        <v>260</v>
      </c>
      <c r="C259" s="221"/>
      <c r="D259" s="508">
        <v>29477</v>
      </c>
      <c r="E259" s="508">
        <v>-37630</v>
      </c>
    </row>
    <row r="260" spans="2:10" ht="15.75">
      <c r="B260" s="278" t="s">
        <v>261</v>
      </c>
      <c r="C260" s="221"/>
      <c r="D260" s="508">
        <v>-19125</v>
      </c>
      <c r="E260" s="508">
        <v>-12233</v>
      </c>
    </row>
    <row r="261" spans="2:10" ht="15.75">
      <c r="B261" s="278" t="s">
        <v>301</v>
      </c>
      <c r="C261" s="221"/>
      <c r="D261" s="516">
        <v>40000</v>
      </c>
      <c r="E261" s="508">
        <v>6000</v>
      </c>
    </row>
    <row r="262" spans="2:10" ht="15.75">
      <c r="B262" s="278" t="s">
        <v>262</v>
      </c>
      <c r="C262" s="221"/>
      <c r="D262" s="508">
        <v>-47</v>
      </c>
      <c r="E262" s="508">
        <v>-100</v>
      </c>
    </row>
    <row r="263" spans="2:10" ht="15.75">
      <c r="B263" s="278" t="s">
        <v>302</v>
      </c>
      <c r="C263" s="221"/>
      <c r="D263" s="508">
        <v>-40000</v>
      </c>
      <c r="E263" s="508">
        <v>-30000</v>
      </c>
    </row>
    <row r="264" spans="2:10" ht="15.75">
      <c r="B264" s="278" t="s">
        <v>303</v>
      </c>
      <c r="C264" s="221"/>
      <c r="D264" s="508">
        <v>0</v>
      </c>
      <c r="E264" s="508">
        <v>0</v>
      </c>
    </row>
    <row r="265" spans="2:10" ht="15.75">
      <c r="B265" s="278" t="s">
        <v>304</v>
      </c>
      <c r="C265" s="221"/>
      <c r="D265" s="508">
        <v>1</v>
      </c>
      <c r="E265" s="508">
        <v>-595</v>
      </c>
      <c r="H265" s="256"/>
    </row>
    <row r="266" spans="2:10" ht="15.75">
      <c r="B266" s="279" t="s">
        <v>305</v>
      </c>
      <c r="C266" s="218"/>
      <c r="D266" s="507"/>
      <c r="E266" s="507"/>
      <c r="H266" s="193"/>
    </row>
    <row r="267" spans="2:10" ht="15.75">
      <c r="B267" s="280" t="s">
        <v>458</v>
      </c>
      <c r="C267" s="225"/>
      <c r="D267" s="510">
        <v>0</v>
      </c>
      <c r="E267" s="508">
        <v>-1600</v>
      </c>
      <c r="H267" s="256"/>
    </row>
    <row r="268" spans="2:10" ht="15.75">
      <c r="B268" s="279" t="s">
        <v>306</v>
      </c>
      <c r="C268" s="218"/>
      <c r="D268" s="509">
        <v>0</v>
      </c>
      <c r="E268" s="509">
        <v>0</v>
      </c>
      <c r="H268" s="257"/>
      <c r="I268" s="257"/>
    </row>
    <row r="269" spans="2:10" ht="18">
      <c r="B269" s="278" t="s">
        <v>307</v>
      </c>
      <c r="C269" s="221"/>
      <c r="D269" s="509">
        <v>10306</v>
      </c>
      <c r="E269" s="515">
        <v>-76158</v>
      </c>
    </row>
    <row r="270" spans="2:10" ht="15.75">
      <c r="B270" s="219"/>
      <c r="C270" s="221"/>
      <c r="D270" s="507"/>
      <c r="E270" s="507"/>
    </row>
    <row r="271" spans="2:10" ht="15.75">
      <c r="B271" s="219" t="s">
        <v>308</v>
      </c>
      <c r="C271" s="221"/>
      <c r="D271" s="512"/>
      <c r="E271" s="517"/>
    </row>
    <row r="272" spans="2:10" ht="15.75">
      <c r="B272" s="219" t="s">
        <v>309</v>
      </c>
      <c r="C272" s="221"/>
      <c r="D272" s="508">
        <v>-21123</v>
      </c>
      <c r="E272" s="508">
        <v>21805</v>
      </c>
      <c r="F272" s="255"/>
    </row>
    <row r="273" spans="2:7" ht="15.75">
      <c r="B273" s="219" t="s">
        <v>310</v>
      </c>
      <c r="C273" s="221"/>
      <c r="D273" s="508"/>
      <c r="E273" s="508"/>
    </row>
    <row r="274" spans="2:7" ht="18">
      <c r="B274" s="219" t="s">
        <v>311</v>
      </c>
      <c r="C274" s="221"/>
      <c r="D274" s="518">
        <v>72530</v>
      </c>
      <c r="E274" s="519">
        <v>50725</v>
      </c>
      <c r="G274" s="255"/>
    </row>
    <row r="275" spans="2:7" ht="18">
      <c r="B275" s="219" t="s">
        <v>312</v>
      </c>
      <c r="C275" s="221"/>
      <c r="D275" s="520">
        <v>51407</v>
      </c>
      <c r="E275" s="520">
        <v>72530</v>
      </c>
      <c r="F275" s="255"/>
    </row>
    <row r="276" spans="2:7" ht="15.75">
      <c r="B276" s="219"/>
      <c r="C276" s="221"/>
      <c r="D276" s="352"/>
      <c r="E276" s="352"/>
    </row>
    <row r="277" spans="2:7" ht="15.75">
      <c r="B277" s="219" t="s">
        <v>374</v>
      </c>
      <c r="C277" s="221"/>
      <c r="D277" s="352"/>
      <c r="E277" s="352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CAJA 2019</vt:lpstr>
      <vt:lpstr>CAJA NETA</vt:lpstr>
      <vt:lpstr>CAJA NETA (2)</vt:lpstr>
      <vt:lpstr>Ext vs. Local (2)</vt:lpstr>
      <vt:lpstr>Ext vs. Local</vt:lpstr>
      <vt:lpstr>Cajas</vt:lpstr>
      <vt:lpstr>Interm</vt:lpstr>
      <vt:lpstr>CTAS CONGELADAS JUl 19</vt:lpstr>
      <vt:lpstr>Consolidado Jul 2019</vt:lpstr>
      <vt:lpstr>CTAS CONGELADAS JUN 19</vt:lpstr>
      <vt:lpstr>Consolidado Jun 2019</vt:lpstr>
      <vt:lpstr>CTAS CONGELADAS ENE 19</vt:lpstr>
      <vt:lpstr>CTAS CONGELADAS MAY 19</vt:lpstr>
      <vt:lpstr>Consolidado May 2019</vt:lpstr>
      <vt:lpstr>CTAS CONGELADAS ABR 19</vt:lpstr>
      <vt:lpstr>Consolidado Abr 2019</vt:lpstr>
      <vt:lpstr>CTAS CONGELADAS DIC 18 (2)</vt:lpstr>
      <vt:lpstr>Consolidado Dic 2018 (2)</vt:lpstr>
      <vt:lpstr>CTAS CONGELADAS MAR 19</vt:lpstr>
      <vt:lpstr>Consolidado Mar 2019</vt:lpstr>
      <vt:lpstr>CTAS CONGELADAS FEB 19</vt:lpstr>
      <vt:lpstr>Consolidado Feb 2019</vt:lpstr>
      <vt:lpstr>Consolidado Ene 2019</vt:lpstr>
      <vt:lpstr>Hoja1</vt:lpstr>
      <vt:lpstr>CTAS CONGELADAS DIC 18</vt:lpstr>
      <vt:lpstr>Consolidado Dic 2018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Alejandra Martinez</dc:creator>
  <cp:lastModifiedBy>Maria Elena Monar</cp:lastModifiedBy>
  <dcterms:created xsi:type="dcterms:W3CDTF">2016-09-22T15:06:33Z</dcterms:created>
  <dcterms:modified xsi:type="dcterms:W3CDTF">2019-08-02T14:31:35Z</dcterms:modified>
</cp:coreProperties>
</file>