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emonare\Documents\Flujo y Conciliación\Flujo 2017\19-5 Flujo Mayo 2019\"/>
    </mc:Choice>
  </mc:AlternateContent>
  <xr:revisionPtr revIDLastSave="0" documentId="13_ncr:1_{CE840D9F-326E-4CF6-9863-C9FC5BFBDC43}" xr6:coauthVersionLast="36" xr6:coauthVersionMax="36" xr10:uidLastSave="{00000000-0000-0000-0000-000000000000}"/>
  <bookViews>
    <workbookView xWindow="0" yWindow="0" windowWidth="20490" windowHeight="7905" xr2:uid="{00000000-000D-0000-FFFF-FFFF00000000}"/>
  </bookViews>
  <sheets>
    <sheet name="COMPARATIVO" sheetId="3" r:id="rId1"/>
    <sheet name="Hoja1" sheetId="4" r:id="rId2"/>
  </sheets>
  <definedNames>
    <definedName name="_xlnm.Print_Area" localSheetId="0">COMPARATIVO!$A$1:$E$66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7" i="3" l="1"/>
  <c r="B47" i="3"/>
  <c r="C37" i="3"/>
  <c r="B37" i="3"/>
  <c r="C82" i="3" l="1"/>
  <c r="B82" i="3"/>
  <c r="I10" i="4" l="1"/>
  <c r="H20" i="4"/>
  <c r="I20" i="4"/>
  <c r="D10" i="4"/>
  <c r="C10" i="4"/>
  <c r="B10" i="4"/>
  <c r="G20" i="4"/>
  <c r="F20" i="4"/>
  <c r="E20" i="4"/>
  <c r="D20" i="4"/>
  <c r="C20" i="4"/>
  <c r="B20" i="4"/>
  <c r="H10" i="4" l="1"/>
  <c r="G10" i="4"/>
  <c r="F10" i="4"/>
  <c r="E10" i="4"/>
  <c r="C65" i="3" l="1"/>
  <c r="B65" i="3"/>
  <c r="B3" i="3" l="1"/>
  <c r="D46" i="3" l="1"/>
  <c r="E46" i="3" s="1"/>
  <c r="D36" i="3"/>
  <c r="E36" i="3" s="1"/>
  <c r="D45" i="3" l="1"/>
  <c r="D44" i="3"/>
  <c r="D43" i="3"/>
  <c r="D47" i="3" s="1"/>
  <c r="D42" i="3"/>
  <c r="D33" i="3"/>
  <c r="E47" i="3" l="1"/>
  <c r="E45" i="3"/>
  <c r="E44" i="3"/>
  <c r="E43" i="3"/>
  <c r="E33" i="3"/>
  <c r="E42" i="3"/>
  <c r="D81" i="3"/>
  <c r="E81" i="3" s="1"/>
  <c r="D80" i="3"/>
  <c r="E80" i="3" s="1"/>
  <c r="D79" i="3"/>
  <c r="E79" i="3" s="1"/>
  <c r="D78" i="3"/>
  <c r="E78" i="3" s="1"/>
  <c r="D77" i="3"/>
  <c r="E77" i="3" s="1"/>
  <c r="D76" i="3"/>
  <c r="E76" i="3" s="1"/>
  <c r="D75" i="3"/>
  <c r="E75" i="3" s="1"/>
  <c r="D74" i="3"/>
  <c r="E74" i="3" s="1"/>
  <c r="D73" i="3"/>
  <c r="D72" i="3"/>
  <c r="D71" i="3"/>
  <c r="E71" i="3" s="1"/>
  <c r="D70" i="3"/>
  <c r="E70" i="3" l="1"/>
  <c r="D82" i="3"/>
  <c r="E82" i="3" s="1"/>
  <c r="E73" i="3"/>
  <c r="E72" i="3"/>
  <c r="D35" i="3"/>
  <c r="E35" i="3" l="1"/>
  <c r="D64" i="3"/>
  <c r="E64" i="3" s="1"/>
  <c r="D34" i="3" l="1"/>
  <c r="E34" i="3" l="1"/>
  <c r="D63" i="3"/>
  <c r="E63" i="3" l="1"/>
  <c r="D62" i="3" l="1"/>
  <c r="E62" i="3" l="1"/>
  <c r="D17" i="3"/>
  <c r="D32" i="3" l="1"/>
  <c r="E37" i="3" l="1"/>
  <c r="D37" i="3"/>
  <c r="E32" i="3"/>
  <c r="D61" i="3" l="1"/>
  <c r="E61" i="3" l="1"/>
  <c r="D95" i="3"/>
  <c r="B95" i="3"/>
  <c r="D60" i="3" l="1"/>
  <c r="E60" i="3" s="1"/>
  <c r="E90" i="3"/>
  <c r="D59" i="3"/>
  <c r="E59" i="3" s="1"/>
  <c r="D58" i="3"/>
  <c r="E58" i="3" s="1"/>
  <c r="D8" i="3"/>
  <c r="D7" i="3"/>
  <c r="D22" i="3"/>
  <c r="D57" i="3"/>
  <c r="D23" i="3"/>
  <c r="D56" i="3"/>
  <c r="E56" i="3" s="1"/>
  <c r="D55" i="3"/>
  <c r="D54" i="3"/>
  <c r="D24" i="3"/>
  <c r="D25" i="3"/>
  <c r="D26" i="3"/>
  <c r="D16" i="3"/>
  <c r="D53" i="3"/>
  <c r="E53" i="3" s="1"/>
  <c r="C94" i="3"/>
  <c r="E94" i="3"/>
  <c r="E93" i="3"/>
  <c r="E92" i="3"/>
  <c r="E91" i="3"/>
  <c r="E89" i="3"/>
  <c r="D18" i="3"/>
  <c r="D15" i="3"/>
  <c r="D14" i="3"/>
  <c r="D13" i="3"/>
  <c r="D12" i="3"/>
  <c r="C89" i="3"/>
  <c r="C91" i="3"/>
  <c r="C93" i="3"/>
  <c r="E57" i="3" l="1"/>
  <c r="D65" i="3"/>
  <c r="E65" i="3" s="1"/>
  <c r="E55" i="3"/>
  <c r="E54" i="3"/>
  <c r="E95" i="3"/>
  <c r="D27" i="3"/>
  <c r="C92" i="3"/>
  <c r="D19" i="3"/>
  <c r="C90" i="3"/>
  <c r="D9" i="3"/>
  <c r="D2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Derix Paredes</author>
  </authors>
  <commentList>
    <comment ref="A4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 ajustò los valores de ingresos para el mes de enero y febrero.
Para febrero solo se redujo 2MM para la primera semana.
Desde la 3ra semana de junio se ajustò el ingreso del negocio agricola</t>
        </r>
      </text>
    </comment>
  </commentList>
</comments>
</file>

<file path=xl/sharedStrings.xml><?xml version="1.0" encoding="utf-8"?>
<sst xmlns="http://schemas.openxmlformats.org/spreadsheetml/2006/main" count="149" uniqueCount="86">
  <si>
    <t>INGRESOS</t>
  </si>
  <si>
    <t>EGRESOS</t>
  </si>
  <si>
    <t>Terminamos la semana proyectada con</t>
  </si>
  <si>
    <t>Comenzamos la semana actual con saldo real de</t>
  </si>
  <si>
    <t>Diferencia</t>
  </si>
  <si>
    <t>FLUJO OPERATIVO</t>
  </si>
  <si>
    <t>PRESUPUESTO</t>
  </si>
  <si>
    <t>REAL</t>
  </si>
  <si>
    <t>VARIACION</t>
  </si>
  <si>
    <t>OBSERVACIONES</t>
  </si>
  <si>
    <t>TOTAL</t>
  </si>
  <si>
    <t>FLUJO FINANCIERO</t>
  </si>
  <si>
    <t>DIVIDENDOS</t>
  </si>
  <si>
    <t>CONTRATACION DEUDA LOCAL</t>
  </si>
  <si>
    <t>CANCELACION DEUDA EXTERIOR</t>
  </si>
  <si>
    <t>COLOCACION PAPEL COMERCIAL</t>
  </si>
  <si>
    <t>FLUJO INV TEMPORALES</t>
  </si>
  <si>
    <t>Capex</t>
  </si>
  <si>
    <t>El valor desembolsado de Capex consta en los egresos operativos</t>
  </si>
  <si>
    <t>Compra - colocación</t>
  </si>
  <si>
    <t>Venta - recuperación</t>
  </si>
  <si>
    <t>TOTAL DIFERENCIA</t>
  </si>
  <si>
    <t>Variación</t>
  </si>
  <si>
    <t>Variacion % de los ingresos</t>
  </si>
  <si>
    <t>1ra semana</t>
  </si>
  <si>
    <t>Total</t>
  </si>
  <si>
    <t>POSICION GRUPO</t>
  </si>
  <si>
    <t>CUENTA</t>
  </si>
  <si>
    <t>SALDO BANCARIO DE APERTURA DE SEMANA</t>
  </si>
  <si>
    <t>PORCENTAJE PARTICIPACION</t>
  </si>
  <si>
    <t>SALDO META</t>
  </si>
  <si>
    <t>DIFERENCIA</t>
  </si>
  <si>
    <t>PRONACA</t>
  </si>
  <si>
    <t>INAEXPO</t>
  </si>
  <si>
    <t>INCA</t>
  </si>
  <si>
    <t>FUNDACION SAN LUIS</t>
  </si>
  <si>
    <t>PRONASER</t>
  </si>
  <si>
    <t>CANCELACION PAPEL COMERCIAL</t>
  </si>
  <si>
    <t>CONTRATACION DEUDA EXTERIOR</t>
  </si>
  <si>
    <t>CANCELACION DEUDA LOCAL</t>
  </si>
  <si>
    <t>Acumulado ingresos Año</t>
  </si>
  <si>
    <t>Enero</t>
  </si>
  <si>
    <t>AGROVALENCIA</t>
  </si>
  <si>
    <t>Aporte capitalizaciòn Agrovalencia</t>
  </si>
  <si>
    <t>Febrero</t>
  </si>
  <si>
    <t>Marzo</t>
  </si>
  <si>
    <t>Abril</t>
  </si>
  <si>
    <t>Dividendos</t>
  </si>
  <si>
    <t>Mayo</t>
  </si>
  <si>
    <t>2da semana</t>
  </si>
  <si>
    <t>3ra semana</t>
  </si>
  <si>
    <t>4ta semana</t>
  </si>
  <si>
    <t>Junio</t>
  </si>
  <si>
    <t>Julio</t>
  </si>
  <si>
    <t>Agosto</t>
  </si>
  <si>
    <t>Septiembre</t>
  </si>
  <si>
    <t>Octubre</t>
  </si>
  <si>
    <t>Noviembre</t>
  </si>
  <si>
    <t>Diciembre</t>
  </si>
  <si>
    <t>5ta semana</t>
  </si>
  <si>
    <t xml:space="preserve">PRESUPUESTO </t>
  </si>
  <si>
    <t>COMPARATIVO INGRESOS MENSUAL VS PRESUPUESTO ORIGINAL</t>
  </si>
  <si>
    <t>COMPARATIVO INGRESOS MENSUAL VS PRESUPUESTO AJUSTADO</t>
  </si>
  <si>
    <t>COMPARATIVO INGRESOS SEMANAL VS PRESUPUESTO ORIGINAL</t>
  </si>
  <si>
    <t>COMPARATIVO INGRESOS SEMANAL VS PRESUPUESTO AJUSTADO</t>
  </si>
  <si>
    <t>Acumulado ingresos mayo</t>
  </si>
  <si>
    <t>ingresos por semanas original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</si>
  <si>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</si>
  <si>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</si>
  <si>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</si>
  <si>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</si>
  <si>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</si>
  <si>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</si>
  <si>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</si>
  <si>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</si>
  <si>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</si>
  <si>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ingresos por semanas ajustado (sin negocio agricola y actualizado dato cartera)</t>
  </si>
  <si>
    <t>Acumulado ingresos junio</t>
  </si>
  <si>
    <t>COMPARATIVO SEMANAL AL 17 JUNIO</t>
  </si>
  <si>
    <t>Pago IFC</t>
  </si>
  <si>
    <t>Pago Bolivariano</t>
  </si>
  <si>
    <t>Internacional 5MM a 94 dias al 7,10%; Pacifico 2,8MM a 94 dias al 7,25%; BG 7MM a 95 dias al 7,25%</t>
  </si>
  <si>
    <t>0,4MM pago proveedores que no han cobrado del banco;0,1MM menos en maiz; 0,6MM mas en pago proveedores</t>
  </si>
  <si>
    <t>Ingreso 1,1MM màs de lo presupuestado.</t>
  </si>
  <si>
    <t>El efecto neto comparado con el presupuesto es de US$ 0,9MM màs de lo esperado</t>
  </si>
  <si>
    <t>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</si>
</sst>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.00\ _$_-;\-* #,##0.00\ _$_-;_-* &quot;-&quot;??\ _$_-;_-@_-"/>
    <numFmt numFmtId="166" formatCode="_-* #,##0\ _$_-;\-* #,##0\ _$_-;_-* &quot;-&quot;??\ _$_-;_-@_-"/>
    <numFmt numFmtId="167" formatCode="0.0%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1"/>
    <xf numFmtId="0" fontId="0" fillId="0" borderId="6" xfId="1" applyFont="1" applyBorder="1"/>
    <xf numFmtId="166" fontId="2" fillId="0" borderId="7" xfId="2" applyNumberFormat="1" applyBorder="1"/>
    <xf numFmtId="0" fontId="0" fillId="0" borderId="8" xfId="1" applyFont="1" applyBorder="1"/>
    <xf numFmtId="166" fontId="2" fillId="0" borderId="9" xfId="2" applyNumberFormat="1" applyBorder="1"/>
    <xf numFmtId="0" fontId="1" fillId="0" borderId="10" xfId="1" applyFont="1" applyBorder="1"/>
    <xf numFmtId="166" fontId="1" fillId="0" borderId="11" xfId="2" applyNumberFormat="1" applyFont="1" applyBorder="1"/>
    <xf numFmtId="0" fontId="1" fillId="0" borderId="13" xfId="1" applyFont="1" applyBorder="1" applyAlignment="1">
      <alignment horizontal="center"/>
    </xf>
    <xf numFmtId="0" fontId="1" fillId="0" borderId="14" xfId="1" applyFont="1" applyBorder="1" applyAlignment="1">
      <alignment horizontal="center"/>
    </xf>
    <xf numFmtId="0" fontId="1" fillId="0" borderId="15" xfId="1" applyFont="1" applyBorder="1" applyAlignment="1">
      <alignment horizontal="center"/>
    </xf>
    <xf numFmtId="0" fontId="1" fillId="0" borderId="16" xfId="1" applyFont="1" applyBorder="1"/>
    <xf numFmtId="166" fontId="2" fillId="0" borderId="17" xfId="2" applyNumberFormat="1" applyBorder="1"/>
    <xf numFmtId="0" fontId="0" fillId="0" borderId="18" xfId="1" applyFont="1" applyBorder="1" applyAlignment="1">
      <alignment wrapText="1"/>
    </xf>
    <xf numFmtId="0" fontId="1" fillId="0" borderId="19" xfId="1" applyFont="1" applyBorder="1"/>
    <xf numFmtId="0" fontId="2" fillId="0" borderId="20" xfId="1" applyBorder="1"/>
    <xf numFmtId="166" fontId="2" fillId="0" borderId="20" xfId="2" applyNumberFormat="1" applyBorder="1"/>
    <xf numFmtId="166" fontId="2" fillId="0" borderId="0" xfId="1" applyNumberFormat="1"/>
    <xf numFmtId="2" fontId="2" fillId="0" borderId="0" xfId="1" applyNumberFormat="1"/>
    <xf numFmtId="0" fontId="1" fillId="0" borderId="6" xfId="1" applyFont="1" applyBorder="1" applyAlignment="1">
      <alignment horizontal="center"/>
    </xf>
    <xf numFmtId="0" fontId="1" fillId="0" borderId="22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166" fontId="0" fillId="0" borderId="17" xfId="2" applyNumberFormat="1" applyFont="1" applyBorder="1"/>
    <xf numFmtId="166" fontId="2" fillId="0" borderId="17" xfId="1" applyNumberFormat="1" applyBorder="1"/>
    <xf numFmtId="0" fontId="2" fillId="0" borderId="18" xfId="1" applyFont="1" applyBorder="1" applyAlignment="1">
      <alignment wrapText="1"/>
    </xf>
    <xf numFmtId="166" fontId="0" fillId="0" borderId="23" xfId="2" applyNumberFormat="1" applyFont="1" applyBorder="1"/>
    <xf numFmtId="0" fontId="2" fillId="0" borderId="9" xfId="1" applyFont="1" applyBorder="1" applyAlignment="1">
      <alignment wrapText="1"/>
    </xf>
    <xf numFmtId="0" fontId="1" fillId="0" borderId="8" xfId="1" applyFont="1" applyBorder="1"/>
    <xf numFmtId="166" fontId="0" fillId="0" borderId="20" xfId="2" applyNumberFormat="1" applyFont="1" applyBorder="1"/>
    <xf numFmtId="0" fontId="2" fillId="0" borderId="21" xfId="1" applyBorder="1" applyAlignment="1">
      <alignment wrapText="1"/>
    </xf>
    <xf numFmtId="166" fontId="2" fillId="0" borderId="20" xfId="1" applyNumberFormat="1" applyBorder="1"/>
    <xf numFmtId="0" fontId="1" fillId="0" borderId="0" xfId="1" applyFont="1"/>
    <xf numFmtId="166" fontId="1" fillId="0" borderId="0" xfId="1" applyNumberFormat="1" applyFont="1"/>
    <xf numFmtId="166" fontId="0" fillId="0" borderId="0" xfId="1" applyNumberFormat="1" applyFont="1"/>
    <xf numFmtId="166" fontId="1" fillId="0" borderId="12" xfId="2" applyNumberFormat="1" applyFont="1" applyBorder="1" applyAlignment="1">
      <alignment horizontal="center"/>
    </xf>
    <xf numFmtId="166" fontId="1" fillId="0" borderId="11" xfId="2" applyNumberFormat="1" applyFont="1" applyBorder="1" applyAlignment="1">
      <alignment horizontal="center" wrapText="1"/>
    </xf>
    <xf numFmtId="0" fontId="2" fillId="0" borderId="13" xfId="1" applyBorder="1"/>
    <xf numFmtId="166" fontId="2" fillId="0" borderId="14" xfId="2" applyNumberFormat="1" applyBorder="1"/>
    <xf numFmtId="10" fontId="2" fillId="0" borderId="15" xfId="3" applyNumberFormat="1" applyBorder="1"/>
    <xf numFmtId="0" fontId="2" fillId="0" borderId="16" xfId="1" applyBorder="1"/>
    <xf numFmtId="0" fontId="0" fillId="0" borderId="16" xfId="1" applyFont="1" applyBorder="1"/>
    <xf numFmtId="10" fontId="1" fillId="0" borderId="21" xfId="3" applyNumberFormat="1" applyFont="1" applyBorder="1"/>
    <xf numFmtId="0" fontId="1" fillId="0" borderId="3" xfId="1" applyFont="1" applyFill="1" applyBorder="1" applyAlignment="1">
      <alignment horizontal="center"/>
    </xf>
    <xf numFmtId="0" fontId="1" fillId="0" borderId="24" xfId="1" applyFont="1" applyFill="1" applyBorder="1" applyAlignment="1">
      <alignment horizontal="center" wrapText="1"/>
    </xf>
    <xf numFmtId="0" fontId="1" fillId="0" borderId="3" xfId="1" applyFont="1" applyFill="1" applyBorder="1" applyAlignment="1">
      <alignment horizontal="center" wrapText="1"/>
    </xf>
    <xf numFmtId="0" fontId="1" fillId="0" borderId="25" xfId="1" applyFont="1" applyFill="1" applyBorder="1" applyAlignment="1">
      <alignment horizontal="center" wrapText="1"/>
    </xf>
    <xf numFmtId="0" fontId="1" fillId="0" borderId="6" xfId="1" applyFont="1" applyBorder="1"/>
    <xf numFmtId="166" fontId="2" fillId="0" borderId="22" xfId="2" applyNumberFormat="1" applyFont="1" applyBorder="1"/>
    <xf numFmtId="9" fontId="2" fillId="0" borderId="22" xfId="2" applyNumberFormat="1" applyFont="1" applyBorder="1" applyAlignment="1">
      <alignment vertical="center"/>
    </xf>
    <xf numFmtId="166" fontId="2" fillId="0" borderId="7" xfId="2" applyNumberFormat="1" applyFont="1" applyBorder="1"/>
    <xf numFmtId="166" fontId="2" fillId="0" borderId="17" xfId="2" applyNumberFormat="1" applyFont="1" applyBorder="1"/>
    <xf numFmtId="9" fontId="2" fillId="0" borderId="17" xfId="2" applyNumberFormat="1" applyFont="1" applyBorder="1" applyAlignment="1">
      <alignment vertical="center"/>
    </xf>
    <xf numFmtId="166" fontId="2" fillId="0" borderId="18" xfId="2" applyNumberFormat="1" applyFont="1" applyBorder="1"/>
    <xf numFmtId="0" fontId="1" fillId="0" borderId="27" xfId="1" applyFont="1" applyFill="1" applyBorder="1"/>
    <xf numFmtId="166" fontId="1" fillId="0" borderId="5" xfId="2" applyNumberFormat="1" applyFont="1" applyBorder="1"/>
    <xf numFmtId="165" fontId="2" fillId="0" borderId="0" xfId="2" applyFont="1"/>
    <xf numFmtId="166" fontId="1" fillId="0" borderId="28" xfId="2" applyNumberFormat="1" applyFont="1" applyBorder="1"/>
    <xf numFmtId="166" fontId="1" fillId="0" borderId="30" xfId="1" applyNumberFormat="1" applyFont="1" applyBorder="1"/>
    <xf numFmtId="38" fontId="1" fillId="0" borderId="26" xfId="1" applyNumberFormat="1" applyFont="1" applyFill="1" applyBorder="1" applyAlignment="1">
      <alignment horizontal="left" wrapText="1"/>
    </xf>
    <xf numFmtId="166" fontId="1" fillId="0" borderId="29" xfId="2" applyNumberFormat="1" applyFont="1" applyBorder="1" applyAlignment="1">
      <alignment horizontal="left"/>
    </xf>
    <xf numFmtId="0" fontId="2" fillId="0" borderId="6" xfId="1" applyBorder="1"/>
    <xf numFmtId="38" fontId="2" fillId="0" borderId="22" xfId="2" applyNumberFormat="1" applyBorder="1"/>
    <xf numFmtId="10" fontId="2" fillId="0" borderId="7" xfId="3" applyNumberFormat="1" applyBorder="1"/>
    <xf numFmtId="0" fontId="2" fillId="0" borderId="9" xfId="1" applyFont="1" applyFill="1" applyBorder="1" applyAlignment="1">
      <alignment wrapText="1"/>
    </xf>
    <xf numFmtId="0" fontId="2" fillId="0" borderId="21" xfId="1" applyFont="1" applyBorder="1" applyAlignment="1">
      <alignment wrapText="1"/>
    </xf>
    <xf numFmtId="167" fontId="1" fillId="0" borderId="21" xfId="4" applyNumberFormat="1" applyFont="1" applyBorder="1"/>
    <xf numFmtId="10" fontId="2" fillId="0" borderId="0" xfId="1" applyNumberFormat="1"/>
    <xf numFmtId="0" fontId="1" fillId="0" borderId="31" xfId="1" applyFont="1" applyBorder="1"/>
    <xf numFmtId="0" fontId="1" fillId="0" borderId="32" xfId="1" applyFont="1" applyBorder="1" applyAlignment="1">
      <alignment horizontal="center"/>
    </xf>
    <xf numFmtId="166" fontId="1" fillId="0" borderId="32" xfId="2" applyNumberFormat="1" applyFont="1" applyBorder="1" applyAlignment="1">
      <alignment horizontal="center"/>
    </xf>
    <xf numFmtId="166" fontId="1" fillId="0" borderId="33" xfId="2" applyNumberFormat="1" applyFont="1" applyBorder="1" applyAlignment="1">
      <alignment horizontal="center" wrapText="1"/>
    </xf>
    <xf numFmtId="38" fontId="2" fillId="0" borderId="17" xfId="2" applyNumberFormat="1" applyBorder="1"/>
    <xf numFmtId="166" fontId="2" fillId="0" borderId="22" xfId="1" applyNumberFormat="1" applyBorder="1"/>
    <xf numFmtId="10" fontId="2" fillId="0" borderId="18" xfId="3" applyNumberFormat="1" applyBorder="1"/>
    <xf numFmtId="166" fontId="1" fillId="0" borderId="20" xfId="1" applyNumberFormat="1" applyFont="1" applyBorder="1"/>
    <xf numFmtId="0" fontId="1" fillId="0" borderId="32" xfId="1" applyFont="1" applyBorder="1" applyAlignment="1">
      <alignment horizontal="center" wrapText="1"/>
    </xf>
    <xf numFmtId="0" fontId="1" fillId="0" borderId="1" xfId="1" applyFont="1" applyBorder="1"/>
    <xf numFmtId="0" fontId="1" fillId="0" borderId="34" xfId="1" applyFont="1" applyBorder="1" applyAlignment="1">
      <alignment horizontal="center"/>
    </xf>
    <xf numFmtId="0" fontId="1" fillId="0" borderId="29" xfId="1" applyFont="1" applyBorder="1" applyAlignment="1">
      <alignment horizontal="center" wrapText="1"/>
    </xf>
    <xf numFmtId="38" fontId="1" fillId="0" borderId="20" xfId="2" applyNumberFormat="1" applyFont="1" applyBorder="1"/>
    <xf numFmtId="166" fontId="2" fillId="0" borderId="35" xfId="1" applyNumberFormat="1" applyBorder="1"/>
    <xf numFmtId="38" fontId="2" fillId="0" borderId="32" xfId="2" applyNumberFormat="1" applyBorder="1"/>
    <xf numFmtId="38" fontId="2" fillId="0" borderId="14" xfId="2" applyNumberFormat="1" applyBorder="1"/>
    <xf numFmtId="166" fontId="2" fillId="0" borderId="17" xfId="2" applyNumberFormat="1" applyFill="1" applyBorder="1"/>
    <xf numFmtId="0" fontId="2" fillId="0" borderId="0" xfId="1" applyBorder="1"/>
    <xf numFmtId="164" fontId="0" fillId="0" borderId="0" xfId="5" applyFont="1"/>
    <xf numFmtId="0" fontId="2" fillId="0" borderId="36" xfId="1" applyFill="1" applyBorder="1"/>
    <xf numFmtId="164" fontId="0" fillId="0" borderId="0" xfId="0" applyNumberFormat="1"/>
    <xf numFmtId="164" fontId="2" fillId="0" borderId="0" xfId="5" applyFont="1"/>
    <xf numFmtId="0" fontId="3" fillId="0" borderId="10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1" fillId="2" borderId="4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</cellXfs>
  <cellStyles count="6">
    <cellStyle name="Millares" xfId="5" builtinId="3"/>
    <cellStyle name="Millares 2" xfId="2" xr:uid="{00000000-0005-0000-0000-000001000000}"/>
    <cellStyle name="Normal" xfId="0" builtinId="0"/>
    <cellStyle name="Normal 2" xfId="1" xr:uid="{00000000-0005-0000-0000-000003000000}"/>
    <cellStyle name="Porcentaje" xfId="4" builtinId="5"/>
    <cellStyle name="Porcentaje 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5"/>
  <sheetViews>
    <sheetView tabSelected="1" topLeftCell="A43" workbookViewId="0">
      <selection activeCell="E26" sqref="E26"/>
    </sheetView>
  </sheetViews>
  <sheetFormatPr baseColWidth="10" defaultColWidth="72.140625" defaultRowHeight="12.75" x14ac:dyDescent="0.2"/>
  <cols>
    <col min="1" max="1" width="43.42578125" style="1" bestFit="1" customWidth="1"/>
    <col min="2" max="2" width="14.85546875" style="1" bestFit="1" customWidth="1"/>
    <col min="3" max="3" width="14.7109375" style="1" customWidth="1"/>
    <col min="4" max="4" width="16.5703125" style="1" customWidth="1"/>
    <col min="5" max="5" width="30.7109375" style="1" customWidth="1"/>
    <col min="6" max="6" width="26.85546875" style="1" bestFit="1" customWidth="1"/>
    <col min="7" max="16384" width="72.140625" style="1"/>
  </cols>
  <sheetData>
    <row r="1" spans="1:6" x14ac:dyDescent="0.2">
      <c r="A1" s="2" t="s">
        <v>2</v>
      </c>
      <c r="B1" s="3">
        <v>10620537.374000002</v>
      </c>
    </row>
    <row r="2" spans="1:6" ht="13.5" thickBot="1" x14ac:dyDescent="0.25">
      <c r="A2" s="4" t="s">
        <v>3</v>
      </c>
      <c r="B2" s="5">
        <v>11973946.529999999</v>
      </c>
    </row>
    <row r="3" spans="1:6" ht="13.5" thickBot="1" x14ac:dyDescent="0.25">
      <c r="A3" s="6" t="s">
        <v>4</v>
      </c>
      <c r="B3" s="7">
        <f>+B2-B1</f>
        <v>1353409.1559999976</v>
      </c>
      <c r="E3" s="17"/>
    </row>
    <row r="4" spans="1:6" ht="13.5" thickBot="1" x14ac:dyDescent="0.25">
      <c r="D4" s="17"/>
    </row>
    <row r="5" spans="1:6" ht="18.75" thickBot="1" x14ac:dyDescent="0.3">
      <c r="A5" s="89" t="s">
        <v>78</v>
      </c>
      <c r="B5" s="90"/>
      <c r="C5" s="90"/>
      <c r="D5" s="90"/>
      <c r="E5" s="91"/>
    </row>
    <row r="6" spans="1:6" x14ac:dyDescent="0.2">
      <c r="A6" s="8" t="s">
        <v>5</v>
      </c>
      <c r="B6" s="9" t="s">
        <v>6</v>
      </c>
      <c r="C6" s="9" t="s">
        <v>7</v>
      </c>
      <c r="D6" s="9" t="s">
        <v>8</v>
      </c>
      <c r="E6" s="10" t="s">
        <v>9</v>
      </c>
    </row>
    <row r="7" spans="1:6" ht="25.5" x14ac:dyDescent="0.2">
      <c r="A7" s="11" t="s">
        <v>0</v>
      </c>
      <c r="B7" s="12">
        <v>13749668.543999998</v>
      </c>
      <c r="C7" s="12">
        <v>14853975.09</v>
      </c>
      <c r="D7" s="12">
        <f>+C7-B7</f>
        <v>1104306.546000002</v>
      </c>
      <c r="E7" s="24" t="s">
        <v>83</v>
      </c>
    </row>
    <row r="8" spans="1:6" ht="51" x14ac:dyDescent="0.2">
      <c r="A8" s="11" t="s">
        <v>1</v>
      </c>
      <c r="B8" s="12">
        <v>18470445.440000001</v>
      </c>
      <c r="C8" s="12">
        <v>18645112.439999998</v>
      </c>
      <c r="D8" s="12">
        <f>+B8-C8</f>
        <v>-174666.99999999627</v>
      </c>
      <c r="E8" s="24" t="s">
        <v>82</v>
      </c>
      <c r="F8" s="66"/>
    </row>
    <row r="9" spans="1:6" ht="39" thickBot="1" x14ac:dyDescent="0.25">
      <c r="A9" s="14" t="s">
        <v>10</v>
      </c>
      <c r="B9" s="15"/>
      <c r="C9" s="30"/>
      <c r="D9" s="16">
        <f>+D7+D8</f>
        <v>929639.54600000568</v>
      </c>
      <c r="E9" s="64" t="s">
        <v>84</v>
      </c>
    </row>
    <row r="10" spans="1:6" ht="13.5" thickBot="1" x14ac:dyDescent="0.25">
      <c r="B10" s="18"/>
      <c r="C10" s="18"/>
      <c r="D10" s="18"/>
      <c r="E10" s="17"/>
    </row>
    <row r="11" spans="1:6" x14ac:dyDescent="0.2">
      <c r="A11" s="19" t="s">
        <v>11</v>
      </c>
      <c r="B11" s="20" t="s">
        <v>6</v>
      </c>
      <c r="C11" s="20"/>
      <c r="D11" s="20" t="s">
        <v>8</v>
      </c>
      <c r="E11" s="21" t="s">
        <v>9</v>
      </c>
    </row>
    <row r="12" spans="1:6" hidden="1" x14ac:dyDescent="0.2">
      <c r="A12" s="11" t="s">
        <v>12</v>
      </c>
      <c r="B12" s="22"/>
      <c r="C12" s="22"/>
      <c r="D12" s="23">
        <f>-C12+B12</f>
        <v>0</v>
      </c>
      <c r="E12" s="24"/>
    </row>
    <row r="13" spans="1:6" x14ac:dyDescent="0.2">
      <c r="A13" s="11" t="s">
        <v>13</v>
      </c>
      <c r="B13" s="25"/>
      <c r="C13" s="25"/>
      <c r="D13" s="23">
        <f>C13-B13</f>
        <v>0</v>
      </c>
      <c r="E13" s="26"/>
    </row>
    <row r="14" spans="1:6" hidden="1" x14ac:dyDescent="0.2">
      <c r="A14" s="11" t="s">
        <v>38</v>
      </c>
      <c r="B14" s="25"/>
      <c r="C14" s="25"/>
      <c r="D14" s="23">
        <f>-C14+B14</f>
        <v>0</v>
      </c>
      <c r="E14" s="26"/>
    </row>
    <row r="15" spans="1:6" x14ac:dyDescent="0.2">
      <c r="A15" s="11" t="s">
        <v>14</v>
      </c>
      <c r="B15" s="22">
        <v>1041666</v>
      </c>
      <c r="C15" s="22">
        <v>1041666</v>
      </c>
      <c r="D15" s="23">
        <f>-C15+B15</f>
        <v>0</v>
      </c>
      <c r="E15" s="24" t="s">
        <v>79</v>
      </c>
    </row>
    <row r="16" spans="1:6" x14ac:dyDescent="0.2">
      <c r="A16" s="27" t="s">
        <v>37</v>
      </c>
      <c r="B16" s="25">
        <v>2550000</v>
      </c>
      <c r="C16" s="25">
        <v>2550000</v>
      </c>
      <c r="D16" s="23">
        <f>-C16+B16</f>
        <v>0</v>
      </c>
      <c r="E16" s="26"/>
    </row>
    <row r="17" spans="1:5" x14ac:dyDescent="0.2">
      <c r="A17" s="11" t="s">
        <v>39</v>
      </c>
      <c r="B17" s="22">
        <v>333333.33</v>
      </c>
      <c r="C17" s="22">
        <v>333333.33</v>
      </c>
      <c r="D17" s="23">
        <f>-C17+B17</f>
        <v>0</v>
      </c>
      <c r="E17" s="24" t="s">
        <v>80</v>
      </c>
    </row>
    <row r="18" spans="1:5" x14ac:dyDescent="0.2">
      <c r="A18" s="27" t="s">
        <v>15</v>
      </c>
      <c r="B18" s="25">
        <v>1400000</v>
      </c>
      <c r="C18" s="25">
        <v>1315661.75</v>
      </c>
      <c r="D18" s="23">
        <f>+C18-B18</f>
        <v>-84338.25</v>
      </c>
      <c r="E18" s="63" t="s">
        <v>85</v>
      </c>
    </row>
    <row r="19" spans="1:5" ht="13.5" thickBot="1" x14ac:dyDescent="0.25">
      <c r="A19" s="14" t="s">
        <v>10</v>
      </c>
      <c r="B19" s="15"/>
      <c r="C19" s="15"/>
      <c r="D19" s="28">
        <f>+D12+D15+D18+D17+D16+D14+D13</f>
        <v>-84338.25</v>
      </c>
      <c r="E19" s="29"/>
    </row>
    <row r="20" spans="1:5" ht="13.5" thickBot="1" x14ac:dyDescent="0.25">
      <c r="B20" s="17"/>
    </row>
    <row r="21" spans="1:5" x14ac:dyDescent="0.2">
      <c r="A21" s="19" t="s">
        <v>16</v>
      </c>
      <c r="B21" s="20" t="s">
        <v>6</v>
      </c>
      <c r="C21" s="20" t="s">
        <v>7</v>
      </c>
      <c r="D21" s="20" t="s">
        <v>8</v>
      </c>
      <c r="E21" s="21" t="s">
        <v>9</v>
      </c>
    </row>
    <row r="22" spans="1:5" ht="25.5" x14ac:dyDescent="0.2">
      <c r="A22" s="11" t="s">
        <v>17</v>
      </c>
      <c r="B22" s="25">
        <v>651572.89</v>
      </c>
      <c r="C22" s="25"/>
      <c r="D22" s="23">
        <f>+B22-C22</f>
        <v>651572.89</v>
      </c>
      <c r="E22" s="24" t="s">
        <v>18</v>
      </c>
    </row>
    <row r="23" spans="1:5" x14ac:dyDescent="0.2">
      <c r="A23" s="11" t="s">
        <v>47</v>
      </c>
      <c r="B23" s="25"/>
      <c r="C23" s="25"/>
      <c r="D23" s="23">
        <f>B23-C23</f>
        <v>0</v>
      </c>
      <c r="E23" s="13"/>
    </row>
    <row r="24" spans="1:5" x14ac:dyDescent="0.2">
      <c r="A24" s="11" t="s">
        <v>43</v>
      </c>
      <c r="B24" s="25"/>
      <c r="C24" s="25"/>
      <c r="D24" s="23">
        <f>B24-C24</f>
        <v>0</v>
      </c>
      <c r="E24" s="13"/>
    </row>
    <row r="25" spans="1:5" ht="51" x14ac:dyDescent="0.2">
      <c r="A25" s="11" t="s">
        <v>19</v>
      </c>
      <c r="B25" s="22">
        <v>14800000</v>
      </c>
      <c r="C25" s="22">
        <v>14800000</v>
      </c>
      <c r="D25" s="23">
        <f>B25-C25</f>
        <v>0</v>
      </c>
      <c r="E25" s="24" t="s">
        <v>81</v>
      </c>
    </row>
    <row r="26" spans="1:5" x14ac:dyDescent="0.2">
      <c r="A26" s="11" t="s">
        <v>20</v>
      </c>
      <c r="B26" s="22">
        <v>9000000</v>
      </c>
      <c r="C26" s="22">
        <v>9000000</v>
      </c>
      <c r="D26" s="23">
        <f>-B26+C26</f>
        <v>0</v>
      </c>
      <c r="E26" s="13"/>
    </row>
    <row r="27" spans="1:5" ht="13.5" thickBot="1" x14ac:dyDescent="0.25">
      <c r="A27" s="14" t="s">
        <v>10</v>
      </c>
      <c r="B27" s="15"/>
      <c r="C27" s="15"/>
      <c r="D27" s="30">
        <f>+D25+D26+D22+D24+D23</f>
        <v>651572.89</v>
      </c>
      <c r="E27" s="29"/>
    </row>
    <row r="28" spans="1:5" x14ac:dyDescent="0.2">
      <c r="A28" s="31" t="s">
        <v>21</v>
      </c>
      <c r="C28" s="17"/>
      <c r="D28" s="32">
        <f>+D9+D19+D27</f>
        <v>1496874.1860000058</v>
      </c>
    </row>
    <row r="29" spans="1:5" ht="13.5" thickBot="1" x14ac:dyDescent="0.25">
      <c r="B29" s="17"/>
      <c r="C29" s="17"/>
      <c r="D29" s="33"/>
    </row>
    <row r="30" spans="1:5" ht="18.75" thickBot="1" x14ac:dyDescent="0.3">
      <c r="A30" s="89" t="s">
        <v>63</v>
      </c>
      <c r="B30" s="90"/>
      <c r="C30" s="90"/>
      <c r="D30" s="90"/>
      <c r="E30" s="91"/>
    </row>
    <row r="31" spans="1:5" ht="13.5" thickBot="1" x14ac:dyDescent="0.25">
      <c r="A31" s="67" t="s">
        <v>77</v>
      </c>
      <c r="B31" s="75" t="s">
        <v>6</v>
      </c>
      <c r="C31" s="68" t="s">
        <v>7</v>
      </c>
      <c r="D31" s="69" t="s">
        <v>22</v>
      </c>
      <c r="E31" s="70" t="s">
        <v>23</v>
      </c>
    </row>
    <row r="32" spans="1:5" x14ac:dyDescent="0.2">
      <c r="A32" s="60" t="s">
        <v>24</v>
      </c>
      <c r="B32" s="72">
        <v>16194047.223999999</v>
      </c>
      <c r="C32" s="72">
        <v>14255241.379999999</v>
      </c>
      <c r="D32" s="61">
        <f>+C32-B32</f>
        <v>-1938805.8440000005</v>
      </c>
      <c r="E32" s="62">
        <f t="shared" ref="E32:E33" si="0">+D32/B32</f>
        <v>-0.11972336607285175</v>
      </c>
    </row>
    <row r="33" spans="1:5" x14ac:dyDescent="0.2">
      <c r="A33" s="39" t="s">
        <v>49</v>
      </c>
      <c r="B33" s="12">
        <v>15902283.544000002</v>
      </c>
      <c r="C33" s="12">
        <v>14853975.09</v>
      </c>
      <c r="D33" s="71">
        <f>+C33-B33</f>
        <v>-1048308.4540000018</v>
      </c>
      <c r="E33" s="73">
        <f t="shared" si="0"/>
        <v>-6.5921881665575818E-2</v>
      </c>
    </row>
    <row r="34" spans="1:5" hidden="1" x14ac:dyDescent="0.2">
      <c r="A34" s="39" t="s">
        <v>50</v>
      </c>
      <c r="B34" s="12">
        <v>16233528.684</v>
      </c>
      <c r="C34" s="12"/>
      <c r="D34" s="71">
        <f>+C34-B34</f>
        <v>-16233528.684</v>
      </c>
      <c r="E34" s="73">
        <f>+D34/B34</f>
        <v>-1</v>
      </c>
    </row>
    <row r="35" spans="1:5" hidden="1" x14ac:dyDescent="0.2">
      <c r="A35" s="39" t="s">
        <v>51</v>
      </c>
      <c r="B35" s="12">
        <v>16255254.613999998</v>
      </c>
      <c r="C35" s="12"/>
      <c r="D35" s="71">
        <f>+C35-B35</f>
        <v>-16255254.613999998</v>
      </c>
      <c r="E35" s="73">
        <f>+D35/B35</f>
        <v>-1</v>
      </c>
    </row>
    <row r="36" spans="1:5" hidden="1" x14ac:dyDescent="0.2">
      <c r="A36" s="39" t="s">
        <v>59</v>
      </c>
      <c r="B36" s="12"/>
      <c r="C36" s="12"/>
      <c r="D36" s="71">
        <f>+C36-B36</f>
        <v>0</v>
      </c>
      <c r="E36" s="73" t="e">
        <f>+D36/B36</f>
        <v>#DIV/0!</v>
      </c>
    </row>
    <row r="37" spans="1:5" ht="13.5" thickBot="1" x14ac:dyDescent="0.25">
      <c r="A37" s="14" t="s">
        <v>25</v>
      </c>
      <c r="B37" s="74">
        <f>SUM(B32:B33)</f>
        <v>32096330.767999999</v>
      </c>
      <c r="C37" s="74">
        <f>SUM(C32:C36)</f>
        <v>29109216.469999999</v>
      </c>
      <c r="D37" s="79">
        <f>SUM(D32:D33)</f>
        <v>-2987114.2980000023</v>
      </c>
      <c r="E37" s="65">
        <f>+D37/B37</f>
        <v>-9.3067158348771481E-2</v>
      </c>
    </row>
    <row r="39" spans="1:5" ht="13.5" thickBot="1" x14ac:dyDescent="0.25"/>
    <row r="40" spans="1:5" ht="18.75" thickBot="1" x14ac:dyDescent="0.3">
      <c r="A40" s="89" t="s">
        <v>64</v>
      </c>
      <c r="B40" s="90"/>
      <c r="C40" s="90"/>
      <c r="D40" s="90"/>
      <c r="E40" s="91"/>
    </row>
    <row r="41" spans="1:5" ht="13.5" thickBot="1" x14ac:dyDescent="0.25">
      <c r="A41" s="67" t="s">
        <v>65</v>
      </c>
      <c r="B41" s="75" t="s">
        <v>6</v>
      </c>
      <c r="C41" s="68" t="s">
        <v>7</v>
      </c>
      <c r="D41" s="69" t="s">
        <v>22</v>
      </c>
      <c r="E41" s="70" t="s">
        <v>23</v>
      </c>
    </row>
    <row r="42" spans="1:5" x14ac:dyDescent="0.2">
      <c r="A42" s="60" t="s">
        <v>24</v>
      </c>
      <c r="B42" s="72">
        <v>15860904.704</v>
      </c>
      <c r="C42" s="72">
        <v>14255241.379999999</v>
      </c>
      <c r="D42" s="61">
        <f>+C42-B42</f>
        <v>-1605663.324000001</v>
      </c>
      <c r="E42" s="62">
        <f t="shared" ref="E42:E46" si="1">+D42/B42</f>
        <v>-0.10123403134721974</v>
      </c>
    </row>
    <row r="43" spans="1:5" x14ac:dyDescent="0.2">
      <c r="A43" s="39" t="s">
        <v>49</v>
      </c>
      <c r="B43" s="12">
        <v>13749668.543999998</v>
      </c>
      <c r="C43" s="12">
        <v>14853975.09</v>
      </c>
      <c r="D43" s="71">
        <f>+C43-B43</f>
        <v>1104306.546000002</v>
      </c>
      <c r="E43" s="73">
        <f t="shared" si="1"/>
        <v>8.0315139413443745E-2</v>
      </c>
    </row>
    <row r="44" spans="1:5" hidden="1" x14ac:dyDescent="0.2">
      <c r="A44" s="39" t="s">
        <v>50</v>
      </c>
      <c r="B44" s="83">
        <v>18439342.493999995</v>
      </c>
      <c r="C44" s="12"/>
      <c r="D44" s="71">
        <f>+C44-B44</f>
        <v>-18439342.493999995</v>
      </c>
      <c r="E44" s="73">
        <f t="shared" si="1"/>
        <v>-1</v>
      </c>
    </row>
    <row r="45" spans="1:5" hidden="1" x14ac:dyDescent="0.2">
      <c r="A45" s="39" t="s">
        <v>51</v>
      </c>
      <c r="B45" s="83">
        <v>16152655.034</v>
      </c>
      <c r="C45" s="12"/>
      <c r="D45" s="71">
        <f>+C45-B45</f>
        <v>-16152655.034</v>
      </c>
      <c r="E45" s="73">
        <f t="shared" si="1"/>
        <v>-1</v>
      </c>
    </row>
    <row r="46" spans="1:5" hidden="1" x14ac:dyDescent="0.2">
      <c r="A46" s="39" t="s">
        <v>59</v>
      </c>
      <c r="B46" s="12"/>
      <c r="C46" s="12"/>
      <c r="D46" s="71">
        <f>+C46-B46</f>
        <v>0</v>
      </c>
      <c r="E46" s="73" t="e">
        <f t="shared" si="1"/>
        <v>#DIV/0!</v>
      </c>
    </row>
    <row r="47" spans="1:5" ht="13.5" thickBot="1" x14ac:dyDescent="0.25">
      <c r="A47" s="14" t="s">
        <v>25</v>
      </c>
      <c r="B47" s="74">
        <f>SUM(B42:B43)</f>
        <v>29610573.247999996</v>
      </c>
      <c r="C47" s="74">
        <f>SUM(C42:C46)</f>
        <v>29109216.469999999</v>
      </c>
      <c r="D47" s="79">
        <f>SUM(D42:D43)</f>
        <v>-501356.777999999</v>
      </c>
      <c r="E47" s="65">
        <f>+D47/B47</f>
        <v>-1.6931680916844879E-2</v>
      </c>
    </row>
    <row r="50" spans="1:5" ht="13.5" thickBot="1" x14ac:dyDescent="0.25"/>
    <row r="51" spans="1:5" ht="18.75" thickBot="1" x14ac:dyDescent="0.3">
      <c r="A51" s="89" t="s">
        <v>61</v>
      </c>
      <c r="B51" s="90"/>
      <c r="C51" s="90"/>
      <c r="D51" s="90"/>
      <c r="E51" s="91"/>
    </row>
    <row r="52" spans="1:5" ht="13.5" thickBot="1" x14ac:dyDescent="0.25">
      <c r="A52" s="76" t="s">
        <v>40</v>
      </c>
      <c r="B52" s="78" t="s">
        <v>60</v>
      </c>
      <c r="C52" s="77" t="s">
        <v>7</v>
      </c>
      <c r="D52" s="34" t="s">
        <v>22</v>
      </c>
      <c r="E52" s="35" t="s">
        <v>23</v>
      </c>
    </row>
    <row r="53" spans="1:5" x14ac:dyDescent="0.2">
      <c r="A53" s="36" t="s">
        <v>41</v>
      </c>
      <c r="B53" s="37">
        <v>92972806.810000002</v>
      </c>
      <c r="C53" s="80">
        <v>88066366.86999999</v>
      </c>
      <c r="D53" s="81">
        <f t="shared" ref="D53:D57" si="2">+C53-B53</f>
        <v>-4906439.9400000125</v>
      </c>
      <c r="E53" s="38">
        <f t="shared" ref="E53:E61" si="3">+D53/B53</f>
        <v>-5.2772849485192522E-2</v>
      </c>
    </row>
    <row r="54" spans="1:5" x14ac:dyDescent="0.2">
      <c r="A54" s="39" t="s">
        <v>44</v>
      </c>
      <c r="B54" s="37">
        <v>72998335.650000006</v>
      </c>
      <c r="C54" s="23">
        <v>59706235.100000009</v>
      </c>
      <c r="D54" s="71">
        <f t="shared" si="2"/>
        <v>-13292100.549999997</v>
      </c>
      <c r="E54" s="38">
        <f t="shared" si="3"/>
        <v>-0.18208772065339543</v>
      </c>
    </row>
    <row r="55" spans="1:5" x14ac:dyDescent="0.2">
      <c r="A55" s="40" t="s">
        <v>45</v>
      </c>
      <c r="B55" s="37">
        <v>64251327.523999996</v>
      </c>
      <c r="C55" s="12">
        <v>63728562.399999991</v>
      </c>
      <c r="D55" s="71">
        <f t="shared" si="2"/>
        <v>-522765.12400000542</v>
      </c>
      <c r="E55" s="38">
        <f t="shared" si="3"/>
        <v>-8.1362540533459846E-3</v>
      </c>
    </row>
    <row r="56" spans="1:5" x14ac:dyDescent="0.2">
      <c r="A56" s="36" t="s">
        <v>46</v>
      </c>
      <c r="B56" s="37">
        <v>63099011.540000007</v>
      </c>
      <c r="C56" s="37">
        <v>58957445.030000001</v>
      </c>
      <c r="D56" s="82">
        <f t="shared" si="2"/>
        <v>-4141566.5100000054</v>
      </c>
      <c r="E56" s="38">
        <f>+D56/B56</f>
        <v>-6.563599664908483E-2</v>
      </c>
    </row>
    <row r="57" spans="1:5" x14ac:dyDescent="0.2">
      <c r="A57" s="39" t="s">
        <v>48</v>
      </c>
      <c r="B57" s="37">
        <v>78165287.615999997</v>
      </c>
      <c r="C57" s="37">
        <v>77488287.280000001</v>
      </c>
      <c r="D57" s="82">
        <f t="shared" si="2"/>
        <v>-677000.33599999547</v>
      </c>
      <c r="E57" s="38">
        <f t="shared" si="3"/>
        <v>-8.6611379123412487E-3</v>
      </c>
    </row>
    <row r="58" spans="1:5" hidden="1" x14ac:dyDescent="0.2">
      <c r="A58" s="40" t="s">
        <v>52</v>
      </c>
      <c r="B58" s="37"/>
      <c r="C58" s="37"/>
      <c r="D58" s="37">
        <f t="shared" ref="D58:D63" si="4">+C58-B58</f>
        <v>0</v>
      </c>
      <c r="E58" s="38" t="e">
        <f t="shared" si="3"/>
        <v>#DIV/0!</v>
      </c>
    </row>
    <row r="59" spans="1:5" hidden="1" x14ac:dyDescent="0.2">
      <c r="A59" s="36" t="s">
        <v>53</v>
      </c>
      <c r="B59" s="37"/>
      <c r="C59" s="37"/>
      <c r="D59" s="37">
        <f t="shared" si="4"/>
        <v>0</v>
      </c>
      <c r="E59" s="38" t="e">
        <f t="shared" si="3"/>
        <v>#DIV/0!</v>
      </c>
    </row>
    <row r="60" spans="1:5" hidden="1" x14ac:dyDescent="0.2">
      <c r="A60" s="39" t="s">
        <v>54</v>
      </c>
      <c r="B60" s="37"/>
      <c r="C60" s="37"/>
      <c r="D60" s="37">
        <f t="shared" si="4"/>
        <v>0</v>
      </c>
      <c r="E60" s="38" t="e">
        <f t="shared" si="3"/>
        <v>#DIV/0!</v>
      </c>
    </row>
    <row r="61" spans="1:5" hidden="1" x14ac:dyDescent="0.2">
      <c r="A61" s="40" t="s">
        <v>55</v>
      </c>
      <c r="B61" s="37"/>
      <c r="C61" s="37"/>
      <c r="D61" s="37">
        <f t="shared" si="4"/>
        <v>0</v>
      </c>
      <c r="E61" s="38" t="e">
        <f t="shared" si="3"/>
        <v>#DIV/0!</v>
      </c>
    </row>
    <row r="62" spans="1:5" hidden="1" x14ac:dyDescent="0.2">
      <c r="A62" s="36" t="s">
        <v>56</v>
      </c>
      <c r="B62" s="37"/>
      <c r="C62" s="37"/>
      <c r="D62" s="37">
        <f t="shared" si="4"/>
        <v>0</v>
      </c>
      <c r="E62" s="38" t="e">
        <f>+D62/B62</f>
        <v>#DIV/0!</v>
      </c>
    </row>
    <row r="63" spans="1:5" hidden="1" x14ac:dyDescent="0.2">
      <c r="A63" s="39" t="s">
        <v>57</v>
      </c>
      <c r="B63" s="37"/>
      <c r="C63" s="37"/>
      <c r="D63" s="37">
        <f t="shared" si="4"/>
        <v>0</v>
      </c>
      <c r="E63" s="38" t="e">
        <f>+D63/B63</f>
        <v>#DIV/0!</v>
      </c>
    </row>
    <row r="64" spans="1:5" hidden="1" x14ac:dyDescent="0.2">
      <c r="A64" s="40" t="s">
        <v>58</v>
      </c>
      <c r="B64" s="37"/>
      <c r="C64" s="37"/>
      <c r="D64" s="37">
        <f>+C64-B64</f>
        <v>0</v>
      </c>
      <c r="E64" s="38" t="e">
        <f>+D64/B64</f>
        <v>#DIV/0!</v>
      </c>
    </row>
    <row r="65" spans="1:5" ht="13.5" thickBot="1" x14ac:dyDescent="0.25">
      <c r="A65" s="14" t="s">
        <v>25</v>
      </c>
      <c r="B65" s="57">
        <f>SUM(B53:B64)</f>
        <v>371486769.13999999</v>
      </c>
      <c r="C65" s="57">
        <f>SUM(C53:C64)</f>
        <v>347946896.67999995</v>
      </c>
      <c r="D65" s="79">
        <f>SUM(D53:D64)</f>
        <v>-23539872.460000016</v>
      </c>
      <c r="E65" s="41">
        <f>+D65/B65</f>
        <v>-6.3366651023656476E-2</v>
      </c>
    </row>
    <row r="67" spans="1:5" ht="13.5" thickBot="1" x14ac:dyDescent="0.25"/>
    <row r="68" spans="1:5" ht="18.75" thickBot="1" x14ac:dyDescent="0.3">
      <c r="A68" s="89" t="s">
        <v>62</v>
      </c>
      <c r="B68" s="90"/>
      <c r="C68" s="90"/>
      <c r="D68" s="90"/>
      <c r="E68" s="91"/>
    </row>
    <row r="69" spans="1:5" ht="13.5" thickBot="1" x14ac:dyDescent="0.25">
      <c r="A69" s="76" t="s">
        <v>40</v>
      </c>
      <c r="B69" s="78" t="s">
        <v>60</v>
      </c>
      <c r="C69" s="77" t="s">
        <v>7</v>
      </c>
      <c r="D69" s="34" t="s">
        <v>22</v>
      </c>
      <c r="E69" s="35" t="s">
        <v>23</v>
      </c>
    </row>
    <row r="70" spans="1:5" x14ac:dyDescent="0.2">
      <c r="A70" s="36" t="s">
        <v>41</v>
      </c>
      <c r="B70" s="37">
        <v>89923104</v>
      </c>
      <c r="C70" s="80">
        <v>88066366.86999999</v>
      </c>
      <c r="D70" s="81">
        <f t="shared" ref="D70:D80" si="5">+C70-B70</f>
        <v>-1856737.1300000101</v>
      </c>
      <c r="E70" s="38">
        <f t="shared" ref="E70:E78" si="6">+D70/B70</f>
        <v>-2.0648054253109525E-2</v>
      </c>
    </row>
    <row r="71" spans="1:5" x14ac:dyDescent="0.2">
      <c r="A71" s="39" t="s">
        <v>44</v>
      </c>
      <c r="B71" s="37">
        <v>64251327.523999996</v>
      </c>
      <c r="C71" s="23">
        <v>59706235.100000009</v>
      </c>
      <c r="D71" s="71">
        <f t="shared" si="5"/>
        <v>-4545092.4239999875</v>
      </c>
      <c r="E71" s="38">
        <f t="shared" si="6"/>
        <v>-7.073927651225953E-2</v>
      </c>
    </row>
    <row r="72" spans="1:5" x14ac:dyDescent="0.2">
      <c r="A72" s="40" t="s">
        <v>45</v>
      </c>
      <c r="B72" s="37">
        <v>62251327.523999996</v>
      </c>
      <c r="C72" s="12">
        <v>63728562.399999991</v>
      </c>
      <c r="D72" s="71">
        <f t="shared" si="5"/>
        <v>1477234.8759999946</v>
      </c>
      <c r="E72" s="38">
        <f t="shared" si="6"/>
        <v>2.3730174676684132E-2</v>
      </c>
    </row>
    <row r="73" spans="1:5" x14ac:dyDescent="0.2">
      <c r="A73" s="36" t="s">
        <v>46</v>
      </c>
      <c r="B73" s="37">
        <v>63099011.540000007</v>
      </c>
      <c r="C73" s="12">
        <v>58957445.030000001</v>
      </c>
      <c r="D73" s="71">
        <f t="shared" si="5"/>
        <v>-4141566.5100000054</v>
      </c>
      <c r="E73" s="38">
        <f t="shared" si="6"/>
        <v>-6.563599664908483E-2</v>
      </c>
    </row>
    <row r="74" spans="1:5" x14ac:dyDescent="0.2">
      <c r="A74" s="39" t="s">
        <v>48</v>
      </c>
      <c r="B74" s="37">
        <v>78551345.456</v>
      </c>
      <c r="C74" s="37">
        <v>77488287.280000001</v>
      </c>
      <c r="D74" s="71">
        <f t="shared" si="5"/>
        <v>-1063058.175999999</v>
      </c>
      <c r="E74" s="38">
        <f t="shared" si="6"/>
        <v>-1.3533290484444519E-2</v>
      </c>
    </row>
    <row r="75" spans="1:5" hidden="1" x14ac:dyDescent="0.2">
      <c r="A75" s="40" t="s">
        <v>52</v>
      </c>
      <c r="B75" s="37"/>
      <c r="C75" s="37"/>
      <c r="D75" s="37">
        <f t="shared" si="5"/>
        <v>0</v>
      </c>
      <c r="E75" s="38" t="e">
        <f t="shared" si="6"/>
        <v>#DIV/0!</v>
      </c>
    </row>
    <row r="76" spans="1:5" hidden="1" x14ac:dyDescent="0.2">
      <c r="A76" s="36" t="s">
        <v>53</v>
      </c>
      <c r="B76" s="37"/>
      <c r="C76" s="37"/>
      <c r="D76" s="37">
        <f t="shared" si="5"/>
        <v>0</v>
      </c>
      <c r="E76" s="38" t="e">
        <f t="shared" si="6"/>
        <v>#DIV/0!</v>
      </c>
    </row>
    <row r="77" spans="1:5" hidden="1" x14ac:dyDescent="0.2">
      <c r="A77" s="39" t="s">
        <v>54</v>
      </c>
      <c r="B77" s="37"/>
      <c r="C77" s="37"/>
      <c r="D77" s="37">
        <f t="shared" si="5"/>
        <v>0</v>
      </c>
      <c r="E77" s="38" t="e">
        <f t="shared" si="6"/>
        <v>#DIV/0!</v>
      </c>
    </row>
    <row r="78" spans="1:5" hidden="1" x14ac:dyDescent="0.2">
      <c r="A78" s="40" t="s">
        <v>55</v>
      </c>
      <c r="B78" s="37"/>
      <c r="C78" s="37"/>
      <c r="D78" s="37">
        <f t="shared" si="5"/>
        <v>0</v>
      </c>
      <c r="E78" s="38" t="e">
        <f t="shared" si="6"/>
        <v>#DIV/0!</v>
      </c>
    </row>
    <row r="79" spans="1:5" hidden="1" x14ac:dyDescent="0.2">
      <c r="A79" s="36" t="s">
        <v>56</v>
      </c>
      <c r="B79" s="37"/>
      <c r="C79" s="37"/>
      <c r="D79" s="37">
        <f t="shared" si="5"/>
        <v>0</v>
      </c>
      <c r="E79" s="38" t="e">
        <f>+D79/B79</f>
        <v>#DIV/0!</v>
      </c>
    </row>
    <row r="80" spans="1:5" hidden="1" x14ac:dyDescent="0.2">
      <c r="A80" s="39" t="s">
        <v>57</v>
      </c>
      <c r="B80" s="37"/>
      <c r="C80" s="37"/>
      <c r="D80" s="37">
        <f t="shared" si="5"/>
        <v>0</v>
      </c>
      <c r="E80" s="38" t="e">
        <f>+D80/B80</f>
        <v>#DIV/0!</v>
      </c>
    </row>
    <row r="81" spans="1:5" hidden="1" x14ac:dyDescent="0.2">
      <c r="A81" s="40" t="s">
        <v>58</v>
      </c>
      <c r="B81" s="37"/>
      <c r="C81" s="37"/>
      <c r="D81" s="37">
        <f>+C81-B81</f>
        <v>0</v>
      </c>
      <c r="E81" s="38" t="e">
        <f>+D81/B81</f>
        <v>#DIV/0!</v>
      </c>
    </row>
    <row r="82" spans="1:5" ht="13.5" thickBot="1" x14ac:dyDescent="0.25">
      <c r="A82" s="14" t="s">
        <v>25</v>
      </c>
      <c r="B82" s="57">
        <f>SUM(B70:B81)</f>
        <v>358076116.04400003</v>
      </c>
      <c r="C82" s="57">
        <f>SUM(C70:C81)</f>
        <v>347946896.67999995</v>
      </c>
      <c r="D82" s="79">
        <f>SUM(D70:D81)</f>
        <v>-10129219.364000008</v>
      </c>
      <c r="E82" s="41">
        <f>+D82/B82</f>
        <v>-2.828789441727339E-2</v>
      </c>
    </row>
    <row r="86" spans="1:5" ht="13.5" thickBot="1" x14ac:dyDescent="0.25"/>
    <row r="87" spans="1:5" ht="13.5" thickBot="1" x14ac:dyDescent="0.25">
      <c r="A87" s="92" t="s">
        <v>26</v>
      </c>
      <c r="B87" s="93"/>
      <c r="C87" s="93"/>
      <c r="D87" s="94"/>
    </row>
    <row r="88" spans="1:5" ht="51.75" thickBot="1" x14ac:dyDescent="0.25">
      <c r="A88" s="42" t="s">
        <v>27</v>
      </c>
      <c r="B88" s="43" t="s">
        <v>28</v>
      </c>
      <c r="C88" s="43" t="s">
        <v>29</v>
      </c>
      <c r="D88" s="44" t="s">
        <v>30</v>
      </c>
      <c r="E88" s="45" t="s">
        <v>31</v>
      </c>
    </row>
    <row r="89" spans="1:5" x14ac:dyDescent="0.2">
      <c r="A89" s="46" t="s">
        <v>32</v>
      </c>
      <c r="B89" s="47">
        <v>11973946.529999997</v>
      </c>
      <c r="C89" s="48">
        <f t="shared" ref="C89:C94" si="7">+B89/$B$95</f>
        <v>0.91648851120225783</v>
      </c>
      <c r="D89" s="49">
        <v>8000000</v>
      </c>
      <c r="E89" s="58">
        <f>+B89-D89</f>
        <v>3973946.5299999975</v>
      </c>
    </row>
    <row r="90" spans="1:5" x14ac:dyDescent="0.2">
      <c r="A90" s="11" t="s">
        <v>33</v>
      </c>
      <c r="B90" s="50">
        <v>551067.73</v>
      </c>
      <c r="C90" s="51">
        <f t="shared" si="7"/>
        <v>4.2178845727592194E-2</v>
      </c>
      <c r="D90" s="52">
        <v>800000</v>
      </c>
      <c r="E90" s="58">
        <f>+B90-D90</f>
        <v>-248932.27000000002</v>
      </c>
    </row>
    <row r="91" spans="1:5" x14ac:dyDescent="0.2">
      <c r="A91" s="11" t="s">
        <v>34</v>
      </c>
      <c r="B91" s="50">
        <v>239508.00999999998</v>
      </c>
      <c r="C91" s="51">
        <f t="shared" si="7"/>
        <v>1.8331995967741765E-2</v>
      </c>
      <c r="D91" s="52">
        <v>500000</v>
      </c>
      <c r="E91" s="58">
        <f t="shared" ref="E91:E94" si="8">+B91-D91</f>
        <v>-260491.99000000002</v>
      </c>
    </row>
    <row r="92" spans="1:5" x14ac:dyDescent="0.2">
      <c r="A92" s="11" t="s">
        <v>35</v>
      </c>
      <c r="B92" s="50">
        <v>158679.16</v>
      </c>
      <c r="C92" s="51">
        <f t="shared" si="7"/>
        <v>1.2145337942078225E-2</v>
      </c>
      <c r="D92" s="52">
        <v>100000</v>
      </c>
      <c r="E92" s="58">
        <f t="shared" si="8"/>
        <v>58679.16</v>
      </c>
    </row>
    <row r="93" spans="1:5" x14ac:dyDescent="0.2">
      <c r="A93" s="11" t="s">
        <v>36</v>
      </c>
      <c r="B93" s="50">
        <v>137608.85</v>
      </c>
      <c r="C93" s="51">
        <f t="shared" si="7"/>
        <v>1.0532611762444112E-2</v>
      </c>
      <c r="D93" s="52">
        <v>50000</v>
      </c>
      <c r="E93" s="58">
        <f t="shared" si="8"/>
        <v>87608.85</v>
      </c>
    </row>
    <row r="94" spans="1:5" ht="13.5" thickBot="1" x14ac:dyDescent="0.25">
      <c r="A94" s="11" t="s">
        <v>42</v>
      </c>
      <c r="B94" s="50">
        <v>4216.05</v>
      </c>
      <c r="C94" s="51">
        <f t="shared" si="7"/>
        <v>3.2269739788576458E-4</v>
      </c>
      <c r="D94" s="52">
        <v>50000</v>
      </c>
      <c r="E94" s="58">
        <f t="shared" si="8"/>
        <v>-45783.95</v>
      </c>
    </row>
    <row r="95" spans="1:5" ht="13.5" thickBot="1" x14ac:dyDescent="0.25">
      <c r="A95" s="53" t="s">
        <v>10</v>
      </c>
      <c r="B95" s="54">
        <f>SUM(B89:B94)</f>
        <v>13065026.329999998</v>
      </c>
      <c r="C95" s="55"/>
      <c r="D95" s="56">
        <f>SUM(D89:D94)</f>
        <v>9500000</v>
      </c>
      <c r="E95" s="59">
        <f>SUM(E89:E94)</f>
        <v>3565026.3299999973</v>
      </c>
    </row>
  </sheetData>
  <mergeCells count="6">
    <mergeCell ref="A5:E5"/>
    <mergeCell ref="A87:D87"/>
    <mergeCell ref="A30:E30"/>
    <mergeCell ref="A51:E51"/>
    <mergeCell ref="A68:E68"/>
    <mergeCell ref="A40:E40"/>
  </mergeCells>
  <pageMargins left="0.20866141699999999" right="0.20866141699999999" top="0.24803149599999999" bottom="0.24803149599999999" header="0.31496062992126" footer="0.31496062992126"/>
  <pageSetup paperSize="9" scale="6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22"/>
  <sheetViews>
    <sheetView workbookViewId="0">
      <selection activeCell="C15" sqref="C15:C18"/>
    </sheetView>
  </sheetViews>
  <sheetFormatPr baseColWidth="10" defaultRowHeight="12.75" x14ac:dyDescent="0.2"/>
  <cols>
    <col min="1" max="1" width="11.140625" bestFit="1" customWidth="1"/>
    <col min="2" max="8" width="13.85546875" style="85" bestFit="1" customWidth="1"/>
    <col min="9" max="9" width="14.85546875" style="85" bestFit="1" customWidth="1"/>
    <col min="10" max="10" width="12.85546875" bestFit="1" customWidth="1"/>
  </cols>
  <sheetData>
    <row r="3" spans="1:9" x14ac:dyDescent="0.2">
      <c r="B3" s="85" t="s">
        <v>66</v>
      </c>
    </row>
    <row r="4" spans="1:9" ht="13.5" thickBot="1" x14ac:dyDescent="0.25">
      <c r="B4" s="85" t="s">
        <v>67</v>
      </c>
      <c r="C4" s="85" t="s">
        <v>68</v>
      </c>
      <c r="D4" s="85" t="s">
        <v>69</v>
      </c>
      <c r="E4" s="85" t="s">
        <v>70</v>
      </c>
      <c r="F4" s="85" t="s">
        <v>71</v>
      </c>
      <c r="G4" s="85" t="s">
        <v>72</v>
      </c>
      <c r="H4" s="85" t="s">
        <v>73</v>
      </c>
      <c r="I4" s="85" t="s">
        <v>74</v>
      </c>
    </row>
    <row r="5" spans="1:9" x14ac:dyDescent="0.2">
      <c r="A5" s="60" t="s">
        <v>24</v>
      </c>
      <c r="B5" s="85">
        <v>15660273.255200004</v>
      </c>
      <c r="C5" s="85">
        <v>16194047.223999999</v>
      </c>
      <c r="D5" s="85">
        <v>15661769.1512</v>
      </c>
      <c r="E5" s="85">
        <v>15726129.612999998</v>
      </c>
      <c r="F5" s="85">
        <v>15589848.541000001</v>
      </c>
      <c r="G5" s="85">
        <v>15842050.802800002</v>
      </c>
      <c r="H5" s="85">
        <v>15499984.17</v>
      </c>
      <c r="I5" s="85">
        <v>17462749.379999999</v>
      </c>
    </row>
    <row r="6" spans="1:9" x14ac:dyDescent="0.2">
      <c r="A6" s="39" t="s">
        <v>49</v>
      </c>
      <c r="B6" s="85">
        <v>15220367.735199999</v>
      </c>
      <c r="C6" s="85">
        <v>15902283.544000002</v>
      </c>
      <c r="D6" s="85">
        <v>15753083.741200002</v>
      </c>
      <c r="E6" s="85">
        <v>15592249.053000001</v>
      </c>
      <c r="F6" s="85">
        <v>15750773.741</v>
      </c>
      <c r="G6" s="85">
        <v>15871811.662799997</v>
      </c>
      <c r="H6" s="85">
        <v>16163181.579999996</v>
      </c>
      <c r="I6" s="85">
        <v>17488514.670000002</v>
      </c>
    </row>
    <row r="7" spans="1:9" x14ac:dyDescent="0.2">
      <c r="A7" s="39" t="s">
        <v>50</v>
      </c>
      <c r="B7" s="85">
        <v>16050949.595199998</v>
      </c>
      <c r="C7" s="85">
        <v>16233528.684</v>
      </c>
      <c r="D7" s="85">
        <v>15684447.851200001</v>
      </c>
      <c r="E7" s="85">
        <v>15447040.382999999</v>
      </c>
      <c r="F7" s="85">
        <v>15953517.630999999</v>
      </c>
      <c r="G7" s="85">
        <v>15766126.7728</v>
      </c>
      <c r="H7" s="85">
        <v>15798876.84</v>
      </c>
      <c r="I7" s="85">
        <v>18800868.150000002</v>
      </c>
    </row>
    <row r="8" spans="1:9" x14ac:dyDescent="0.2">
      <c r="A8" s="39" t="s">
        <v>51</v>
      </c>
      <c r="B8" s="85">
        <v>15592619.245200001</v>
      </c>
      <c r="C8" s="85">
        <v>16255254.613999998</v>
      </c>
      <c r="D8" s="85">
        <v>15811012.571199996</v>
      </c>
      <c r="E8" s="85">
        <v>15398505.833000001</v>
      </c>
      <c r="F8" s="85">
        <v>16052406.001</v>
      </c>
      <c r="G8" s="85">
        <v>15748185.412799997</v>
      </c>
      <c r="H8" s="85">
        <v>16213869.830000002</v>
      </c>
      <c r="I8" s="85">
        <v>18432881.48</v>
      </c>
    </row>
    <row r="9" spans="1:9" x14ac:dyDescent="0.2">
      <c r="A9" s="39" t="s">
        <v>59</v>
      </c>
      <c r="B9" s="85">
        <v>15641077.785199996</v>
      </c>
      <c r="D9" s="85">
        <v>15766191.5112</v>
      </c>
      <c r="G9" s="85">
        <v>15302749.202799996</v>
      </c>
      <c r="I9" s="85">
        <v>5977422.5200000005</v>
      </c>
    </row>
    <row r="10" spans="1:9" x14ac:dyDescent="0.2">
      <c r="A10" s="84" t="s">
        <v>75</v>
      </c>
      <c r="B10" s="85">
        <f>SUM(B5:B9)</f>
        <v>78165287.615999997</v>
      </c>
      <c r="C10" s="85">
        <f>SUM(C5:C9)</f>
        <v>64585114.066</v>
      </c>
      <c r="D10" s="85">
        <f>SUM(D5:D9)</f>
        <v>78676504.826000005</v>
      </c>
      <c r="E10" s="85">
        <f t="shared" ref="E10:H10" si="0">SUM(E5:E9)</f>
        <v>62163924.881999999</v>
      </c>
      <c r="F10" s="85">
        <f t="shared" si="0"/>
        <v>63346545.914000005</v>
      </c>
      <c r="G10" s="85">
        <f t="shared" si="0"/>
        <v>78530923.853999987</v>
      </c>
      <c r="H10" s="85">
        <f t="shared" si="0"/>
        <v>63675912.420000002</v>
      </c>
      <c r="I10" s="85">
        <f>SUM(I5:I9)</f>
        <v>78162436.200000003</v>
      </c>
    </row>
    <row r="13" spans="1:9" x14ac:dyDescent="0.2">
      <c r="B13" s="88" t="s">
        <v>76</v>
      </c>
    </row>
    <row r="14" spans="1:9" ht="13.5" thickBot="1" x14ac:dyDescent="0.25">
      <c r="B14" s="85" t="s">
        <v>67</v>
      </c>
      <c r="C14" s="85" t="s">
        <v>68</v>
      </c>
      <c r="D14" s="85" t="s">
        <v>69</v>
      </c>
      <c r="E14" s="85" t="s">
        <v>70</v>
      </c>
      <c r="F14" s="85" t="s">
        <v>71</v>
      </c>
      <c r="G14" s="85" t="s">
        <v>72</v>
      </c>
      <c r="H14" s="85" t="s">
        <v>73</v>
      </c>
      <c r="I14" s="85" t="s">
        <v>74</v>
      </c>
    </row>
    <row r="15" spans="1:9" x14ac:dyDescent="0.2">
      <c r="A15" s="60" t="s">
        <v>24</v>
      </c>
      <c r="B15" s="85">
        <v>15660273.255200004</v>
      </c>
      <c r="C15" s="85">
        <v>15860904.704</v>
      </c>
      <c r="D15" s="85">
        <v>16113024.561200002</v>
      </c>
      <c r="E15" s="85">
        <v>15818824.163000001</v>
      </c>
      <c r="F15" s="85">
        <v>15428309.691000005</v>
      </c>
      <c r="G15" s="85">
        <v>16890938.3728</v>
      </c>
      <c r="H15" s="85">
        <v>15418354.309999999</v>
      </c>
      <c r="I15" s="85">
        <v>15203059.730000006</v>
      </c>
    </row>
    <row r="16" spans="1:9" x14ac:dyDescent="0.2">
      <c r="A16" s="39" t="s">
        <v>49</v>
      </c>
      <c r="B16" s="85">
        <v>15220367.735199999</v>
      </c>
      <c r="C16" s="85">
        <v>13749668.543999998</v>
      </c>
      <c r="D16" s="85">
        <v>16025614.351200005</v>
      </c>
      <c r="E16" s="85">
        <v>15620215.953000005</v>
      </c>
      <c r="F16" s="85">
        <v>15513583.430999996</v>
      </c>
      <c r="G16" s="85">
        <v>16925284.722799998</v>
      </c>
      <c r="H16" s="85">
        <v>15167534.619999995</v>
      </c>
      <c r="I16" s="85">
        <v>15507964.249999998</v>
      </c>
    </row>
    <row r="17" spans="1:10" x14ac:dyDescent="0.2">
      <c r="A17" s="39" t="s">
        <v>50</v>
      </c>
      <c r="B17" s="85">
        <v>16050949.595199998</v>
      </c>
      <c r="C17" s="85">
        <v>18439342.493999995</v>
      </c>
      <c r="D17" s="85">
        <v>15806185.6812</v>
      </c>
      <c r="E17" s="85">
        <v>15220052.253000002</v>
      </c>
      <c r="F17" s="85">
        <v>15835765.091000002</v>
      </c>
      <c r="G17" s="85">
        <v>16992087.662800003</v>
      </c>
      <c r="H17" s="85">
        <v>16180312.769999998</v>
      </c>
      <c r="I17" s="85">
        <v>18608866.650000002</v>
      </c>
    </row>
    <row r="18" spans="1:10" x14ac:dyDescent="0.2">
      <c r="A18" s="39" t="s">
        <v>51</v>
      </c>
      <c r="B18" s="85">
        <v>15232348.0052</v>
      </c>
      <c r="C18" s="85">
        <v>16152655.034</v>
      </c>
      <c r="D18" s="85">
        <v>15991345.191199997</v>
      </c>
      <c r="E18" s="85">
        <v>15375011.943</v>
      </c>
      <c r="F18" s="85">
        <v>15876986.831000002</v>
      </c>
      <c r="G18" s="85">
        <v>16976374.182799995</v>
      </c>
      <c r="H18" s="85">
        <v>15701574.660000004</v>
      </c>
      <c r="I18" s="85">
        <v>19415934.030000005</v>
      </c>
    </row>
    <row r="19" spans="1:10" x14ac:dyDescent="0.2">
      <c r="A19" s="39" t="s">
        <v>59</v>
      </c>
      <c r="B19" s="85">
        <v>16387406.865199996</v>
      </c>
      <c r="D19" s="85">
        <v>15890776.691200005</v>
      </c>
      <c r="G19" s="85">
        <v>16766720.502799995</v>
      </c>
      <c r="I19" s="85">
        <v>5372849.0200000005</v>
      </c>
    </row>
    <row r="20" spans="1:10" x14ac:dyDescent="0.2">
      <c r="A20" s="86" t="s">
        <v>75</v>
      </c>
      <c r="B20" s="85">
        <f t="shared" ref="B20:I20" si="1">SUM(B15:B19)</f>
        <v>78551345.456</v>
      </c>
      <c r="C20" s="85">
        <f t="shared" si="1"/>
        <v>64202570.775999993</v>
      </c>
      <c r="D20" s="85">
        <f t="shared" si="1"/>
        <v>79826946.476000011</v>
      </c>
      <c r="E20" s="85">
        <f t="shared" si="1"/>
        <v>62034104.312000006</v>
      </c>
      <c r="F20" s="85">
        <f t="shared" si="1"/>
        <v>62654645.044</v>
      </c>
      <c r="G20" s="85">
        <f t="shared" si="1"/>
        <v>84551405.443999976</v>
      </c>
      <c r="H20" s="85">
        <f t="shared" si="1"/>
        <v>62467776.359999992</v>
      </c>
      <c r="I20" s="85">
        <f t="shared" si="1"/>
        <v>74108673.680000007</v>
      </c>
    </row>
    <row r="22" spans="1:10" x14ac:dyDescent="0.2">
      <c r="J22" s="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COMPARATIVO</vt:lpstr>
      <vt:lpstr>Hoja1</vt:lpstr>
      <vt:lpstr>COMPARATIVO!Área_de_impresión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Derix Paredes</dc:creator>
  <cp:lastModifiedBy>Maria Elena Monar</cp:lastModifiedBy>
  <cp:lastPrinted>2017-07-04T13:39:26Z</cp:lastPrinted>
  <dcterms:created xsi:type="dcterms:W3CDTF">2016-11-07T17:40:26Z</dcterms:created>
  <dcterms:modified xsi:type="dcterms:W3CDTF">2019-06-18T17:41:01Z</dcterms:modified>
</cp:coreProperties>
</file>