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9B79A730-BEDE-41B3-8641-BF4C07DAC193}"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1" l="1"/>
  <c r="H13" i="1"/>
  <c r="H14" i="1"/>
  <c r="H15" i="1"/>
  <c r="H16" i="1"/>
  <c r="H17" i="1"/>
  <c r="H18" i="1"/>
  <c r="H19" i="1"/>
  <c r="H20" i="1"/>
  <c r="H11" i="1"/>
  <c r="J20" i="1"/>
  <c r="F20" i="1"/>
  <c r="J19" i="1"/>
  <c r="F19" i="1"/>
  <c r="J18" i="1"/>
  <c r="F18" i="1"/>
  <c r="J17" i="1"/>
  <c r="F17" i="1"/>
  <c r="J16" i="1"/>
  <c r="F16" i="1"/>
  <c r="J15" i="1"/>
  <c r="F15" i="1"/>
  <c r="F14" i="1"/>
  <c r="F13" i="1"/>
  <c r="F12" i="1"/>
  <c r="F11" i="1"/>
  <c r="J14" i="1" l="1"/>
  <c r="J13" i="1"/>
  <c r="J12"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<sst xmlns="http://schemas.openxmlformats.org/spreadsheetml/2006/main" count="798" uniqueCount="518">
  <si>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</si>
  <si>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</si>
  <si>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</si>
  <si>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</si>
  <si>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</si>
  <si>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</si>
  <si>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</si>
  <si>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</si>
  <si>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</si>
  <si>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</si>
  <si>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</si>
  <si>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</si>
  <si>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</si>
  <si>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</si>
  <si>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</si>
  <si>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</si>
  <si>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</si>
  <si>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</si>
  <si>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</si>
  <si>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</si>
  <si>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</si>
  <si>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</si>
  <si>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</si>
  <si>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</si>
  <si>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</si>
  <si>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</si>
  <si>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</si>
  <si>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</si>
  <si>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</si>
  <si>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</si>
  <si>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</si>
  <si>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</si>
  <si>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</si>
  <si>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</si>
  <si>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</si>
  <si>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</si>
  <si>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</si>
  <si>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</si>
  <si>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</si>
  <si>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</si>
  <si>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</si>
  <si>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</si>
  <si>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</si>
  <si>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</si>
  <si>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</si>
  <si>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</si>
  <si>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</si>
  <si>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</si>
  <si>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</si>
  <si>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</si>
  <si>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</si>
  <si>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</si>
  <si>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</si>
  <si>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</si>
  <si>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</si>
  <si>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</si>
  <si>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</si>
  <si>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</si>
  <si>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</si>
  <si>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</si>
  <si>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</si>
  <si>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</si>
  <si>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</si>
  <si>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</si>
  <si>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</si>
  <si>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</si>
  <si>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</si>
  <si>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</si>
  <si>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</si>
  <si>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</si>
  <si>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</si>
  <si>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</si>
  <si>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</si>
  <si>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</si>
  <si>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</si>
  <si>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</si>
  <si>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</si>
  <si>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</si>
  <si>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</si>
  <si>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</si>
  <si>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</si>
  <si>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</si>
  <si>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</si>
  <si>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</si>
  <si>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</si>
  <si>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</si>
  <si>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</si>
  <si>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</si>
  <si>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</si>
  <si>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</si>
  <si>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</si>
  <si>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</si>
  <si>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</si>
  <si>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</si>
  <si>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</si>
  <si>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</si>
  <si>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</si>
  <si>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</si>
  <si>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</si>
  <si>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</si>
  <si>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</si>
  <si>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</si>
  <si>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</si>
  <si>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</si>
  <si>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</si>
  <si>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</si>
  <si>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</si>
  <si>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</si>
  <si>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</si>
  <si>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</si>
  <si>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</si>
  <si>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</si>
  <si>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</si>
  <si>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</si>
  <si>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</si>
  <si>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</si>
  <si>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</si>
  <si>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</si>
  <si>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</si>
  <si>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</si>
  <si>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</si>
  <si>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</si>
  <si>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</si>
  <si>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</si>
  <si>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</si>
  <si>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</si>
  <si>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</si>
  <si>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</si>
  <si>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</si>
  <si>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</si>
  <si>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</si>
  <si>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</si>
  <si>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</si>
  <si>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</si>
  <si>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</si>
  <si>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</si>
  <si>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</si>
  <si>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</si>
  <si>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</si>
  <si>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</si>
  <si>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</si>
  <si>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</si>
  <si>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</si>
  <si>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</si>
  <si>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</si>
  <si>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</si>
  <si>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</si>
  <si>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</si>
  <si>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</si>
  <si>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</si>
  <si>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</si>
  <si>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</si>
  <si>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</si>
  <si>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</si>
  <si>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</si>
  <si>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</si>
  <si>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</si>
  <si>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</si>
  <si>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</si>
  <si>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</si>
  <si>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</si>
  <si>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</si>
  <si>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</si>
  <si>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</si>
  <si>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</si>
  <si>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</si>
  <si>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</si>
  <si>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</si>
  <si>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</si>
  <si>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</si>
  <si>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</si>
  <si>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</si>
  <si>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</si>
  <si>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</si>
  <si>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</si>
  <si>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</si>
  <si>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</si>
  <si>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</si>
  <si>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</si>
  <si>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</si>
  <si>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</si>
  <si>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</si>
  <si>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</si>
  <si>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</si>
  <si>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</si>
  <si>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</si>
  <si>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</si>
  <si>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</si>
  <si>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</si>
  <si>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</si>
  <si>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</si>
  <si>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</si>
  <si>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</si>
  <si>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</si>
  <si>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</si>
  <si>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</si>
  <si>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</si>
  <si>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</si>
  <si>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</si>
  <si>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</si>
  <si>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</si>
  <si>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</si>
  <si>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</si>
  <si>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</si>
  <si>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</si>
  <si>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</si>
  <si>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</si>
  <si>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</si>
  <si>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</si>
  <si>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</si>
  <si>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</si>
  <si>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</si>
  <si>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</si>
  <si>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</si>
  <si>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</si>
  <si>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</si>
  <si>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</si>
  <si>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</si>
  <si>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</si>
  <si>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</si>
  <si>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</si>
  <si>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</si>
  <si>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</si>
  <si>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</si>
  <si>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</si>
  <si>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</si>
  <si>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</si>
  <si>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</si>
  <si>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</si>
  <si>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</si>
  <si>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</si>
  <si>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</si>
  <si>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</si>
  <si>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</si>
  <si>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</si>
  <si>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</si>
  <si>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</si>
  <si>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</si>
  <si>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</si>
  <si>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</si>
  <si>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</si>
  <si>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</si>
  <si>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</si>
  <si>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</si>
  <si>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</si>
  <si>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</si>
  <si>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</si>
  <si>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</si>
  <si>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</si>
  <si>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</si>
  <si>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</si>
  <si>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</si>
  <si>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</si>
  <si>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</si>
  <si>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</si>
  <si>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</si>
  <si>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</si>
  <si>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</si>
  <si>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</si>
  <si>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</si>
  <si>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</si>
  <si>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</si>
  <si>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</si>
  <si>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</si>
  <si>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</si>
  <si>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</si>
  <si>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</si>
  <si>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</si>
  <si>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</si>
  <si>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</si>
  <si>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</si>
  <si>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</si>
  <si>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</si>
  <si>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</si>
  <si>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</si>
  <si>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</si>
  <si>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</si>
  <si>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</si>
  <si>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</si>
  <si>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</si>
  <si>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</si>
  <si>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</si>
  <si>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</si>
  <si>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</si>
  <si>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</si>
  <si>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</si>
  <si>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</si>
  <si>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</si>
  <si>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</si>
  <si>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</si>
  <si>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</si>
  <si>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</si>
  <si>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</si>
  <si>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</si>
  <si>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</si>
  <si>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</si>
  <si>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</si>
  <si>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</si>
  <si>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</si>
  <si>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</si>
  <si>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</si>
  <si>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</si>
  <si>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</si>
  <si>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</si>
  <si>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</si>
  <si>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</si>
  <si>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</si>
  <si>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</si>
  <si>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</si>
  <si>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</si>
  <si>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</si>
  <si>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</si>
  <si>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</si>
  <si>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</si>
  <si>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</si>
  <si>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</si>
  <si>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</si>
  <si>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</si>
  <si>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</si>
  <si>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</si>
  <si>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</si>
  <si>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</si>
  <si>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</si>
  <si>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</si>
  <si>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</si>
  <si>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</si>
  <si>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</si>
  <si>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</si>
  <si>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</si>
  <si>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</si>
  <si>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</si>
  <si>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</si>
  <si>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</si>
  <si>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</si>
  <si>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</si>
  <si>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</si>
  <si>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</si>
  <si>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</si>
  <si>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</si>
  <si>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</si>
  <si>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</si>
  <si>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</si>
  <si>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</si>
  <si>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</si>
  <si>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</si>
  <si>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</si>
  <si>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</si>
  <si>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</si>
  <si>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</si>
  <si>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</si>
  <si>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</si>
  <si>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</si>
  <si>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</si>
  <si>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</si>
  <si>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</si>
  <si>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</si>
  <si>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</si>
  <si>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</si>
  <si>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</si>
  <si>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</si>
  <si>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</si>
  <si>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</si>
  <si>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</si>
  <si>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</si>
  <si>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</si>
  <si>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</si>
  <si>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</si>
  <si>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</si>
  <si>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</si>
  <si>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</si>
  <si>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</si>
  <si>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</si>
  <si>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</si>
  <si>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</si>
  <si>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</si>
  <si>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</si>
  <si>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</si>
  <si>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</si>
  <si>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</si>
  <si>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</si>
  <si>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</si>
  <si>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</si>
  <si>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</si>
  <si>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</si>
  <si>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</si>
  <si>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</si>
  <si>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</si>
  <si>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</si>
  <si>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</si>
  <si>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</si>
  <si>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</si>
  <si>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</si>
  <si>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</si>
  <si>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</si>
  <si>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</si>
  <si>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</si>
  <si>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</si>
  <si>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</si>
  <si>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</si>
  <si>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</si>
  <si>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</si>
  <si>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</si>
  <si>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</si>
  <si>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</si>
  <si>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</si>
  <si>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</si>
  <si>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</si>
  <si>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</si>
  <si>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</si>
  <si>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</si>
  <si>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</si>
  <si>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</si>
  <si>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</si>
  <si>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</si>
  <si>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</si>
  <si>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</si>
  <si>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</si>
  <si>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</si>
  <si>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</si>
  <si>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</si>
  <si>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</si>
  <si>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</si>
  <si>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</si>
  <si>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</si>
  <si>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</si>
  <si>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</si>
  <si>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</si>
  <si>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</si>
  <si>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</si>
  <si>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</si>
  <si>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</si>
  <si>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</si>
  <si>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</si>
  <si>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</si>
  <si>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</si>
  <si>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</si>
  <si>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</si>
  <si>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</si>
  <si>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</si>
  <si>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</si>
  <si>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</si>
  <si>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</si>
  <si>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</si>
  <si>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</si>
  <si>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</si>
  <si>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</si>
  <si>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</si>
  <si>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</si>
  <si>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</si>
  <si>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</si>
  <si>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</si>
  <si>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</si>
  <si>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</si>
  <si>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</si>
  <si>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</si>
  <si>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</si>
  <si>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</si>
  <si>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</si>
  <si>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</si>
  <si>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</si>
  <si>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</si>
  <si>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</si>
  <si>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</si>
  <si>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</si>
  <si>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</si>
  <si>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</si>
  <si>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</si>
  <si>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</si>
  <si>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</si>
  <si>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</si>
  <si>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</si>
  <si>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</si>
  <si>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</si>
  <si>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</si>
  <si>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</si>
  <si>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</si>
  <si>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</si>
  <si>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</si>
  <si>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</si>
  <si>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</si>
  <si>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</si>
  <si>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</si>
  <si>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</si>
  <si>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</si>
  <si>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</si>
  <si>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</si>
  <si>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</si>
  <si>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</si>
  <si>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</si>
  <si>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</si>
  <si>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</si>
  <si>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</si>
  <si>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</si>
  <si>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</si>
  <si>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</si>
  <si>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</si>
  <si>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</si>
  <si>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</si>
  <si>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</si>
  <si>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</si>
  <si>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</si>
  <si>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</si>
  <si>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</si>
  <si>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</si>
  <si>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</si>
  <si>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</si>
  <si>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</si>
  <si>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</si>
  <si>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</si>
  <si>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POLERAS MANGA CORTA DE NIÑA HECHAS EN ALGODÓN</t>
  </si>
  <si>
    <t xml:space="preserve">CHAQUETAS JEAN DE NIÑA HECHAS EN MEZCLILLA </t>
  </si>
  <si>
    <t>SHORTS JEAN DE NIÑA HECHOS EN MEZCLILLA</t>
  </si>
  <si>
    <t>PANTALONES JEAN DE NIÑA HECHOS EN MEZCLILLA</t>
  </si>
  <si>
    <t>VESTIDOS JEAN DE NIÑA HECHOS EN ALGODÓN</t>
  </si>
  <si>
    <t>CHAQUETAS DE NIÑO HECHAS EN ALGODÓN</t>
  </si>
  <si>
    <t>SHORTS DE NIÑO HECHOS EN ALGODÓN</t>
  </si>
  <si>
    <t>PANTALONES JOGGER DE NIÑO HECHOS EN ALGODÓN</t>
  </si>
  <si>
    <t>PANTALONES JEAN DE NIÑO HECHOS EN MEZCLILLA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</si>
</sst>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H11" sqref="H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2245</v>
      </c>
      <c r="G9" s="19"/>
      <c r="H9" s="18">
        <f>SUM(H11:H15010)</f>
        <v>557.1</v>
      </c>
      <c r="I9" s="19"/>
      <c r="J9" s="18">
        <f>SUM(J11:J15010)</f>
        <v>11813.399999999998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110</v>
      </c>
      <c r="D11" s="24" t="str">
        <f>IF(C11&lt;=0," ",LOOKUP(C11,nandina,List!$C$2:$C$368))</f>
        <v>- De algodón</v>
      </c>
      <c r="E11" s="16" t="s">
        <v>509</v>
      </c>
      <c r="F11" s="8">
        <f>155+35</f>
        <v>190</v>
      </c>
      <c r="G11" s="9" t="s">
        <v>492</v>
      </c>
      <c r="H11" s="8">
        <f>557.1/2245*F11</f>
        <v>47.148775055679288</v>
      </c>
      <c r="I11" s="8">
        <v>3.8</v>
      </c>
      <c r="J11" s="8">
        <f>F11*I11</f>
        <v>722</v>
      </c>
      <c r="K11" s="15"/>
      <c r="L11" s="8"/>
      <c r="M11" s="8"/>
      <c r="N11" s="3"/>
      <c r="O11" s="3"/>
      <c r="P11" s="3"/>
    </row>
    <row r="12" spans="1:16" ht="22.5" x14ac:dyDescent="0.25">
      <c r="A12" s="3"/>
      <c r="B12" s="12">
        <v>2</v>
      </c>
      <c r="C12" s="7" t="s">
        <v>252</v>
      </c>
      <c r="D12" s="24" t="str">
        <f>IF(C12&lt;=0," ",LOOKUP(C12,nandina,List!$C$2:$C$368))</f>
        <v>- - DE MEZCLILLA</v>
      </c>
      <c r="E12" s="16" t="s">
        <v>510</v>
      </c>
      <c r="F12" s="8">
        <f>140+44</f>
        <v>184</v>
      </c>
      <c r="G12" s="9" t="s">
        <v>492</v>
      </c>
      <c r="H12" s="8">
        <f t="shared" ref="H12:H20" si="0">557.1/2245*F12</f>
        <v>45.659866369710464</v>
      </c>
      <c r="I12" s="8">
        <v>7.6</v>
      </c>
      <c r="J12" s="8">
        <f t="shared" ref="J12:J75" si="1">F12*I12</f>
        <v>1398.3999999999999</v>
      </c>
      <c r="K12" s="15"/>
      <c r="L12" s="8"/>
      <c r="M12" s="8"/>
      <c r="N12" s="3"/>
      <c r="O12" s="3"/>
      <c r="P12" s="3"/>
    </row>
    <row r="13" spans="1:16" ht="22.5" x14ac:dyDescent="0.25">
      <c r="A13" s="3"/>
      <c r="B13" s="12">
        <v>3</v>
      </c>
      <c r="C13" s="7" t="s">
        <v>266</v>
      </c>
      <c r="D13" s="24" t="str">
        <f>IF(C13&lt;=0," ",LOOKUP(C13,nandina,List!$C$2:$C$368))</f>
        <v>- - DE MEZCLILLA</v>
      </c>
      <c r="E13" s="16" t="s">
        <v>512</v>
      </c>
      <c r="F13" s="8">
        <f>246+118</f>
        <v>364</v>
      </c>
      <c r="G13" s="9" t="s">
        <v>492</v>
      </c>
      <c r="H13" s="8">
        <f t="shared" si="0"/>
        <v>90.32712694877506</v>
      </c>
      <c r="I13" s="8">
        <v>6.5</v>
      </c>
      <c r="J13" s="8">
        <f t="shared" ref="J13" si="2">F13*I13</f>
        <v>2366</v>
      </c>
      <c r="K13" s="15"/>
      <c r="L13" s="8"/>
      <c r="M13" s="8"/>
      <c r="N13" s="3"/>
      <c r="O13" s="3"/>
      <c r="P13" s="3"/>
    </row>
    <row r="14" spans="1:16" ht="22.5" x14ac:dyDescent="0.25">
      <c r="A14" s="3"/>
      <c r="B14" s="12">
        <v>4</v>
      </c>
      <c r="C14" s="7" t="s">
        <v>266</v>
      </c>
      <c r="D14" s="24" t="str">
        <f>IF(C14&lt;=0," ",LOOKUP(C14,nandina,List!$C$2:$C$368))</f>
        <v>- - DE MEZCLILLA</v>
      </c>
      <c r="E14" s="16" t="s">
        <v>511</v>
      </c>
      <c r="F14" s="8">
        <f>216+156</f>
        <v>372</v>
      </c>
      <c r="G14" s="9" t="s">
        <v>492</v>
      </c>
      <c r="H14" s="8">
        <f t="shared" si="0"/>
        <v>92.31233853006681</v>
      </c>
      <c r="I14" s="8">
        <v>4.5</v>
      </c>
      <c r="J14" s="8">
        <f t="shared" ref="J14:J20" si="3">F14*I14</f>
        <v>1674</v>
      </c>
      <c r="K14" s="15"/>
      <c r="L14" s="8"/>
      <c r="M14" s="8"/>
      <c r="N14" s="3"/>
      <c r="O14" s="3"/>
      <c r="P14" s="3"/>
    </row>
    <row r="15" spans="1:16" ht="22.5" x14ac:dyDescent="0.25">
      <c r="A15" s="3"/>
      <c r="B15" s="12">
        <v>5</v>
      </c>
      <c r="C15" s="7" t="s">
        <v>256</v>
      </c>
      <c r="D15" s="24" t="str">
        <f>IF(C15&lt;=0," ",LOOKUP(C15,nandina,List!$C$2:$C$368))</f>
        <v>- - De algodón</v>
      </c>
      <c r="E15" s="16" t="s">
        <v>513</v>
      </c>
      <c r="F15" s="8">
        <f>160+35</f>
        <v>195</v>
      </c>
      <c r="G15" s="9" t="s">
        <v>492</v>
      </c>
      <c r="H15" s="8">
        <f t="shared" si="0"/>
        <v>48.389532293986633</v>
      </c>
      <c r="I15" s="8">
        <v>5</v>
      </c>
      <c r="J15" s="8">
        <f t="shared" si="3"/>
        <v>975</v>
      </c>
      <c r="K15" s="15"/>
      <c r="L15" s="8"/>
      <c r="M15" s="8"/>
      <c r="N15" s="3"/>
      <c r="O15" s="3"/>
      <c r="P15" s="3"/>
    </row>
    <row r="16" spans="1:16" ht="22.5" x14ac:dyDescent="0.25">
      <c r="A16" s="3"/>
      <c r="B16" s="12">
        <v>6</v>
      </c>
      <c r="C16" s="7" t="s">
        <v>40</v>
      </c>
      <c r="D16" s="24" t="str">
        <f>IF(C16&lt;=0," ",LOOKUP(C16,nandina,List!$C$2:$C$368))</f>
        <v>- - De algodón</v>
      </c>
      <c r="E16" s="16" t="s">
        <v>514</v>
      </c>
      <c r="F16" s="8">
        <f>144+48</f>
        <v>192</v>
      </c>
      <c r="G16" s="9" t="s">
        <v>492</v>
      </c>
      <c r="H16" s="8">
        <f t="shared" si="0"/>
        <v>47.645077951002229</v>
      </c>
      <c r="I16" s="8">
        <v>5.85</v>
      </c>
      <c r="J16" s="8">
        <f t="shared" si="3"/>
        <v>1123.1999999999998</v>
      </c>
      <c r="K16" s="15"/>
      <c r="L16" s="8"/>
      <c r="M16" s="8"/>
      <c r="N16" s="3"/>
      <c r="O16" s="3"/>
      <c r="P16" s="3"/>
    </row>
    <row r="17" spans="1:16" x14ac:dyDescent="0.25">
      <c r="A17" s="3"/>
      <c r="B17" s="12">
        <v>7</v>
      </c>
      <c r="C17" s="7" t="s">
        <v>44</v>
      </c>
      <c r="D17" s="24" t="str">
        <f>IF(C17&lt;=0," ",LOOKUP(C17,nandina,List!$C$2:$C$368))</f>
        <v>- - De algodón</v>
      </c>
      <c r="E17" s="16" t="s">
        <v>515</v>
      </c>
      <c r="F17" s="8">
        <f>155+35</f>
        <v>190</v>
      </c>
      <c r="G17" s="9" t="s">
        <v>492</v>
      </c>
      <c r="H17" s="8">
        <f t="shared" si="0"/>
        <v>47.148775055679288</v>
      </c>
      <c r="I17" s="8">
        <v>3.5</v>
      </c>
      <c r="J17" s="8">
        <f t="shared" si="3"/>
        <v>665</v>
      </c>
      <c r="K17" s="15"/>
      <c r="L17" s="8"/>
      <c r="M17" s="8"/>
      <c r="N17" s="3"/>
      <c r="O17" s="3"/>
      <c r="P17" s="3"/>
    </row>
    <row r="18" spans="1:16" x14ac:dyDescent="0.25">
      <c r="A18" s="3"/>
      <c r="B18" s="12">
        <v>8</v>
      </c>
      <c r="C18" s="7" t="s">
        <v>44</v>
      </c>
      <c r="D18" s="24" t="str">
        <f>IF(C18&lt;=0," ",LOOKUP(C18,nandina,List!$C$2:$C$368))</f>
        <v>- - De algodón</v>
      </c>
      <c r="E18" s="16" t="s">
        <v>515</v>
      </c>
      <c r="F18" s="8">
        <f>140+44</f>
        <v>184</v>
      </c>
      <c r="G18" s="9" t="s">
        <v>492</v>
      </c>
      <c r="H18" s="8">
        <f t="shared" si="0"/>
        <v>45.659866369710464</v>
      </c>
      <c r="I18" s="8">
        <v>4.2</v>
      </c>
      <c r="J18" s="8">
        <f t="shared" si="3"/>
        <v>772.80000000000007</v>
      </c>
      <c r="K18" s="15"/>
      <c r="L18" s="8"/>
      <c r="M18" s="8"/>
      <c r="N18" s="3"/>
      <c r="O18" s="3"/>
      <c r="P18" s="3"/>
    </row>
    <row r="19" spans="1:16" ht="22.5" x14ac:dyDescent="0.25">
      <c r="A19" s="3"/>
      <c r="B19" s="12">
        <v>9</v>
      </c>
      <c r="C19" s="7" t="s">
        <v>44</v>
      </c>
      <c r="D19" s="24" t="str">
        <f>IF(C19&lt;=0," ",LOOKUP(C19,nandina,List!$C$2:$C$368))</f>
        <v>- - De algodón</v>
      </c>
      <c r="E19" s="16" t="s">
        <v>516</v>
      </c>
      <c r="F19" s="8">
        <f>140+44</f>
        <v>184</v>
      </c>
      <c r="G19" s="9" t="s">
        <v>492</v>
      </c>
      <c r="H19" s="8">
        <f t="shared" si="0"/>
        <v>45.659866369710464</v>
      </c>
      <c r="I19" s="8">
        <v>5</v>
      </c>
      <c r="J19" s="8">
        <f t="shared" si="3"/>
        <v>920</v>
      </c>
      <c r="K19" s="15"/>
      <c r="L19" s="8"/>
      <c r="M19" s="8"/>
      <c r="N19" s="3"/>
      <c r="O19" s="3"/>
      <c r="P19" s="3"/>
    </row>
    <row r="20" spans="1:16" ht="22.5" x14ac:dyDescent="0.25">
      <c r="A20" s="3"/>
      <c r="B20" s="12">
        <v>10</v>
      </c>
      <c r="C20" s="7" t="s">
        <v>234</v>
      </c>
      <c r="D20" s="24" t="str">
        <f>IF(C20&lt;=0," ",LOOKUP(C20,nandina,List!$C$2:$C$368))</f>
        <v>- - - De tejidos de mezclilla («denim»)</v>
      </c>
      <c r="E20" s="16" t="s">
        <v>517</v>
      </c>
      <c r="F20" s="8">
        <f>155+35</f>
        <v>190</v>
      </c>
      <c r="G20" s="9" t="s">
        <v>492</v>
      </c>
      <c r="H20" s="8">
        <f t="shared" si="0"/>
        <v>47.148775055679288</v>
      </c>
      <c r="I20" s="8">
        <v>6.3</v>
      </c>
      <c r="J20" s="8">
        <f t="shared" si="3"/>
        <v>1197</v>
      </c>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468" yWindow="491"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 allowBlank="1" showInputMessage="1" showErrorMessage="1" promptTitle="DESCRIPCIÓN COMERCIAL" prompt="Registre la descripción comercial según su factura o Pro-Forma." sqref="E15:E15010 E11:E13" xr:uid="{00000000-0002-0000-0000-000002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2019-09-11T06:03:50Z</dcterms:modified>
</cp:coreProperties>
</file>