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313CBD22-BBC6-4715-A8E1-677E611A9432}"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22" i="1" l="1"/>
  <c r="H22" i="1"/>
  <c r="J22" i="1"/>
  <c r="H23" i="1"/>
  <c r="J23" i="1"/>
  <c r="F18" i="1"/>
  <c r="J18" i="1" s="1"/>
  <c r="F17" i="1"/>
  <c r="F15" i="1"/>
  <c r="J15" i="1" s="1"/>
  <c r="H19" i="1"/>
  <c r="J19" i="1"/>
  <c r="H20" i="1"/>
  <c r="J20" i="1"/>
  <c r="H21" i="1"/>
  <c r="J21" i="1"/>
  <c r="H15" i="1"/>
  <c r="H12" i="1"/>
  <c r="J12" i="1"/>
  <c r="H13" i="1"/>
  <c r="J13" i="1"/>
  <c r="H14" i="1"/>
  <c r="J14" i="1"/>
  <c r="H16" i="1"/>
  <c r="J16" i="1"/>
  <c r="H17" i="1"/>
  <c r="J17" i="1"/>
  <c r="H18" i="1"/>
  <c r="J11" i="1"/>
  <c r="H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<sst xmlns="http://schemas.openxmlformats.org/spreadsheetml/2006/main" count="807" uniqueCount="511">
  <si>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</si>
  <si>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</si>
  <si>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</si>
  <si>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</si>
  <si>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</si>
  <si>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</si>
  <si>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</si>
  <si>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</si>
  <si>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</si>
  <si>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</si>
  <si>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</si>
  <si>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</si>
  <si>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</si>
  <si>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</si>
  <si>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</si>
  <si>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</si>
  <si>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</si>
  <si>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</si>
  <si>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</si>
  <si>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</si>
  <si>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</si>
  <si>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</si>
  <si>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</si>
  <si>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</si>
  <si>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</si>
  <si>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</si>
  <si>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</si>
  <si>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</si>
  <si>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</si>
  <si>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</si>
  <si>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</si>
  <si>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</si>
  <si>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</si>
  <si>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</si>
  <si>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</si>
  <si>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</si>
  <si>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</si>
  <si>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</si>
  <si>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</si>
  <si>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</si>
  <si>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</si>
  <si>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</si>
  <si>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</si>
  <si>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</si>
  <si>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</si>
  <si>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</si>
  <si>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</si>
  <si>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</si>
  <si>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</si>
  <si>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</si>
  <si>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</si>
  <si>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</si>
  <si>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</si>
  <si>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</si>
  <si>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</si>
  <si>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</si>
  <si>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</si>
  <si>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</si>
  <si>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</si>
  <si>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</si>
  <si>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</si>
  <si>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</si>
  <si>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</si>
  <si>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</si>
  <si>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</si>
  <si>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</si>
  <si>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</si>
  <si>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</si>
  <si>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</si>
  <si>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</si>
  <si>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</si>
  <si>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</si>
  <si>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</si>
  <si>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</si>
  <si>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</si>
  <si>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</si>
  <si>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</si>
  <si>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</si>
  <si>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</si>
  <si>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</si>
  <si>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</si>
  <si>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</si>
  <si>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</si>
  <si>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</si>
  <si>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</si>
  <si>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</si>
  <si>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</si>
  <si>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</si>
  <si>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</si>
  <si>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</si>
  <si>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</si>
  <si>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</si>
  <si>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</si>
  <si>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</si>
  <si>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</si>
  <si>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</si>
  <si>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</si>
  <si>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</si>
  <si>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</si>
  <si>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</si>
  <si>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</si>
  <si>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</si>
  <si>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</si>
  <si>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</si>
  <si>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</si>
  <si>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</si>
  <si>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</si>
  <si>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</si>
  <si>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</si>
  <si>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</si>
  <si>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</si>
  <si>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</si>
  <si>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</si>
  <si>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</si>
  <si>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</si>
  <si>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</si>
  <si>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</si>
  <si>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</si>
  <si>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</si>
  <si>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</si>
  <si>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</si>
  <si>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</si>
  <si>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</si>
  <si>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</si>
  <si>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</si>
  <si>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</si>
  <si>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</si>
  <si>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</si>
  <si>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</si>
  <si>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</si>
  <si>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</si>
  <si>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</si>
  <si>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</si>
  <si>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</si>
  <si>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</si>
  <si>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</si>
  <si>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</si>
  <si>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</si>
  <si>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</si>
  <si>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</si>
  <si>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</si>
  <si>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</si>
  <si>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</si>
  <si>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</si>
  <si>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</si>
  <si>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</si>
  <si>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</si>
  <si>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</si>
  <si>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</si>
  <si>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</si>
  <si>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</si>
  <si>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</si>
  <si>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</si>
  <si>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</si>
  <si>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</si>
  <si>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</si>
  <si>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</si>
  <si>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</si>
  <si>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</si>
  <si>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</si>
  <si>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</si>
  <si>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</si>
  <si>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</si>
  <si>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</si>
  <si>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</si>
  <si>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</si>
  <si>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</si>
  <si>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</si>
  <si>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</si>
  <si>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</si>
  <si>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</si>
  <si>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</si>
  <si>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</si>
  <si>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</si>
  <si>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</si>
  <si>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</si>
  <si>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</si>
  <si>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</si>
  <si>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</si>
  <si>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</si>
  <si>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</si>
  <si>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</si>
  <si>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</si>
  <si>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</si>
  <si>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</si>
  <si>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</si>
  <si>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</si>
  <si>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</si>
  <si>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</si>
  <si>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</si>
  <si>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</si>
  <si>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</si>
  <si>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</si>
  <si>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</si>
  <si>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</si>
  <si>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</si>
  <si>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</si>
  <si>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</si>
  <si>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</si>
  <si>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</si>
  <si>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</si>
  <si>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</si>
  <si>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</si>
  <si>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</si>
  <si>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</si>
  <si>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</si>
  <si>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</si>
  <si>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</si>
  <si>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</si>
  <si>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</si>
  <si>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</si>
  <si>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</si>
  <si>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</si>
  <si>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</si>
  <si>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</si>
  <si>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</si>
  <si>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</si>
  <si>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</si>
  <si>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</si>
  <si>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</si>
  <si>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</si>
  <si>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</si>
  <si>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</si>
  <si>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</si>
  <si>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</si>
  <si>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</si>
  <si>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</si>
  <si>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</si>
  <si>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</si>
  <si>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</si>
  <si>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</si>
  <si>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</si>
  <si>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</si>
  <si>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</si>
  <si>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</si>
  <si>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</si>
  <si>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</si>
  <si>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</si>
  <si>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</si>
  <si>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</si>
  <si>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</si>
  <si>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</si>
  <si>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</si>
  <si>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</si>
  <si>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</si>
  <si>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</si>
  <si>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</si>
  <si>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</si>
  <si>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</si>
  <si>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</si>
  <si>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</si>
  <si>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</si>
  <si>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</si>
  <si>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</si>
  <si>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</si>
  <si>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</si>
  <si>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</si>
  <si>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</si>
  <si>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</si>
  <si>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</si>
  <si>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</si>
  <si>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</si>
  <si>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</si>
  <si>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</si>
  <si>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</si>
  <si>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</si>
  <si>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</si>
  <si>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</si>
  <si>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</si>
  <si>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</si>
  <si>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</si>
  <si>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</si>
  <si>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</si>
  <si>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</si>
  <si>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</si>
  <si>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</si>
  <si>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</si>
  <si>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</si>
  <si>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</si>
  <si>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</si>
  <si>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</si>
  <si>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</si>
  <si>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</si>
  <si>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</si>
  <si>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</si>
  <si>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</si>
  <si>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</si>
  <si>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</si>
  <si>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</si>
  <si>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</si>
  <si>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</si>
  <si>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</si>
  <si>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</si>
  <si>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</si>
  <si>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</si>
  <si>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</si>
  <si>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</si>
  <si>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</si>
  <si>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</si>
  <si>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</si>
  <si>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</si>
  <si>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</si>
  <si>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</si>
  <si>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</si>
  <si>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</si>
  <si>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</si>
  <si>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</si>
  <si>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</si>
  <si>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</si>
  <si>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</si>
  <si>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</si>
  <si>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</si>
  <si>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</si>
  <si>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</si>
  <si>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</si>
  <si>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</si>
  <si>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</si>
  <si>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</si>
  <si>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</si>
  <si>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</si>
  <si>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</si>
  <si>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</si>
  <si>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</si>
  <si>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</si>
  <si>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</si>
  <si>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</si>
  <si>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</si>
  <si>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</si>
  <si>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</si>
  <si>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</si>
  <si>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</si>
  <si>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</si>
  <si>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</si>
  <si>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</si>
  <si>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</si>
  <si>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</si>
  <si>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</si>
  <si>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</si>
  <si>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</si>
  <si>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</si>
  <si>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</si>
  <si>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</si>
  <si>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</si>
  <si>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</si>
  <si>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</si>
  <si>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</si>
  <si>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</si>
  <si>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</si>
  <si>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</si>
  <si>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</si>
  <si>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</si>
  <si>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</si>
  <si>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</si>
  <si>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</si>
  <si>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</si>
  <si>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</si>
  <si>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</si>
  <si>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</si>
  <si>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</si>
  <si>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</si>
  <si>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</si>
  <si>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</si>
  <si>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</si>
  <si>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</si>
  <si>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</si>
  <si>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</si>
  <si>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</si>
  <si>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</si>
  <si>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</si>
  <si>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</si>
  <si>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</si>
  <si>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</si>
  <si>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</si>
  <si>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</si>
  <si>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</si>
  <si>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</si>
  <si>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</si>
  <si>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</si>
  <si>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</si>
  <si>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</si>
  <si>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</si>
  <si>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</si>
  <si>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</si>
  <si>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</si>
  <si>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</si>
  <si>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</si>
  <si>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</si>
  <si>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</si>
  <si>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</si>
  <si>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</si>
  <si>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</si>
  <si>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</si>
  <si>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</si>
  <si>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</si>
  <si>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</si>
  <si>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</si>
  <si>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</si>
  <si>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</si>
  <si>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</si>
  <si>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</si>
  <si>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</si>
  <si>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</si>
  <si>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</si>
  <si>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</si>
  <si>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</si>
  <si>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</si>
  <si>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</si>
  <si>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</si>
  <si>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</si>
  <si>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</si>
  <si>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</si>
  <si>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</si>
  <si>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</si>
  <si>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</si>
  <si>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</si>
  <si>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</si>
  <si>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</si>
  <si>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</si>
  <si>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</si>
  <si>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</si>
  <si>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</si>
  <si>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</si>
  <si>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</si>
  <si>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</si>
  <si>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</si>
  <si>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</si>
  <si>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</si>
  <si>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</si>
  <si>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</si>
  <si>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</si>
  <si>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</si>
  <si>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</si>
  <si>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</si>
  <si>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</si>
  <si>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</si>
  <si>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</si>
  <si>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</si>
  <si>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</si>
  <si>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</si>
  <si>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</si>
  <si>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</si>
  <si>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</si>
  <si>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</si>
  <si>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</si>
  <si>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</si>
  <si>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</si>
  <si>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</si>
  <si>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</si>
  <si>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</si>
  <si>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</si>
  <si>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</si>
  <si>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</si>
  <si>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</si>
  <si>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</si>
  <si>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</si>
  <si>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</si>
  <si>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</si>
  <si>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</si>
  <si>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</si>
  <si>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</si>
  <si>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</si>
  <si>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</si>
  <si>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</si>
  <si>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</si>
  <si>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</si>
  <si>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</si>
  <si>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</si>
  <si>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</si>
  <si>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</si>
  <si>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</si>
  <si>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</si>
  <si>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</si>
  <si>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</si>
  <si>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</si>
  <si>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</si>
  <si>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</si>
  <si>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</si>
  <si>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</si>
  <si>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</si>
  <si>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</si>
  <si>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</si>
  <si>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</si>
  <si>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</si>
  <si>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</si>
  <si>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</si>
  <si>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</si>
  <si>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</si>
  <si>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</si>
  <si>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</si>
  <si>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</si>
  <si>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</si>
  <si>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</si>
  <si>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</si>
  <si>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</si>
  <si>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</si>
  <si>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</si>
  <si>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</si>
  <si>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</si>
  <si>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</si>
  <si>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</si>
  <si>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</si>
  <si>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</si>
  <si>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</si>
  <si>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</si>
  <si>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</si>
  <si>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</si>
  <si>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</si>
  <si>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</si>
  <si>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</si>
  <si>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DAMA DE USO CASUAL CON SUELA Y PARTE SUPERIOR SINTETICA</t>
  </si>
  <si>
    <t>CALZADOS DE DAMA DE USO CASUAL CON SUELA SINTETICA Y PARTE SUPERIOR 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</si>
</sst>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I24" sqref="I24"/>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4770</v>
      </c>
      <c r="G9" s="19"/>
      <c r="H9" s="18">
        <f>SUM(H11:H15010)</f>
        <v>3373.86</v>
      </c>
      <c r="I9" s="19"/>
      <c r="J9" s="18">
        <f>SUM(J11:J15010)</f>
        <v>62697.599999999999</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433</v>
      </c>
      <c r="D11" s="24" t="str">
        <f>IF(C11&lt;=0," ",LOOKUP(C11,nandina,List!$C$2:$C$368))</f>
        <v>- - - Los demás</v>
      </c>
      <c r="E11" s="16" t="s">
        <v>509</v>
      </c>
      <c r="F11" s="8">
        <v>198</v>
      </c>
      <c r="G11" s="9" t="s">
        <v>493</v>
      </c>
      <c r="H11" s="8">
        <f>3373.86/4770*F11</f>
        <v>140.04701886792452</v>
      </c>
      <c r="I11" s="8">
        <v>18</v>
      </c>
      <c r="J11" s="8">
        <f>F11*I11</f>
        <v>3564</v>
      </c>
      <c r="K11" s="15"/>
      <c r="L11" s="8"/>
      <c r="M11" s="8"/>
      <c r="N11" s="3"/>
      <c r="O11" s="3"/>
      <c r="P11" s="3"/>
    </row>
    <row r="12" spans="1:16" ht="22.5" x14ac:dyDescent="0.25">
      <c r="A12" s="3"/>
      <c r="B12" s="12">
        <v>2</v>
      </c>
      <c r="C12" s="7" t="s">
        <v>433</v>
      </c>
      <c r="D12" s="24" t="str">
        <f>IF(C12&lt;=0," ",LOOKUP(C12,nandina,List!$C$2:$C$368))</f>
        <v>- - - Los demás</v>
      </c>
      <c r="E12" s="16" t="s">
        <v>509</v>
      </c>
      <c r="F12" s="8">
        <v>162</v>
      </c>
      <c r="G12" s="9" t="s">
        <v>493</v>
      </c>
      <c r="H12" s="8">
        <f t="shared" ref="H12:H18" si="0">3373.86/4770*F12</f>
        <v>114.58392452830188</v>
      </c>
      <c r="I12" s="8">
        <v>11.9</v>
      </c>
      <c r="J12" s="8">
        <f t="shared" ref="J12:J18" si="1">F12*I12</f>
        <v>1927.8</v>
      </c>
      <c r="K12" s="15"/>
      <c r="L12" s="8"/>
      <c r="M12" s="8"/>
      <c r="N12" s="3"/>
      <c r="O12" s="3"/>
      <c r="P12" s="3"/>
    </row>
    <row r="13" spans="1:16" ht="22.5" x14ac:dyDescent="0.25">
      <c r="A13" s="3"/>
      <c r="B13" s="12">
        <v>3</v>
      </c>
      <c r="C13" s="7" t="s">
        <v>433</v>
      </c>
      <c r="D13" s="24" t="str">
        <f>IF(C13&lt;=0," ",LOOKUP(C13,nandina,List!$C$2:$C$368))</f>
        <v>- - - Los demás</v>
      </c>
      <c r="E13" s="16" t="s">
        <v>509</v>
      </c>
      <c r="F13" s="8">
        <v>216</v>
      </c>
      <c r="G13" s="9" t="s">
        <v>493</v>
      </c>
      <c r="H13" s="8">
        <f t="shared" si="0"/>
        <v>152.77856603773586</v>
      </c>
      <c r="I13" s="8">
        <v>10.9</v>
      </c>
      <c r="J13" s="8">
        <f t="shared" si="1"/>
        <v>2354.4</v>
      </c>
      <c r="K13" s="15"/>
      <c r="L13" s="8"/>
      <c r="M13" s="8"/>
      <c r="N13" s="3"/>
      <c r="O13" s="3"/>
      <c r="P13" s="3"/>
    </row>
    <row r="14" spans="1:16" ht="22.5" x14ac:dyDescent="0.25">
      <c r="A14" s="3"/>
      <c r="B14" s="12">
        <v>4</v>
      </c>
      <c r="C14" s="7" t="s">
        <v>433</v>
      </c>
      <c r="D14" s="24" t="str">
        <f>IF(C14&lt;=0," ",LOOKUP(C14,nandina,List!$C$2:$C$368))</f>
        <v>- - - Los demás</v>
      </c>
      <c r="E14" s="16" t="s">
        <v>509</v>
      </c>
      <c r="F14" s="8">
        <v>252</v>
      </c>
      <c r="G14" s="9" t="s">
        <v>493</v>
      </c>
      <c r="H14" s="8">
        <f t="shared" si="0"/>
        <v>178.24166037735847</v>
      </c>
      <c r="I14" s="8">
        <v>14.5</v>
      </c>
      <c r="J14" s="8">
        <f t="shared" si="1"/>
        <v>3654</v>
      </c>
      <c r="K14" s="15"/>
      <c r="L14" s="8"/>
      <c r="M14" s="8"/>
      <c r="N14" s="3"/>
      <c r="O14" s="3"/>
      <c r="P14" s="3"/>
    </row>
    <row r="15" spans="1:16" ht="22.5" x14ac:dyDescent="0.25">
      <c r="A15" s="3"/>
      <c r="B15" s="12">
        <v>5</v>
      </c>
      <c r="C15" s="7" t="s">
        <v>433</v>
      </c>
      <c r="D15" s="24" t="str">
        <f>IF(C15&lt;=0," ",LOOKUP(C15,nandina,List!$C$2:$C$368))</f>
        <v>- - - Los demás</v>
      </c>
      <c r="E15" s="16" t="s">
        <v>509</v>
      </c>
      <c r="F15" s="8">
        <f>306+252+288+324</f>
        <v>1170</v>
      </c>
      <c r="G15" s="9" t="s">
        <v>493</v>
      </c>
      <c r="H15" s="8">
        <f t="shared" si="0"/>
        <v>827.55056603773585</v>
      </c>
      <c r="I15" s="8">
        <v>13.9</v>
      </c>
      <c r="J15" s="8">
        <f t="shared" si="1"/>
        <v>16263</v>
      </c>
      <c r="K15" s="15"/>
      <c r="L15" s="8"/>
      <c r="M15" s="8"/>
      <c r="N15" s="3"/>
      <c r="O15" s="3"/>
      <c r="P15" s="3"/>
    </row>
    <row r="16" spans="1:16" ht="22.5" x14ac:dyDescent="0.25">
      <c r="A16" s="3"/>
      <c r="B16" s="12">
        <v>6</v>
      </c>
      <c r="C16" s="7" t="s">
        <v>433</v>
      </c>
      <c r="D16" s="24" t="str">
        <f>IF(C16&lt;=0," ",LOOKUP(C16,nandina,List!$C$2:$C$368))</f>
        <v>- - - Los demás</v>
      </c>
      <c r="E16" s="16" t="s">
        <v>509</v>
      </c>
      <c r="F16" s="8">
        <v>180</v>
      </c>
      <c r="G16" s="9" t="s">
        <v>493</v>
      </c>
      <c r="H16" s="8">
        <f t="shared" si="0"/>
        <v>127.3154716981132</v>
      </c>
      <c r="I16" s="8">
        <v>11.7</v>
      </c>
      <c r="J16" s="8">
        <f t="shared" si="1"/>
        <v>2106</v>
      </c>
      <c r="K16" s="15"/>
      <c r="L16" s="8"/>
      <c r="M16" s="8"/>
      <c r="N16" s="3"/>
      <c r="O16" s="3"/>
      <c r="P16" s="3"/>
    </row>
    <row r="17" spans="1:16" ht="22.5" x14ac:dyDescent="0.25">
      <c r="A17" s="3"/>
      <c r="B17" s="12">
        <v>7</v>
      </c>
      <c r="C17" s="7" t="s">
        <v>433</v>
      </c>
      <c r="D17" s="24" t="str">
        <f>IF(C17&lt;=0," ",LOOKUP(C17,nandina,List!$C$2:$C$368))</f>
        <v>- - - Los demás</v>
      </c>
      <c r="E17" s="16" t="s">
        <v>509</v>
      </c>
      <c r="F17" s="8">
        <f>198+252+306</f>
        <v>756</v>
      </c>
      <c r="G17" s="9" t="s">
        <v>493</v>
      </c>
      <c r="H17" s="8">
        <f t="shared" si="0"/>
        <v>534.72498113207541</v>
      </c>
      <c r="I17" s="8">
        <v>13.8</v>
      </c>
      <c r="J17" s="8">
        <f t="shared" si="1"/>
        <v>10432.800000000001</v>
      </c>
      <c r="K17" s="15"/>
      <c r="L17" s="8"/>
      <c r="M17" s="8"/>
      <c r="N17" s="3"/>
      <c r="O17" s="3"/>
      <c r="P17" s="3"/>
    </row>
    <row r="18" spans="1:16" ht="22.5" x14ac:dyDescent="0.25">
      <c r="A18" s="3"/>
      <c r="B18" s="12">
        <v>8</v>
      </c>
      <c r="C18" s="7" t="s">
        <v>433</v>
      </c>
      <c r="D18" s="24" t="str">
        <f>IF(C18&lt;=0," ",LOOKUP(C18,nandina,List!$C$2:$C$368))</f>
        <v>- - - Los demás</v>
      </c>
      <c r="E18" s="16" t="s">
        <v>509</v>
      </c>
      <c r="F18" s="8">
        <f>252+180</f>
        <v>432</v>
      </c>
      <c r="G18" s="9" t="s">
        <v>493</v>
      </c>
      <c r="H18" s="8">
        <f t="shared" si="0"/>
        <v>305.55713207547171</v>
      </c>
      <c r="I18" s="8">
        <v>12.8</v>
      </c>
      <c r="J18" s="8">
        <f t="shared" si="1"/>
        <v>5529.6</v>
      </c>
      <c r="K18" s="15"/>
      <c r="L18" s="8"/>
      <c r="M18" s="8"/>
      <c r="N18" s="3"/>
      <c r="O18" s="3"/>
      <c r="P18" s="3"/>
    </row>
    <row r="19" spans="1:16" ht="22.5" x14ac:dyDescent="0.25">
      <c r="A19" s="3"/>
      <c r="B19" s="12">
        <v>9</v>
      </c>
      <c r="C19" s="7" t="s">
        <v>433</v>
      </c>
      <c r="D19" s="24" t="str">
        <f>IF(C19&lt;=0," ",LOOKUP(C19,nandina,List!$C$2:$C$368))</f>
        <v>- - - Los demás</v>
      </c>
      <c r="E19" s="16" t="s">
        <v>509</v>
      </c>
      <c r="F19" s="8">
        <v>270</v>
      </c>
      <c r="G19" s="9" t="s">
        <v>493</v>
      </c>
      <c r="H19" s="8">
        <f t="shared" ref="H19:H21" si="2">3373.86/4770*F19</f>
        <v>190.97320754716981</v>
      </c>
      <c r="I19" s="8">
        <v>15.5</v>
      </c>
      <c r="J19" s="8">
        <f t="shared" ref="J19:J21" si="3">F19*I19</f>
        <v>4185</v>
      </c>
      <c r="K19" s="15"/>
      <c r="L19" s="8"/>
      <c r="M19" s="8"/>
      <c r="N19" s="3"/>
      <c r="O19" s="3"/>
      <c r="P19" s="3"/>
    </row>
    <row r="20" spans="1:16" ht="22.5" x14ac:dyDescent="0.25">
      <c r="A20" s="3"/>
      <c r="B20" s="12">
        <v>10</v>
      </c>
      <c r="C20" s="7" t="s">
        <v>451</v>
      </c>
      <c r="D20" s="24" t="str">
        <f>IF(C20&lt;=0," ",LOOKUP(C20,nandina,List!$C$2:$C$368))</f>
        <v>- - Los demás</v>
      </c>
      <c r="E20" s="16" t="s">
        <v>510</v>
      </c>
      <c r="F20" s="8">
        <v>252</v>
      </c>
      <c r="G20" s="9" t="s">
        <v>493</v>
      </c>
      <c r="H20" s="8">
        <f t="shared" si="2"/>
        <v>178.24166037735847</v>
      </c>
      <c r="I20" s="8">
        <v>15.9</v>
      </c>
      <c r="J20" s="8">
        <f t="shared" si="3"/>
        <v>4006.8</v>
      </c>
      <c r="K20" s="15"/>
      <c r="L20" s="8"/>
      <c r="M20" s="8"/>
      <c r="N20" s="3"/>
      <c r="O20" s="3"/>
      <c r="P20" s="3"/>
    </row>
    <row r="21" spans="1:16" ht="22.5" x14ac:dyDescent="0.25">
      <c r="A21" s="3"/>
      <c r="B21" s="12">
        <v>11</v>
      </c>
      <c r="C21" s="7" t="s">
        <v>451</v>
      </c>
      <c r="D21" s="24" t="str">
        <f>IF(C21&lt;=0," ",LOOKUP(C21,nandina,List!$C$2:$C$368))</f>
        <v>- - Los demás</v>
      </c>
      <c r="E21" s="16" t="s">
        <v>510</v>
      </c>
      <c r="F21" s="8">
        <v>198</v>
      </c>
      <c r="G21" s="9" t="s">
        <v>493</v>
      </c>
      <c r="H21" s="8">
        <f t="shared" si="2"/>
        <v>140.04701886792452</v>
      </c>
      <c r="I21" s="8">
        <v>8.9</v>
      </c>
      <c r="J21" s="8">
        <f t="shared" si="3"/>
        <v>1762.2</v>
      </c>
      <c r="K21" s="15"/>
      <c r="L21" s="8"/>
      <c r="M21" s="8"/>
      <c r="N21" s="3"/>
      <c r="O21" s="3"/>
      <c r="P21" s="3"/>
    </row>
    <row r="22" spans="1:16" ht="22.5" x14ac:dyDescent="0.25">
      <c r="A22" s="3"/>
      <c r="B22" s="12">
        <v>12</v>
      </c>
      <c r="C22" s="7" t="s">
        <v>451</v>
      </c>
      <c r="D22" s="24" t="str">
        <f>IF(C22&lt;=0," ",LOOKUP(C22,nandina,List!$C$2:$C$368))</f>
        <v>- - Los demás</v>
      </c>
      <c r="E22" s="16" t="s">
        <v>510</v>
      </c>
      <c r="F22" s="8">
        <f>252+252</f>
        <v>504</v>
      </c>
      <c r="G22" s="9" t="s">
        <v>493</v>
      </c>
      <c r="H22" s="8">
        <f t="shared" ref="H22:H23" si="4">3373.86/4770*F22</f>
        <v>356.48332075471694</v>
      </c>
      <c r="I22" s="8">
        <v>9.5</v>
      </c>
      <c r="J22" s="8">
        <f t="shared" ref="J22:J23" si="5">F22*I22</f>
        <v>4788</v>
      </c>
      <c r="K22" s="15"/>
      <c r="L22" s="8"/>
      <c r="M22" s="8"/>
      <c r="N22" s="3"/>
      <c r="O22" s="3"/>
      <c r="P22" s="3"/>
    </row>
    <row r="23" spans="1:16" ht="22.5" x14ac:dyDescent="0.25">
      <c r="A23" s="3"/>
      <c r="B23" s="12">
        <v>13</v>
      </c>
      <c r="C23" s="7" t="s">
        <v>451</v>
      </c>
      <c r="D23" s="24" t="str">
        <f>IF(C23&lt;=0," ",LOOKUP(C23,nandina,List!$C$2:$C$368))</f>
        <v>- - Los demás</v>
      </c>
      <c r="E23" s="16" t="s">
        <v>510</v>
      </c>
      <c r="F23" s="8">
        <v>180</v>
      </c>
      <c r="G23" s="9" t="s">
        <v>493</v>
      </c>
      <c r="H23" s="8">
        <f t="shared" si="4"/>
        <v>127.3154716981132</v>
      </c>
      <c r="I23" s="8">
        <v>11.8</v>
      </c>
      <c r="J23" s="8">
        <f t="shared" si="5"/>
        <v>2124</v>
      </c>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2019-09-11T00:06:10Z</dcterms:modified>
</cp:coreProperties>
</file>