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Documents\DIO\"/>
    </mc:Choice>
  </mc:AlternateContent>
  <xr:revisionPtr revIDLastSave="0" documentId="13_ncr:1_{222FBB51-96AE-416B-BF2C-27ABC9B2F2EA}" xr6:coauthVersionLast="47" xr6:coauthVersionMax="47" xr10:uidLastSave="{00000000-0000-0000-0000-000000000000}"/>
  <bookViews>
    <workbookView xWindow="-108" yWindow="-108" windowWidth="23256" windowHeight="12456" tabRatio="558" xr2:uid="{5C8982A5-684A-4E49-8EBA-190BAC5A091B}"/>
  </bookViews>
  <sheets>
    <sheet name="APP" sheetId="1" r:id="rId1"/>
    <sheet name="Planilha2" sheetId="2" state="hidden" r:id="rId2"/>
  </sheets>
  <definedNames>
    <definedName name="aporte">APP!$C$19</definedName>
    <definedName name="patrimonio">APP!$C$22</definedName>
    <definedName name="qtd_anos">APP!$C$20</definedName>
    <definedName name="rendimento_carteira">APP!$C$15</definedName>
    <definedName name="salario">APP!$C$14</definedName>
    <definedName name="sugestao_invest">APP!$C$16</definedName>
    <definedName name="taxa_mensal">APP!$C$21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40" i="1" s="1"/>
  <c r="C39" i="1"/>
  <c r="D39" i="1" s="1"/>
  <c r="C41" i="1"/>
  <c r="D41" i="1" s="1"/>
  <c r="C42" i="1"/>
  <c r="D42" i="1" s="1"/>
  <c r="C43" i="1"/>
  <c r="D43" i="1" s="1"/>
  <c r="C38" i="1"/>
  <c r="D38" i="1" s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4" i="1"/>
  <c r="C22" i="1"/>
  <c r="C23" i="1" s="1"/>
  <c r="C16" i="1"/>
  <c r="C26" i="1"/>
  <c r="E26" i="1" s="1"/>
  <c r="C30" i="1"/>
  <c r="E30" i="1" s="1"/>
  <c r="C29" i="1"/>
  <c r="E29" i="1" s="1"/>
  <c r="C28" i="1"/>
  <c r="E28" i="1" s="1"/>
  <c r="C27" i="1"/>
  <c r="E27" i="1" s="1"/>
  <c r="D44" i="1" l="1"/>
</calcChain>
</file>

<file path=xl/sharedStrings.xml><?xml version="1.0" encoding="utf-8"?>
<sst xmlns="http://schemas.openxmlformats.org/spreadsheetml/2006/main" count="71" uniqueCount="34">
  <si>
    <t>Quanto investir por mês?</t>
  </si>
  <si>
    <t>Quantos anos?</t>
  </si>
  <si>
    <t>Taxa de rendimento mensal?</t>
  </si>
  <si>
    <t>Patrimônio acumulado?</t>
  </si>
  <si>
    <t>Rendimentos mensais?</t>
  </si>
  <si>
    <t>Investimento mensal</t>
  </si>
  <si>
    <t>Quanto em 30 anos ?</t>
  </si>
  <si>
    <t>Quanto em 20 anos ?</t>
  </si>
  <si>
    <t>Quanto em 10 anos ?</t>
  </si>
  <si>
    <t>Quanto em 5 anos ?</t>
  </si>
  <si>
    <t>Quanto em 2 anos ?</t>
  </si>
  <si>
    <t>Cenários</t>
  </si>
  <si>
    <t>Dividendo</t>
  </si>
  <si>
    <t>Configurações</t>
  </si>
  <si>
    <t>Salário</t>
  </si>
  <si>
    <t>Rendimento carteira</t>
  </si>
  <si>
    <t>Sugestão de investimento</t>
  </si>
  <si>
    <t>Perfil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</si>
  <si>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</si>
  <si>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</si>
  <si>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</si>
  <si>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</si>
  <si>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</si>
  <si>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</si>
  <si>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</si>
  <si>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</si>
  <si>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FOFs</t>
  </si>
  <si>
    <t>Híbridos</t>
  </si>
  <si>
    <t>Desenvolvimentos</t>
  </si>
  <si>
    <t>Hotelarias</t>
  </si>
  <si>
    <t>%</t>
  </si>
  <si>
    <t>Chave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</si>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</sst>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2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1499679555650502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9" fontId="0" fillId="0" borderId="0" xfId="0" applyNumberFormat="1"/>
    <xf numFmtId="172" fontId="3" fillId="4" borderId="2" xfId="0" applyNumberFormat="1" applyFont="1" applyFill="1" applyBorder="1" applyAlignment="1">
      <alignment horizontal="center"/>
    </xf>
    <xf numFmtId="0" fontId="8" fillId="4" borderId="13" xfId="0" applyFont="1" applyFill="1" applyBorder="1"/>
    <xf numFmtId="172" fontId="3" fillId="4" borderId="14" xfId="0" applyNumberFormat="1" applyFont="1" applyFill="1" applyBorder="1" applyAlignment="1">
      <alignment horizontal="center"/>
    </xf>
    <xf numFmtId="0" fontId="8" fillId="4" borderId="15" xfId="0" applyFont="1" applyFill="1" applyBorder="1"/>
    <xf numFmtId="172" fontId="3" fillId="4" borderId="16" xfId="0" applyNumberFormat="1" applyFont="1" applyFill="1" applyBorder="1" applyAlignment="1">
      <alignment horizontal="center"/>
    </xf>
    <xf numFmtId="172" fontId="3" fillId="4" borderId="17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6" borderId="11" xfId="0" applyFont="1" applyFill="1" applyBorder="1"/>
    <xf numFmtId="172" fontId="0" fillId="6" borderId="1" xfId="1" applyNumberFormat="1" applyFont="1" applyFill="1" applyBorder="1" applyAlignment="1">
      <alignment horizontal="center"/>
    </xf>
    <xf numFmtId="172" fontId="0" fillId="6" borderId="12" xfId="1" applyNumberFormat="1" applyFont="1" applyFill="1" applyBorder="1" applyAlignment="1">
      <alignment horizontal="center"/>
    </xf>
    <xf numFmtId="0" fontId="7" fillId="6" borderId="13" xfId="0" applyFont="1" applyFill="1" applyBorder="1"/>
    <xf numFmtId="10" fontId="0" fillId="6" borderId="2" xfId="0" applyNumberForma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0" fontId="7" fillId="6" borderId="15" xfId="0" applyFont="1" applyFill="1" applyBorder="1"/>
    <xf numFmtId="172" fontId="0" fillId="6" borderId="16" xfId="0" applyNumberFormat="1" applyFill="1" applyBorder="1" applyAlignment="1">
      <alignment horizontal="center"/>
    </xf>
    <xf numFmtId="172" fontId="0" fillId="6" borderId="17" xfId="0" applyNumberFormat="1" applyFill="1" applyBorder="1" applyAlignment="1">
      <alignment horizontal="center"/>
    </xf>
    <xf numFmtId="172" fontId="3" fillId="6" borderId="1" xfId="1" applyNumberFormat="1" applyFont="1" applyFill="1" applyBorder="1" applyAlignment="1">
      <alignment horizontal="center"/>
    </xf>
    <xf numFmtId="172" fontId="3" fillId="6" borderId="12" xfId="1" applyNumberFormat="1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10" fontId="3" fillId="6" borderId="2" xfId="0" applyNumberFormat="1" applyFont="1" applyFill="1" applyBorder="1" applyAlignment="1">
      <alignment horizontal="center"/>
    </xf>
    <xf numFmtId="10" fontId="3" fillId="6" borderId="14" xfId="0" applyNumberFormat="1" applyFont="1" applyFill="1" applyBorder="1" applyAlignment="1">
      <alignment horizontal="center"/>
    </xf>
    <xf numFmtId="0" fontId="7" fillId="6" borderId="3" xfId="0" applyFont="1" applyFill="1" applyBorder="1"/>
    <xf numFmtId="172" fontId="0" fillId="6" borderId="4" xfId="0" applyNumberFormat="1" applyFill="1" applyBorder="1" applyAlignment="1">
      <alignment horizontal="center"/>
    </xf>
    <xf numFmtId="0" fontId="7" fillId="6" borderId="5" xfId="0" applyFont="1" applyFill="1" applyBorder="1"/>
    <xf numFmtId="172" fontId="0" fillId="6" borderId="2" xfId="1" applyNumberFormat="1" applyFont="1" applyFill="1" applyBorder="1" applyAlignment="1">
      <alignment horizontal="center"/>
    </xf>
    <xf numFmtId="172" fontId="0" fillId="6" borderId="6" xfId="0" applyNumberFormat="1" applyFill="1" applyBorder="1" applyAlignment="1">
      <alignment horizontal="center"/>
    </xf>
    <xf numFmtId="0" fontId="7" fillId="6" borderId="7" xfId="0" applyFont="1" applyFill="1" applyBorder="1"/>
    <xf numFmtId="172" fontId="0" fillId="6" borderId="8" xfId="1" applyNumberFormat="1" applyFont="1" applyFill="1" applyBorder="1" applyAlignment="1">
      <alignment horizontal="center"/>
    </xf>
    <xf numFmtId="172" fontId="0" fillId="6" borderId="9" xfId="0" applyNumberFormat="1" applyFill="1" applyBorder="1" applyAlignment="1">
      <alignment horizontal="center"/>
    </xf>
    <xf numFmtId="0" fontId="2" fillId="2" borderId="0" xfId="3" applyBorder="1"/>
    <xf numFmtId="0" fontId="2" fillId="2" borderId="0" xfId="3"/>
    <xf numFmtId="0" fontId="2" fillId="2" borderId="0" xfId="3" applyAlignment="1">
      <alignment horizontal="center"/>
    </xf>
    <xf numFmtId="172" fontId="0" fillId="0" borderId="0" xfId="0" applyNumberFormat="1" applyAlignment="1">
      <alignment horizontal="center"/>
    </xf>
    <xf numFmtId="0" fontId="3" fillId="0" borderId="0" xfId="0" applyFont="1"/>
    <xf numFmtId="172" fontId="3" fillId="0" borderId="0" xfId="0" applyNumberFormat="1" applyFont="1" applyAlignment="1"/>
    <xf numFmtId="9" fontId="0" fillId="0" borderId="0" xfId="0" applyNumberFormat="1" applyAlignment="1">
      <alignment horizontal="center"/>
    </xf>
    <xf numFmtId="0" fontId="0" fillId="7" borderId="0" xfId="0" applyFill="1"/>
    <xf numFmtId="172" fontId="0" fillId="7" borderId="0" xfId="0" applyNumberFormat="1" applyFill="1"/>
    <xf numFmtId="0" fontId="3" fillId="7" borderId="0" xfId="0" applyFont="1" applyFill="1" applyAlignment="1">
      <alignment horizontal="center"/>
    </xf>
    <xf numFmtId="9" fontId="2" fillId="2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205740</xdr:colOff>
      <xdr:row>1</xdr:row>
      <xdr:rowOff>7620</xdr:rowOff>
    </xdr:from>
    <xdr:to>
      <xdr:col>5</xdr:col>
      <xdr:colOff>7620</xdr:colOff>
      <xdr:row>10</xdr:row>
      <xdr:rowOff>11595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551D908-AC12-50DA-6DAC-FAD378732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90500"/>
          <a:ext cx="6324600" cy="1649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9C49-D1AD-4300-994D-290A086C0922}">
  <dimension ref="A13:J58"/>
  <sheetViews>
    <sheetView showGridLines="0" tabSelected="1" workbookViewId="0">
      <selection activeCell="C34" sqref="C34"/>
    </sheetView>
  </sheetViews>
  <sheetFormatPr defaultColWidth="0" defaultRowHeight="14.4" x14ac:dyDescent="0.3"/>
  <cols>
    <col min="1" max="1" width="3.5546875" customWidth="1"/>
    <col min="2" max="2" width="28.6640625" bestFit="1" customWidth="1"/>
    <col min="3" max="3" width="37.88671875" customWidth="1"/>
    <col min="4" max="4" width="11.5546875" bestFit="1" customWidth="1"/>
    <col min="5" max="5" width="13.44140625" customWidth="1"/>
    <col min="6" max="6" width="4.5546875" customWidth="1"/>
    <col min="7" max="7" width="3.77734375" hidden="1" customWidth="1"/>
    <col min="8" max="8" width="6.44140625" hidden="1" customWidth="1"/>
    <col min="9" max="9" width="4.21875" hidden="1" customWidth="1"/>
    <col min="10" max="10" width="4.109375" hidden="1" customWidth="1"/>
    <col min="11" max="11" width="8.88671875" hidden="1" customWidth="1"/>
    <col min="12" max="16384" width="8.88671875" hidden="1"/>
  </cols>
  <sheetData>
    <row r="13" spans="2:5" ht="31.2" x14ac:dyDescent="0.3">
      <c r="B13" s="10" t="s">
        <v>13</v>
      </c>
      <c r="C13" s="11"/>
      <c r="D13" s="11"/>
      <c r="E13" s="12"/>
    </row>
    <row r="14" spans="2:5" ht="15.6" x14ac:dyDescent="0.3">
      <c r="B14" s="20" t="s">
        <v>14</v>
      </c>
      <c r="C14" s="21">
        <v>5000</v>
      </c>
      <c r="D14" s="21"/>
      <c r="E14" s="22"/>
    </row>
    <row r="15" spans="2:5" ht="15.6" x14ac:dyDescent="0.3">
      <c r="B15" s="23" t="s">
        <v>15</v>
      </c>
      <c r="C15" s="24">
        <v>8.9999999999999993E-3</v>
      </c>
      <c r="D15" s="24"/>
      <c r="E15" s="25"/>
    </row>
    <row r="16" spans="2:5" ht="15.6" x14ac:dyDescent="0.3">
      <c r="B16" s="26" t="s">
        <v>16</v>
      </c>
      <c r="C16" s="27">
        <f>C14*30%</f>
        <v>1500</v>
      </c>
      <c r="D16" s="27"/>
      <c r="E16" s="28"/>
    </row>
    <row r="18" spans="1:5" ht="31.2" x14ac:dyDescent="0.3">
      <c r="B18" s="13" t="s">
        <v>5</v>
      </c>
      <c r="C18" s="14"/>
      <c r="D18" s="14"/>
      <c r="E18" s="15"/>
    </row>
    <row r="19" spans="1:5" ht="15.6" x14ac:dyDescent="0.3">
      <c r="B19" s="20" t="s">
        <v>0</v>
      </c>
      <c r="C19" s="29">
        <v>500</v>
      </c>
      <c r="D19" s="29"/>
      <c r="E19" s="30"/>
    </row>
    <row r="20" spans="1:5" ht="15.6" x14ac:dyDescent="0.3">
      <c r="B20" s="23" t="s">
        <v>1</v>
      </c>
      <c r="C20" s="31">
        <v>5</v>
      </c>
      <c r="D20" s="31"/>
      <c r="E20" s="32"/>
    </row>
    <row r="21" spans="1:5" ht="15.6" x14ac:dyDescent="0.3">
      <c r="B21" s="23" t="s">
        <v>2</v>
      </c>
      <c r="C21" s="33">
        <v>1.0789999999999999E-2</v>
      </c>
      <c r="D21" s="33"/>
      <c r="E21" s="34"/>
    </row>
    <row r="22" spans="1:5" ht="15.6" x14ac:dyDescent="0.3">
      <c r="B22" s="5" t="s">
        <v>3</v>
      </c>
      <c r="C22" s="4">
        <f>FV(taxa_mensal,qtd_anos*12,aporte*-1)</f>
        <v>41888.456999243819</v>
      </c>
      <c r="D22" s="4"/>
      <c r="E22" s="6"/>
    </row>
    <row r="23" spans="1:5" ht="15.6" x14ac:dyDescent="0.3">
      <c r="B23" s="7" t="s">
        <v>4</v>
      </c>
      <c r="C23" s="8">
        <f>patrimonio*rendimento_carteira</f>
        <v>376.99611299319434</v>
      </c>
      <c r="D23" s="8"/>
      <c r="E23" s="9"/>
    </row>
    <row r="25" spans="1:5" ht="31.2" x14ac:dyDescent="0.3">
      <c r="B25" s="16" t="s">
        <v>11</v>
      </c>
      <c r="C25" s="17"/>
      <c r="D25" s="18"/>
      <c r="E25" s="19" t="s">
        <v>12</v>
      </c>
    </row>
    <row r="26" spans="1:5" ht="15.6" x14ac:dyDescent="0.3">
      <c r="A26" s="2">
        <v>2</v>
      </c>
      <c r="B26" s="35" t="s">
        <v>10</v>
      </c>
      <c r="C26" s="21">
        <f>FV($C$21,A$26*12,$C$19*-1)</f>
        <v>13613.813648822608</v>
      </c>
      <c r="D26" s="21"/>
      <c r="E26" s="36">
        <f>C26*rendimento_carteira</f>
        <v>122.52432283940347</v>
      </c>
    </row>
    <row r="27" spans="1:5" ht="15.6" x14ac:dyDescent="0.3">
      <c r="A27" s="2">
        <v>5</v>
      </c>
      <c r="B27" s="37" t="s">
        <v>9</v>
      </c>
      <c r="C27" s="38">
        <f>FV($C$21,A$27*12,$C$19*-1)</f>
        <v>41888.456999243819</v>
      </c>
      <c r="D27" s="38"/>
      <c r="E27" s="39">
        <f>C27*rendimento_carteira</f>
        <v>376.99611299319434</v>
      </c>
    </row>
    <row r="28" spans="1:5" ht="15.6" x14ac:dyDescent="0.3">
      <c r="A28" s="2">
        <v>10</v>
      </c>
      <c r="B28" s="37" t="s">
        <v>8</v>
      </c>
      <c r="C28" s="38">
        <f>FV($C$21,A$28*12,$C$19*-1)</f>
        <v>121642.1062650861</v>
      </c>
      <c r="D28" s="38"/>
      <c r="E28" s="39">
        <f>C28*rendimento_carteira</f>
        <v>1094.7789563857748</v>
      </c>
    </row>
    <row r="29" spans="1:5" ht="15.6" x14ac:dyDescent="0.3">
      <c r="A29" s="2">
        <v>20</v>
      </c>
      <c r="B29" s="37" t="s">
        <v>7</v>
      </c>
      <c r="C29" s="38">
        <f>FV($C$21,A$29*12,$C$19*-1)</f>
        <v>562599.20004854025</v>
      </c>
      <c r="D29" s="38"/>
      <c r="E29" s="39">
        <f>C29*rendimento_carteira</f>
        <v>5063.3928004368618</v>
      </c>
    </row>
    <row r="30" spans="1:5" ht="15.6" x14ac:dyDescent="0.3">
      <c r="A30" s="2">
        <v>30</v>
      </c>
      <c r="B30" s="40" t="s">
        <v>6</v>
      </c>
      <c r="C30" s="41">
        <f>FV($C$21,A$30*12,$C$19*-1)</f>
        <v>2161084.8275023573</v>
      </c>
      <c r="D30" s="41"/>
      <c r="E30" s="42">
        <f>C30*rendimento_carteira</f>
        <v>19449.763447521214</v>
      </c>
    </row>
    <row r="33" spans="2:5" x14ac:dyDescent="0.3">
      <c r="B33" s="43" t="s">
        <v>17</v>
      </c>
      <c r="C33" s="45" t="s">
        <v>18</v>
      </c>
      <c r="D33" s="45"/>
      <c r="E33" s="45"/>
    </row>
    <row r="34" spans="2:5" x14ac:dyDescent="0.3">
      <c r="B34" s="47" t="s">
        <v>20</v>
      </c>
      <c r="C34" s="48">
        <f>aporte</f>
        <v>500</v>
      </c>
      <c r="D34" s="48"/>
      <c r="E34" s="48"/>
    </row>
    <row r="37" spans="2:5" x14ac:dyDescent="0.3">
      <c r="B37" s="52" t="s">
        <v>21</v>
      </c>
      <c r="C37" s="52" t="s">
        <v>22</v>
      </c>
      <c r="D37" s="52" t="s">
        <v>23</v>
      </c>
      <c r="E37" s="50"/>
    </row>
    <row r="38" spans="2:5" x14ac:dyDescent="0.3">
      <c r="B38" s="1" t="s">
        <v>24</v>
      </c>
      <c r="C38" s="49">
        <f>VLOOKUP($C$33&amp;"-"&amp;B38,Planilha2!$A:$D,4,0)</f>
        <v>0.32</v>
      </c>
      <c r="D38" s="46">
        <f>$C$34*C38</f>
        <v>160</v>
      </c>
    </row>
    <row r="39" spans="2:5" x14ac:dyDescent="0.3">
      <c r="B39" s="1" t="s">
        <v>25</v>
      </c>
      <c r="C39" s="49">
        <f>VLOOKUP($C$33&amp;"-"&amp;B39,Planilha2!$A:$D,4,0)</f>
        <v>0.35</v>
      </c>
      <c r="D39" s="46">
        <f t="shared" ref="D39:D43" si="0">$C$34*C39</f>
        <v>175</v>
      </c>
    </row>
    <row r="40" spans="2:5" x14ac:dyDescent="0.3">
      <c r="B40" s="1" t="s">
        <v>27</v>
      </c>
      <c r="C40" s="49">
        <f>VLOOKUP($C$33&amp;"-"&amp;B40,Planilha2!$A:$D,4,0)</f>
        <v>0.08</v>
      </c>
      <c r="D40" s="46">
        <f t="shared" si="0"/>
        <v>40</v>
      </c>
    </row>
    <row r="41" spans="2:5" x14ac:dyDescent="0.3">
      <c r="B41" s="1" t="s">
        <v>26</v>
      </c>
      <c r="C41" s="49">
        <f>VLOOKUP($C$33&amp;"-"&amp;B41,Planilha2!$A:$D,4,0)</f>
        <v>0.05</v>
      </c>
      <c r="D41" s="46">
        <f t="shared" si="0"/>
        <v>25</v>
      </c>
    </row>
    <row r="42" spans="2:5" x14ac:dyDescent="0.3">
      <c r="B42" s="1" t="s">
        <v>28</v>
      </c>
      <c r="C42" s="49">
        <f>VLOOKUP($C$33&amp;"-"&amp;B42,Planilha2!$A:$D,4,0)</f>
        <v>0.1</v>
      </c>
      <c r="D42" s="46">
        <f t="shared" si="0"/>
        <v>50</v>
      </c>
    </row>
    <row r="43" spans="2:5" x14ac:dyDescent="0.3">
      <c r="B43" s="1" t="s">
        <v>29</v>
      </c>
      <c r="C43" s="49">
        <f>VLOOKUP($C$33&amp;"-"&amp;B43,Planilha2!$A:$D,4,0)</f>
        <v>0.1</v>
      </c>
      <c r="D43" s="46">
        <f t="shared" si="0"/>
        <v>50</v>
      </c>
    </row>
    <row r="44" spans="2:5" x14ac:dyDescent="0.3">
      <c r="B44" s="50"/>
      <c r="C44" s="50"/>
      <c r="D44" s="51">
        <f>SUM(D38:D43)</f>
        <v>500</v>
      </c>
      <c r="E44" s="50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</sheetData>
  <mergeCells count="17">
    <mergeCell ref="C33:E33"/>
    <mergeCell ref="C30:D30"/>
    <mergeCell ref="C23:E23"/>
    <mergeCell ref="C22:E22"/>
    <mergeCell ref="B25:D25"/>
    <mergeCell ref="C26:D26"/>
    <mergeCell ref="C27:D27"/>
    <mergeCell ref="C28:D28"/>
    <mergeCell ref="C29:D29"/>
    <mergeCell ref="C21:E21"/>
    <mergeCell ref="C20:E20"/>
    <mergeCell ref="C19:E19"/>
    <mergeCell ref="B18:E18"/>
    <mergeCell ref="C14:E14"/>
    <mergeCell ref="C15:E15"/>
    <mergeCell ref="C16:E16"/>
    <mergeCell ref="B13:E13"/>
  </mergeCells>
  <dataValidations count="1">
    <dataValidation type="list" allowBlank="1" showInputMessage="1" showErrorMessage="1" sqref="C33" xr:uid="{22C47EA5-0688-4152-83C3-B49B1D7DDD0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0EE-35A2-4CC1-8457-F67EE6163CC5}">
  <dimension ref="A2:H20"/>
  <sheetViews>
    <sheetView workbookViewId="0">
      <selection activeCell="D9" sqref="D9:D14"/>
    </sheetView>
  </sheetViews>
  <sheetFormatPr defaultRowHeight="14.4" x14ac:dyDescent="0.3"/>
  <cols>
    <col min="1" max="1" width="26.88671875" bestFit="1" customWidth="1"/>
    <col min="2" max="2" width="11.21875" bestFit="1" customWidth="1"/>
    <col min="3" max="3" width="15.6640625" bestFit="1" customWidth="1"/>
    <col min="4" max="4" width="17.21875" bestFit="1" customWidth="1"/>
    <col min="7" max="7" width="14.109375" bestFit="1" customWidth="1"/>
  </cols>
  <sheetData>
    <row r="2" spans="1:8" x14ac:dyDescent="0.3">
      <c r="A2" t="s">
        <v>31</v>
      </c>
      <c r="B2" t="s">
        <v>17</v>
      </c>
      <c r="C2" t="s">
        <v>21</v>
      </c>
      <c r="D2" t="s">
        <v>30</v>
      </c>
    </row>
    <row r="3" spans="1:8" x14ac:dyDescent="0.3">
      <c r="A3" t="str">
        <f>B3&amp;"-"&amp;C3</f>
        <v>Conservador-Papel</v>
      </c>
      <c r="B3" t="s">
        <v>19</v>
      </c>
      <c r="C3" t="s">
        <v>24</v>
      </c>
      <c r="D3" s="3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19</v>
      </c>
      <c r="C4" t="s">
        <v>25</v>
      </c>
      <c r="D4" s="3">
        <v>0.5</v>
      </c>
      <c r="G4" s="44" t="s">
        <v>33</v>
      </c>
      <c r="H4" s="53">
        <f>VLOOKUP(G4,$A:$D,4,0)</f>
        <v>0.35</v>
      </c>
    </row>
    <row r="5" spans="1:8" x14ac:dyDescent="0.3">
      <c r="A5" t="str">
        <f t="shared" si="0"/>
        <v>Conservador-Híbridos</v>
      </c>
      <c r="B5" t="s">
        <v>19</v>
      </c>
      <c r="C5" t="s">
        <v>27</v>
      </c>
      <c r="D5" s="3">
        <v>0.1</v>
      </c>
    </row>
    <row r="6" spans="1:8" x14ac:dyDescent="0.3">
      <c r="A6" t="str">
        <f t="shared" si="0"/>
        <v>Conservador-FOFs</v>
      </c>
      <c r="B6" t="s">
        <v>19</v>
      </c>
      <c r="C6" t="s">
        <v>26</v>
      </c>
      <c r="D6" s="3">
        <v>0.1</v>
      </c>
    </row>
    <row r="7" spans="1:8" x14ac:dyDescent="0.3">
      <c r="A7" t="str">
        <f t="shared" si="0"/>
        <v>Conservador-Desenvolvimentos</v>
      </c>
      <c r="B7" t="s">
        <v>19</v>
      </c>
      <c r="C7" t="s">
        <v>28</v>
      </c>
      <c r="D7" s="3">
        <v>0</v>
      </c>
    </row>
    <row r="8" spans="1:8" x14ac:dyDescent="0.3">
      <c r="A8" t="str">
        <f t="shared" si="0"/>
        <v>Conservador-Hotelarias</v>
      </c>
      <c r="B8" t="s">
        <v>19</v>
      </c>
      <c r="C8" t="s">
        <v>29</v>
      </c>
      <c r="D8" s="3">
        <v>0</v>
      </c>
    </row>
    <row r="9" spans="1:8" x14ac:dyDescent="0.3">
      <c r="A9" t="str">
        <f t="shared" si="0"/>
        <v>Moderado-Papel</v>
      </c>
      <c r="B9" t="s">
        <v>18</v>
      </c>
      <c r="C9" t="s">
        <v>24</v>
      </c>
      <c r="D9" s="3">
        <v>0.32</v>
      </c>
    </row>
    <row r="10" spans="1:8" x14ac:dyDescent="0.3">
      <c r="A10" t="str">
        <f t="shared" si="0"/>
        <v>Moderado-Tijolo</v>
      </c>
      <c r="B10" t="s">
        <v>18</v>
      </c>
      <c r="C10" t="s">
        <v>25</v>
      </c>
      <c r="D10" s="3">
        <v>0.35</v>
      </c>
    </row>
    <row r="11" spans="1:8" x14ac:dyDescent="0.3">
      <c r="A11" t="str">
        <f t="shared" si="0"/>
        <v>Moderado-Híbridos</v>
      </c>
      <c r="B11" t="s">
        <v>18</v>
      </c>
      <c r="C11" t="s">
        <v>27</v>
      </c>
      <c r="D11" s="3">
        <v>0.08</v>
      </c>
    </row>
    <row r="12" spans="1:8" x14ac:dyDescent="0.3">
      <c r="A12" t="str">
        <f t="shared" si="0"/>
        <v>Moderado-FOFs</v>
      </c>
      <c r="B12" t="s">
        <v>18</v>
      </c>
      <c r="C12" t="s">
        <v>26</v>
      </c>
      <c r="D12" s="3">
        <v>0.05</v>
      </c>
    </row>
    <row r="13" spans="1:8" x14ac:dyDescent="0.3">
      <c r="A13" t="str">
        <f t="shared" si="0"/>
        <v>Moderado-Desenvolvimentos</v>
      </c>
      <c r="B13" t="s">
        <v>18</v>
      </c>
      <c r="C13" t="s">
        <v>28</v>
      </c>
      <c r="D13" s="3">
        <v>0.1</v>
      </c>
    </row>
    <row r="14" spans="1:8" x14ac:dyDescent="0.3">
      <c r="A14" t="str">
        <f t="shared" si="0"/>
        <v>Moderado-Hotelarias</v>
      </c>
      <c r="B14" t="s">
        <v>18</v>
      </c>
      <c r="C14" t="s">
        <v>29</v>
      </c>
      <c r="D14" s="3">
        <v>0.1</v>
      </c>
    </row>
    <row r="15" spans="1:8" x14ac:dyDescent="0.3">
      <c r="A15" t="str">
        <f t="shared" si="0"/>
        <v>Agressivo-Papel</v>
      </c>
      <c r="B15" t="s">
        <v>32</v>
      </c>
      <c r="C15" t="s">
        <v>24</v>
      </c>
      <c r="D15" s="3">
        <v>0.5</v>
      </c>
    </row>
    <row r="16" spans="1:8" x14ac:dyDescent="0.3">
      <c r="A16" t="str">
        <f t="shared" si="0"/>
        <v>Agressivo-Tijolo</v>
      </c>
      <c r="B16" t="s">
        <v>32</v>
      </c>
      <c r="C16" t="s">
        <v>25</v>
      </c>
      <c r="D16" s="3">
        <v>0.1</v>
      </c>
    </row>
    <row r="17" spans="1:4" x14ac:dyDescent="0.3">
      <c r="A17" t="str">
        <f t="shared" si="0"/>
        <v>Agressivo-Híbridos</v>
      </c>
      <c r="B17" t="s">
        <v>32</v>
      </c>
      <c r="C17" t="s">
        <v>27</v>
      </c>
      <c r="D17" s="3">
        <v>0.05</v>
      </c>
    </row>
    <row r="18" spans="1:4" x14ac:dyDescent="0.3">
      <c r="A18" t="str">
        <f t="shared" si="0"/>
        <v>Agressivo-FOFs</v>
      </c>
      <c r="B18" t="s">
        <v>32</v>
      </c>
      <c r="C18" t="s">
        <v>26</v>
      </c>
      <c r="D18" s="3">
        <v>0.05</v>
      </c>
    </row>
    <row r="19" spans="1:4" x14ac:dyDescent="0.3">
      <c r="A19" t="str">
        <f t="shared" si="0"/>
        <v>Agressivo-Desenvolvimentos</v>
      </c>
      <c r="B19" t="s">
        <v>32</v>
      </c>
      <c r="C19" t="s">
        <v>28</v>
      </c>
      <c r="D19" s="3">
        <v>0.2</v>
      </c>
    </row>
    <row r="20" spans="1:4" x14ac:dyDescent="0.3">
      <c r="A20" t="str">
        <f t="shared" si="0"/>
        <v>Agressivo-Hotelarias</v>
      </c>
      <c r="B20" t="s">
        <v>32</v>
      </c>
      <c r="C20" t="s">
        <v>29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CANDIDO GARCIA</dc:creator>
  <cp:lastModifiedBy>FELIPE CANDIDO GARCIA</cp:lastModifiedBy>
  <dcterms:created xsi:type="dcterms:W3CDTF">2025-05-31T20:36:55Z</dcterms:created>
  <dcterms:modified xsi:type="dcterms:W3CDTF">2025-05-31T23:32:11Z</dcterms:modified>
</cp:coreProperties>
</file>