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1"/>
  </bookViews>
  <sheets>
    <sheet name="Plan1" sheetId="1" r:id="rId1"/>
    <sheet name="Plan2" sheetId="5" r:id="rId2"/>
    <sheet name="Exemplo" sheetId="6" r:id="rId3"/>
    <sheet name="Exemplo2" sheetId="3" r:id="rId4"/>
  </sheets>
  <calcPr calcId="144525"/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E4" i="5"/>
  <c r="G4" i="5" s="1"/>
  <c r="E5" i="5"/>
  <c r="G5" i="5" s="1"/>
  <c r="E6" i="5"/>
  <c r="G6" i="5" s="1"/>
  <c r="E7" i="5"/>
  <c r="G7" i="5" s="1"/>
  <c r="E8" i="5"/>
  <c r="G8" i="5" s="1"/>
  <c r="E9" i="5"/>
  <c r="G9" i="5" s="1"/>
  <c r="E10" i="5"/>
  <c r="G10" i="5" s="1"/>
  <c r="E11" i="5"/>
  <c r="G11" i="5" s="1"/>
  <c r="E12" i="5"/>
  <c r="G12" i="5" s="1"/>
  <c r="D3" i="5"/>
  <c r="E3" i="5" s="1"/>
  <c r="G3" i="5" s="1"/>
  <c r="D12" i="6"/>
  <c r="E12" i="6" s="1"/>
  <c r="D11" i="6"/>
  <c r="E10" i="6"/>
  <c r="D10" i="6"/>
  <c r="G10" i="6" s="1"/>
  <c r="D9" i="6"/>
  <c r="E9" i="6" s="1"/>
  <c r="E8" i="6"/>
  <c r="D8" i="6"/>
  <c r="G8" i="6" s="1"/>
  <c r="D7" i="6"/>
  <c r="E7" i="6" s="1"/>
  <c r="E6" i="6"/>
  <c r="D6" i="6"/>
  <c r="G6" i="6" s="1"/>
  <c r="D5" i="6"/>
  <c r="E4" i="6"/>
  <c r="D4" i="6"/>
  <c r="G4" i="6" s="1"/>
  <c r="D3" i="6"/>
  <c r="E3" i="6" s="1"/>
  <c r="G12" i="6" l="1"/>
  <c r="G3" i="6"/>
  <c r="G7" i="6"/>
  <c r="G9" i="6"/>
  <c r="E5" i="6"/>
  <c r="G5" i="6" s="1"/>
  <c r="E11" i="6"/>
  <c r="G11" i="6" s="1"/>
  <c r="O10" i="3" l="1"/>
  <c r="P5" i="3"/>
  <c r="N33" i="3"/>
  <c r="P33" i="3" s="1"/>
  <c r="Q33" i="3" s="1"/>
  <c r="N32" i="3"/>
  <c r="P32" i="3" s="1"/>
  <c r="Q32" i="3" s="1"/>
  <c r="N31" i="3"/>
  <c r="P31" i="3" s="1"/>
  <c r="Q31" i="3" s="1"/>
  <c r="N30" i="3"/>
  <c r="P30" i="3" s="1"/>
  <c r="Q30" i="3" s="1"/>
  <c r="N29" i="3"/>
  <c r="P29" i="3" s="1"/>
  <c r="Q29" i="3" s="1"/>
  <c r="N28" i="3"/>
  <c r="P28" i="3" s="1"/>
  <c r="Q28" i="3" s="1"/>
  <c r="N27" i="3"/>
  <c r="P27" i="3" s="1"/>
  <c r="Q27" i="3" s="1"/>
  <c r="N26" i="3"/>
  <c r="P26" i="3" s="1"/>
  <c r="Q26" i="3" s="1"/>
  <c r="N25" i="3"/>
  <c r="P25" i="3" s="1"/>
  <c r="Q25" i="3" s="1"/>
  <c r="N24" i="3"/>
  <c r="P24" i="3" s="1"/>
  <c r="Q24" i="3" s="1"/>
  <c r="N23" i="3"/>
  <c r="P23" i="3" s="1"/>
  <c r="Q23" i="3" s="1"/>
  <c r="N22" i="3"/>
  <c r="P22" i="3" s="1"/>
  <c r="Q22" i="3" s="1"/>
  <c r="N21" i="3"/>
  <c r="P21" i="3" s="1"/>
  <c r="Q21" i="3" s="1"/>
  <c r="N20" i="3"/>
  <c r="P20" i="3" s="1"/>
  <c r="Q20" i="3" s="1"/>
  <c r="N19" i="3"/>
  <c r="P19" i="3" s="1"/>
  <c r="Q19" i="3" s="1"/>
  <c r="N18" i="3"/>
  <c r="P18" i="3" s="1"/>
  <c r="Q18" i="3" s="1"/>
  <c r="N17" i="3"/>
  <c r="N16" i="3"/>
  <c r="P16" i="3" s="1"/>
  <c r="Q16" i="3" s="1"/>
  <c r="N15" i="3"/>
  <c r="P15" i="3" s="1"/>
  <c r="Q15" i="3" s="1"/>
  <c r="N14" i="3"/>
  <c r="P14" i="3" s="1"/>
  <c r="Q14" i="3" s="1"/>
  <c r="N13" i="3"/>
  <c r="P13" i="3" s="1"/>
  <c r="Q13" i="3" s="1"/>
  <c r="N12" i="3"/>
  <c r="P12" i="3" s="1"/>
  <c r="Q12" i="3" s="1"/>
  <c r="N11" i="3"/>
  <c r="P11" i="3" s="1"/>
  <c r="Q11" i="3" s="1"/>
  <c r="N10" i="3"/>
  <c r="P10" i="3" s="1"/>
  <c r="Q10" i="3" s="1"/>
  <c r="N9" i="3"/>
  <c r="P9" i="3" s="1"/>
  <c r="Q9" i="3" s="1"/>
  <c r="N8" i="3"/>
  <c r="P8" i="3" s="1"/>
  <c r="Q8" i="3" s="1"/>
  <c r="N7" i="3"/>
  <c r="P7" i="3" s="1"/>
  <c r="Q7" i="3" s="1"/>
  <c r="N6" i="3"/>
  <c r="D6" i="3"/>
  <c r="D7" i="3" s="1"/>
  <c r="N5" i="3"/>
  <c r="N4" i="3"/>
  <c r="G4" i="3"/>
  <c r="G5" i="3" s="1"/>
  <c r="N3" i="3"/>
  <c r="P3" i="3" s="1"/>
  <c r="H3" i="3"/>
  <c r="I3" i="3" s="1"/>
  <c r="O3" i="3" s="1"/>
  <c r="P17" i="3" l="1"/>
  <c r="Q17" i="3" s="1"/>
  <c r="G6" i="3"/>
  <c r="H5" i="3"/>
  <c r="I5" i="3" s="1"/>
  <c r="O5" i="3" s="1"/>
  <c r="Q5" i="3" s="1"/>
  <c r="Q3" i="3"/>
  <c r="I4" i="3"/>
  <c r="O4" i="3" s="1"/>
  <c r="P4" i="3" s="1"/>
  <c r="H4" i="3"/>
  <c r="Q4" i="3" l="1"/>
  <c r="G7" i="3"/>
  <c r="H6" i="3"/>
  <c r="I6" i="3" s="1"/>
  <c r="O6" i="3" s="1"/>
  <c r="P6" i="3" s="1"/>
  <c r="Q6" i="3" l="1"/>
  <c r="Q34" i="3" s="1"/>
  <c r="P34" i="3"/>
  <c r="G8" i="3"/>
  <c r="H7" i="3"/>
  <c r="I7" i="3" s="1"/>
  <c r="O7" i="3" s="1"/>
  <c r="G9" i="3" l="1"/>
  <c r="H8" i="3"/>
  <c r="I8" i="3" s="1"/>
  <c r="O8" i="3" s="1"/>
  <c r="G10" i="3" l="1"/>
  <c r="H9" i="3"/>
  <c r="I9" i="3" s="1"/>
  <c r="O9" i="3" s="1"/>
  <c r="G11" i="3" l="1"/>
  <c r="H10" i="3"/>
  <c r="I10" i="3" s="1"/>
  <c r="G12" i="3" l="1"/>
  <c r="H11" i="3"/>
  <c r="I11" i="3" s="1"/>
  <c r="O11" i="3" s="1"/>
  <c r="G13" i="3" l="1"/>
  <c r="H12" i="3"/>
  <c r="I12" i="3" s="1"/>
  <c r="O12" i="3" s="1"/>
  <c r="G14" i="3" l="1"/>
  <c r="H13" i="3"/>
  <c r="I13" i="3" s="1"/>
  <c r="O13" i="3" s="1"/>
  <c r="G15" i="3" l="1"/>
  <c r="H14" i="3"/>
  <c r="I14" i="3" s="1"/>
  <c r="O14" i="3" s="1"/>
  <c r="G16" i="3" l="1"/>
  <c r="H15" i="3"/>
  <c r="I15" i="3" s="1"/>
  <c r="O15" i="3" s="1"/>
  <c r="G17" i="3" l="1"/>
  <c r="H16" i="3"/>
  <c r="I16" i="3" s="1"/>
  <c r="O16" i="3" s="1"/>
  <c r="G18" i="3" l="1"/>
  <c r="H17" i="3"/>
  <c r="I17" i="3" s="1"/>
  <c r="O17" i="3" s="1"/>
  <c r="G19" i="3" l="1"/>
  <c r="H18" i="3"/>
  <c r="I18" i="3" s="1"/>
  <c r="O18" i="3" s="1"/>
  <c r="G20" i="3" l="1"/>
  <c r="H19" i="3"/>
  <c r="I19" i="3" s="1"/>
  <c r="O19" i="3" s="1"/>
  <c r="G21" i="3" l="1"/>
  <c r="H20" i="3"/>
  <c r="I20" i="3" s="1"/>
  <c r="O20" i="3" s="1"/>
  <c r="G22" i="3" l="1"/>
  <c r="H21" i="3"/>
  <c r="I21" i="3" s="1"/>
  <c r="O21" i="3" s="1"/>
  <c r="G23" i="3" l="1"/>
  <c r="H22" i="3"/>
  <c r="I22" i="3" s="1"/>
  <c r="O22" i="3" s="1"/>
  <c r="G24" i="3" l="1"/>
  <c r="H23" i="3"/>
  <c r="I23" i="3" s="1"/>
  <c r="O23" i="3" s="1"/>
  <c r="G25" i="3" l="1"/>
  <c r="H24" i="3"/>
  <c r="I24" i="3" s="1"/>
  <c r="O24" i="3" s="1"/>
  <c r="G26" i="3" l="1"/>
  <c r="H25" i="3"/>
  <c r="I25" i="3" s="1"/>
  <c r="O25" i="3" s="1"/>
  <c r="G27" i="3" l="1"/>
  <c r="H26" i="3"/>
  <c r="I26" i="3"/>
  <c r="O26" i="3" s="1"/>
  <c r="G28" i="3" l="1"/>
  <c r="H27" i="3"/>
  <c r="I27" i="3" s="1"/>
  <c r="O27" i="3" s="1"/>
  <c r="G29" i="3" l="1"/>
  <c r="H28" i="3"/>
  <c r="I28" i="3"/>
  <c r="O28" i="3" s="1"/>
  <c r="G30" i="3" l="1"/>
  <c r="H29" i="3"/>
  <c r="I29" i="3" s="1"/>
  <c r="O29" i="3" s="1"/>
  <c r="G31" i="3" l="1"/>
  <c r="H30" i="3"/>
  <c r="I30" i="3"/>
  <c r="O30" i="3" s="1"/>
  <c r="G32" i="3" l="1"/>
  <c r="H31" i="3"/>
  <c r="I31" i="3" s="1"/>
  <c r="O31" i="3" s="1"/>
  <c r="G33" i="3" l="1"/>
  <c r="H32" i="3"/>
  <c r="I32" i="3" s="1"/>
  <c r="O32" i="3" s="1"/>
  <c r="H33" i="3" l="1"/>
  <c r="I33" i="3" s="1"/>
  <c r="O33" i="3" s="1"/>
  <c r="G4" i="1" l="1"/>
  <c r="G5" i="1"/>
  <c r="G6" i="1"/>
  <c r="G7" i="1"/>
  <c r="G8" i="1"/>
  <c r="G9" i="1"/>
  <c r="G10" i="1"/>
  <c r="G11" i="1"/>
  <c r="G12" i="1"/>
  <c r="G3" i="1"/>
  <c r="F12" i="1"/>
  <c r="F4" i="1"/>
  <c r="F5" i="1"/>
  <c r="F6" i="1"/>
  <c r="F7" i="1"/>
  <c r="F8" i="1"/>
  <c r="F9" i="1"/>
  <c r="F10" i="1"/>
  <c r="F11" i="1"/>
  <c r="F3" i="1"/>
</calcChain>
</file>

<file path=xl/sharedStrings.xml><?xml version="1.0" encoding="utf-8"?>
<sst xmlns="http://schemas.openxmlformats.org/spreadsheetml/2006/main" count="101" uniqueCount="74">
  <si>
    <t>MATEMÁTICA</t>
  </si>
  <si>
    <t>Nome</t>
  </si>
  <si>
    <t>1° BIM</t>
  </si>
  <si>
    <t>2° BIM</t>
  </si>
  <si>
    <t>3° BIM</t>
  </si>
  <si>
    <t>4 ° BIM</t>
  </si>
  <si>
    <t>MÉDIA</t>
  </si>
  <si>
    <t>RESULTADO</t>
  </si>
  <si>
    <t>Breno Ryan Vitor Araújo</t>
  </si>
  <si>
    <t>Murilo Lucas Ricardo Pinto</t>
  </si>
  <si>
    <t>Ricardo Kevin Rodrigues</t>
  </si>
  <si>
    <t>Anthony Joaquim Benício Alves</t>
  </si>
  <si>
    <t>Luan Henrique dos Santos</t>
  </si>
  <si>
    <t>Anthony Ricardo Miguel Moura</t>
  </si>
  <si>
    <t>Matheus Vinicius Leonardo Lima</t>
  </si>
  <si>
    <t>Igor Arthur Gabriel Alves</t>
  </si>
  <si>
    <t>Tomás Renato Nascimento</t>
  </si>
  <si>
    <t>Francisco Joaquim Carvalho</t>
  </si>
  <si>
    <t>Controle de Horas Extras (Modelo)</t>
  </si>
  <si>
    <t>MÊS:</t>
  </si>
  <si>
    <t>MARÇO/2014</t>
  </si>
  <si>
    <t>Data</t>
  </si>
  <si>
    <t>Dia</t>
  </si>
  <si>
    <t>Tipo</t>
  </si>
  <si>
    <t>Entr.</t>
  </si>
  <si>
    <t>Almoço</t>
  </si>
  <si>
    <t>Saída</t>
  </si>
  <si>
    <t>Tot. Horas</t>
  </si>
  <si>
    <t>H.Normal</t>
  </si>
  <si>
    <t>H.Extras</t>
  </si>
  <si>
    <t>Extras</t>
  </si>
  <si>
    <t>EMPREGADO:</t>
  </si>
  <si>
    <t>MATRÍCULA:</t>
  </si>
  <si>
    <t>FUNÇÃO:</t>
  </si>
  <si>
    <t>Operador</t>
  </si>
  <si>
    <t>SALÁRIO:</t>
  </si>
  <si>
    <t>HORA NORMAL:</t>
  </si>
  <si>
    <t>HORÁRIO SEMANAL:</t>
  </si>
  <si>
    <t>ENTRADA</t>
  </si>
  <si>
    <t>SAÍDA</t>
  </si>
  <si>
    <t>PERCENT.</t>
  </si>
  <si>
    <t>DIAS ÚTEIS</t>
  </si>
  <si>
    <t>H1</t>
  </si>
  <si>
    <t>SÁBADOS</t>
  </si>
  <si>
    <t>H2</t>
  </si>
  <si>
    <t>DOM/FERIADOS</t>
  </si>
  <si>
    <t>H3</t>
  </si>
  <si>
    <t>TOTAIS</t>
  </si>
  <si>
    <t>Hadassa Laura Dias</t>
  </si>
  <si>
    <t>SALÁRIO LÍQUIDO</t>
  </si>
  <si>
    <t>EMPREGADO</t>
  </si>
  <si>
    <t>N° DEP</t>
  </si>
  <si>
    <t>SALÁRIO</t>
  </si>
  <si>
    <t>INSS</t>
  </si>
  <si>
    <t>IR</t>
  </si>
  <si>
    <t>OUTROS DESCONTOS</t>
  </si>
  <si>
    <t>ARNALDO</t>
  </si>
  <si>
    <t>SEBASTIÃO</t>
  </si>
  <si>
    <t>NORBERTO</t>
  </si>
  <si>
    <t>RODRIGO</t>
  </si>
  <si>
    <t>BRUNO</t>
  </si>
  <si>
    <t>GILMAR</t>
  </si>
  <si>
    <t>WANDER</t>
  </si>
  <si>
    <t>FÁBIO</t>
  </si>
  <si>
    <t>GLÁUDIO</t>
  </si>
  <si>
    <t>FELIPE</t>
  </si>
  <si>
    <t>IRRF</t>
  </si>
  <si>
    <t>Nº DEP</t>
  </si>
  <si>
    <t>FAIXA SALARIAL</t>
  </si>
  <si>
    <t>ALÍQUOTA</t>
  </si>
  <si>
    <t>PARCELA A DEDUZIR</t>
  </si>
  <si>
    <t>DEPENDENTE</t>
  </si>
  <si>
    <t>CLÁUDIO</t>
  </si>
  <si>
    <t>KIVIA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</si>
</sst>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h:mm;@"/>
    <numFmt numFmtId="165" formatCode="dd/mm/yy;@"/>
    <numFmt numFmtId="166" formatCode="ddd"/>
    <numFmt numFmtId="167" formatCode="0.0"/>
    <numFmt numFmtId="172" formatCode="_(&quot;R$ &quot;* #,##0.00_);_(&quot;R$ &quot;* \(#,##0.00\);_(&quot;R$ &quot;* &quot;-&quot;??_);_(@_)"/>
    <numFmt numFmtId="173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color rgb="FF333333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1"/>
      <name val="Calibri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11" fillId="0" borderId="0"/>
    <xf numFmtId="172" fontId="11" fillId="0" borderId="0" applyFon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49" fontId="2" fillId="7" borderId="6" xfId="0" applyNumberFormat="1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164" fontId="2" fillId="10" borderId="8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164" fontId="2" fillId="10" borderId="10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44" fontId="2" fillId="10" borderId="11" xfId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/>
    </xf>
    <xf numFmtId="165" fontId="0" fillId="6" borderId="13" xfId="0" applyNumberForma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7" fontId="0" fillId="4" borderId="1" xfId="0" applyNumberFormat="1" applyFill="1" applyBorder="1" applyAlignment="1">
      <alignment horizontal="center"/>
    </xf>
    <xf numFmtId="44" fontId="0" fillId="8" borderId="14" xfId="1" applyFont="1" applyFill="1" applyBorder="1"/>
    <xf numFmtId="44" fontId="2" fillId="7" borderId="0" xfId="0" applyNumberFormat="1" applyFont="1" applyFill="1" applyBorder="1"/>
    <xf numFmtId="0" fontId="2" fillId="7" borderId="15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44" fontId="2" fillId="7" borderId="4" xfId="0" applyNumberFormat="1" applyFont="1" applyFill="1" applyBorder="1"/>
    <xf numFmtId="0" fontId="2" fillId="9" borderId="5" xfId="0" applyFont="1" applyFill="1" applyBorder="1"/>
    <xf numFmtId="0" fontId="2" fillId="9" borderId="6" xfId="0" applyFont="1" applyFill="1" applyBorder="1"/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/>
    <xf numFmtId="0" fontId="2" fillId="9" borderId="0" xfId="0" applyFont="1" applyFill="1" applyBorder="1" applyAlignment="1">
      <alignment horizontal="center"/>
    </xf>
    <xf numFmtId="20" fontId="2" fillId="9" borderId="0" xfId="0" applyNumberFormat="1" applyFont="1" applyFill="1" applyBorder="1" applyAlignment="1">
      <alignment horizontal="center"/>
    </xf>
    <xf numFmtId="9" fontId="2" fillId="9" borderId="0" xfId="0" applyNumberFormat="1" applyFont="1" applyFill="1" applyBorder="1" applyAlignment="1">
      <alignment horizontal="center"/>
    </xf>
    <xf numFmtId="0" fontId="2" fillId="9" borderId="15" xfId="0" applyFont="1" applyFill="1" applyBorder="1"/>
    <xf numFmtId="0" fontId="2" fillId="9" borderId="4" xfId="0" applyFont="1" applyFill="1" applyBorder="1" applyAlignment="1">
      <alignment horizontal="center"/>
    </xf>
    <xf numFmtId="9" fontId="2" fillId="9" borderId="4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7" fillId="0" borderId="0" xfId="2" applyFont="1"/>
    <xf numFmtId="164" fontId="2" fillId="8" borderId="16" xfId="0" applyNumberFormat="1" applyFont="1" applyFill="1" applyBorder="1" applyAlignment="1">
      <alignment horizontal="center"/>
    </xf>
    <xf numFmtId="164" fontId="2" fillId="8" borderId="17" xfId="0" applyNumberFormat="1" applyFont="1" applyFill="1" applyBorder="1" applyAlignment="1">
      <alignment horizontal="center"/>
    </xf>
    <xf numFmtId="164" fontId="2" fillId="8" borderId="18" xfId="0" applyNumberFormat="1" applyFont="1" applyFill="1" applyBorder="1" applyAlignment="1">
      <alignment horizontal="center"/>
    </xf>
    <xf numFmtId="167" fontId="0" fillId="8" borderId="19" xfId="0" applyNumberFormat="1" applyFill="1" applyBorder="1" applyAlignment="1">
      <alignment horizontal="center"/>
    </xf>
    <xf numFmtId="44" fontId="0" fillId="8" borderId="20" xfId="1" applyFont="1" applyFill="1" applyBorder="1"/>
    <xf numFmtId="0" fontId="8" fillId="7" borderId="0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44" fontId="0" fillId="0" borderId="1" xfId="1" applyFont="1" applyBorder="1"/>
    <xf numFmtId="0" fontId="0" fillId="11" borderId="21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/>
    </xf>
    <xf numFmtId="44" fontId="0" fillId="0" borderId="0" xfId="1" applyFont="1" applyBorder="1"/>
    <xf numFmtId="0" fontId="0" fillId="11" borderId="1" xfId="0" applyFill="1" applyBorder="1" applyAlignment="1">
      <alignment horizontal="center" vertical="center"/>
    </xf>
    <xf numFmtId="0" fontId="9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44" fontId="0" fillId="0" borderId="0" xfId="1" applyFont="1" applyFill="1" applyBorder="1"/>
    <xf numFmtId="0" fontId="10" fillId="0" borderId="0" xfId="0" applyFont="1" applyAlignment="1">
      <alignment horizontal="center"/>
    </xf>
    <xf numFmtId="0" fontId="12" fillId="12" borderId="23" xfId="3" applyFont="1" applyFill="1" applyBorder="1" applyAlignment="1">
      <alignment horizontal="center" vertical="center"/>
    </xf>
    <xf numFmtId="0" fontId="12" fillId="12" borderId="24" xfId="3" applyFont="1" applyFill="1" applyBorder="1" applyAlignment="1">
      <alignment horizontal="center" vertical="center"/>
    </xf>
    <xf numFmtId="0" fontId="12" fillId="12" borderId="25" xfId="3" applyFont="1" applyFill="1" applyBorder="1" applyAlignment="1">
      <alignment horizontal="center" vertical="center"/>
    </xf>
    <xf numFmtId="0" fontId="13" fillId="0" borderId="0" xfId="0" applyFont="1"/>
    <xf numFmtId="0" fontId="11" fillId="0" borderId="0" xfId="3" applyFont="1"/>
    <xf numFmtId="0" fontId="14" fillId="12" borderId="26" xfId="3" applyFont="1" applyFill="1" applyBorder="1" applyAlignment="1">
      <alignment horizontal="center" vertical="center" wrapText="1"/>
    </xf>
    <xf numFmtId="0" fontId="14" fillId="12" borderId="27" xfId="3" applyFont="1" applyFill="1" applyBorder="1" applyAlignment="1">
      <alignment horizontal="center" vertical="center" wrapText="1"/>
    </xf>
    <xf numFmtId="0" fontId="14" fillId="12" borderId="28" xfId="3" applyFont="1" applyFill="1" applyBorder="1" applyAlignment="1">
      <alignment horizontal="center" vertical="center" wrapText="1"/>
    </xf>
    <xf numFmtId="0" fontId="14" fillId="12" borderId="29" xfId="3" applyFont="1" applyFill="1" applyBorder="1" applyAlignment="1">
      <alignment horizontal="center" vertical="center" wrapText="1"/>
    </xf>
    <xf numFmtId="0" fontId="14" fillId="12" borderId="23" xfId="3" applyFont="1" applyFill="1" applyBorder="1" applyAlignment="1">
      <alignment horizontal="center" vertical="center" wrapText="1"/>
    </xf>
    <xf numFmtId="0" fontId="14" fillId="12" borderId="30" xfId="3" applyFont="1" applyFill="1" applyBorder="1" applyAlignment="1">
      <alignment horizontal="center" vertical="center" wrapText="1"/>
    </xf>
    <xf numFmtId="0" fontId="13" fillId="0" borderId="31" xfId="0" applyFont="1" applyFill="1" applyBorder="1"/>
    <xf numFmtId="0" fontId="13" fillId="0" borderId="21" xfId="0" applyFont="1" applyFill="1" applyBorder="1" applyAlignment="1">
      <alignment horizontal="center"/>
    </xf>
    <xf numFmtId="44" fontId="13" fillId="0" borderId="21" xfId="1" applyFont="1" applyFill="1" applyBorder="1"/>
    <xf numFmtId="44" fontId="13" fillId="0" borderId="21" xfId="1" applyFont="1" applyBorder="1"/>
    <xf numFmtId="44" fontId="13" fillId="0" borderId="22" xfId="1" applyFont="1" applyBorder="1"/>
    <xf numFmtId="44" fontId="13" fillId="0" borderId="32" xfId="1" applyFont="1" applyFill="1" applyBorder="1"/>
    <xf numFmtId="0" fontId="11" fillId="0" borderId="0" xfId="4" applyFont="1"/>
    <xf numFmtId="172" fontId="11" fillId="13" borderId="31" xfId="5" applyFont="1" applyFill="1" applyBorder="1"/>
    <xf numFmtId="172" fontId="11" fillId="13" borderId="21" xfId="5" applyFont="1" applyFill="1" applyBorder="1"/>
    <xf numFmtId="173" fontId="11" fillId="13" borderId="21" xfId="3" applyNumberFormat="1" applyFont="1" applyFill="1" applyBorder="1"/>
    <xf numFmtId="172" fontId="11" fillId="13" borderId="32" xfId="5" applyFont="1" applyFill="1" applyBorder="1"/>
    <xf numFmtId="172" fontId="11" fillId="13" borderId="7" xfId="5" applyFont="1" applyFill="1" applyBorder="1"/>
    <xf numFmtId="172" fontId="11" fillId="13" borderId="8" xfId="5" applyFont="1" applyFill="1" applyBorder="1"/>
    <xf numFmtId="10" fontId="11" fillId="13" borderId="11" xfId="3" applyNumberFormat="1" applyFont="1" applyFill="1" applyBorder="1"/>
    <xf numFmtId="0" fontId="13" fillId="0" borderId="13" xfId="0" applyFont="1" applyFill="1" applyBorder="1"/>
    <xf numFmtId="0" fontId="13" fillId="0" borderId="1" xfId="0" applyFont="1" applyFill="1" applyBorder="1" applyAlignment="1">
      <alignment horizontal="center"/>
    </xf>
    <xf numFmtId="44" fontId="13" fillId="0" borderId="1" xfId="1" applyFont="1" applyFill="1" applyBorder="1"/>
    <xf numFmtId="44" fontId="13" fillId="0" borderId="1" xfId="1" applyFont="1" applyBorder="1"/>
    <xf numFmtId="44" fontId="13" fillId="0" borderId="2" xfId="1" applyFont="1" applyBorder="1"/>
    <xf numFmtId="172" fontId="11" fillId="13" borderId="13" xfId="5" applyFont="1" applyFill="1" applyBorder="1"/>
    <xf numFmtId="172" fontId="11" fillId="13" borderId="1" xfId="5" applyFont="1" applyFill="1" applyBorder="1"/>
    <xf numFmtId="173" fontId="11" fillId="13" borderId="1" xfId="3" applyNumberFormat="1" applyFont="1" applyFill="1" applyBorder="1"/>
    <xf numFmtId="172" fontId="11" fillId="13" borderId="14" xfId="5" applyFont="1" applyFill="1" applyBorder="1"/>
    <xf numFmtId="10" fontId="11" fillId="13" borderId="14" xfId="5" applyNumberFormat="1" applyFont="1" applyFill="1" applyBorder="1"/>
    <xf numFmtId="172" fontId="11" fillId="13" borderId="33" xfId="5" applyFont="1" applyFill="1" applyBorder="1"/>
    <xf numFmtId="172" fontId="15" fillId="13" borderId="19" xfId="5" applyFont="1" applyFill="1" applyBorder="1"/>
    <xf numFmtId="10" fontId="15" fillId="13" borderId="20" xfId="3" applyNumberFormat="1" applyFont="1" applyFill="1" applyBorder="1"/>
    <xf numFmtId="172" fontId="11" fillId="13" borderId="19" xfId="5" applyFont="1" applyFill="1" applyBorder="1" applyAlignment="1">
      <alignment horizontal="center"/>
    </xf>
    <xf numFmtId="173" fontId="11" fillId="13" borderId="19" xfId="3" applyNumberFormat="1" applyFont="1" applyFill="1" applyBorder="1"/>
    <xf numFmtId="172" fontId="11" fillId="13" borderId="20" xfId="5" applyFont="1" applyFill="1" applyBorder="1"/>
    <xf numFmtId="0" fontId="14" fillId="12" borderId="24" xfId="3" applyFont="1" applyFill="1" applyBorder="1" applyAlignment="1">
      <alignment horizontal="center" vertical="center" wrapText="1"/>
    </xf>
    <xf numFmtId="0" fontId="14" fillId="12" borderId="25" xfId="3" applyFont="1" applyFill="1" applyBorder="1" applyAlignment="1">
      <alignment horizontal="center" vertical="center" wrapText="1"/>
    </xf>
    <xf numFmtId="172" fontId="15" fillId="13" borderId="25" xfId="5" applyFont="1" applyFill="1" applyBorder="1"/>
    <xf numFmtId="0" fontId="16" fillId="0" borderId="0" xfId="0" applyFont="1"/>
    <xf numFmtId="43" fontId="13" fillId="0" borderId="0" xfId="0" applyNumberFormat="1" applyFont="1"/>
    <xf numFmtId="0" fontId="13" fillId="0" borderId="33" xfId="0" applyFont="1" applyFill="1" applyBorder="1"/>
    <xf numFmtId="0" fontId="13" fillId="0" borderId="19" xfId="0" applyFont="1" applyFill="1" applyBorder="1" applyAlignment="1">
      <alignment horizontal="center"/>
    </xf>
    <xf numFmtId="44" fontId="13" fillId="0" borderId="19" xfId="1" applyFont="1" applyFill="1" applyBorder="1"/>
    <xf numFmtId="44" fontId="13" fillId="0" borderId="19" xfId="1" applyFont="1" applyBorder="1"/>
    <xf numFmtId="44" fontId="13" fillId="0" borderId="34" xfId="1" applyFont="1" applyBorder="1"/>
    <xf numFmtId="44" fontId="13" fillId="0" borderId="20" xfId="1" applyFont="1" applyFill="1" applyBorder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44" fontId="13" fillId="0" borderId="0" xfId="1" applyFont="1" applyFill="1" applyBorder="1"/>
    <xf numFmtId="44" fontId="13" fillId="0" borderId="0" xfId="1" applyFont="1" applyBorder="1"/>
    <xf numFmtId="0" fontId="12" fillId="11" borderId="23" xfId="3" applyFont="1" applyFill="1" applyBorder="1" applyAlignment="1">
      <alignment horizontal="center" vertical="center"/>
    </xf>
    <xf numFmtId="0" fontId="12" fillId="11" borderId="24" xfId="3" applyFont="1" applyFill="1" applyBorder="1" applyAlignment="1">
      <alignment horizontal="center" vertical="center"/>
    </xf>
    <xf numFmtId="0" fontId="12" fillId="11" borderId="25" xfId="3" applyFont="1" applyFill="1" applyBorder="1" applyAlignment="1">
      <alignment horizontal="center" vertical="center"/>
    </xf>
    <xf numFmtId="0" fontId="14" fillId="11" borderId="23" xfId="3" applyFont="1" applyFill="1" applyBorder="1" applyAlignment="1">
      <alignment horizontal="center" vertical="center" wrapText="1"/>
    </xf>
    <xf numFmtId="0" fontId="14" fillId="11" borderId="24" xfId="3" applyFont="1" applyFill="1" applyBorder="1" applyAlignment="1">
      <alignment horizontal="center" vertical="center" wrapText="1"/>
    </xf>
    <xf numFmtId="0" fontId="14" fillId="11" borderId="25" xfId="3" applyFont="1" applyFill="1" applyBorder="1" applyAlignment="1">
      <alignment horizontal="center" vertical="center" wrapText="1"/>
    </xf>
    <xf numFmtId="0" fontId="14" fillId="11" borderId="30" xfId="3" applyFont="1" applyFill="1" applyBorder="1" applyAlignment="1">
      <alignment horizontal="center" vertical="center" wrapText="1"/>
    </xf>
    <xf numFmtId="0" fontId="14" fillId="11" borderId="27" xfId="3" applyFont="1" applyFill="1" applyBorder="1" applyAlignment="1">
      <alignment horizontal="center" vertical="center" wrapText="1"/>
    </xf>
    <xf numFmtId="0" fontId="14" fillId="11" borderId="29" xfId="3" applyFont="1" applyFill="1" applyBorder="1" applyAlignment="1">
      <alignment horizontal="center" vertical="center" wrapText="1"/>
    </xf>
    <xf numFmtId="0" fontId="11" fillId="0" borderId="0" xfId="3" applyFont="1" applyFill="1"/>
  </cellXfs>
  <cellStyles count="6">
    <cellStyle name="Hiperlink" xfId="2" builtinId="8"/>
    <cellStyle name="Moeda" xfId="1" builtinId="4"/>
    <cellStyle name="Moeda 3" xfId="5"/>
    <cellStyle name="Normal" xfId="0" builtinId="0"/>
    <cellStyle name="Normal 3" xfId="3"/>
    <cellStyle name="Normal 6" xfId="4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5" x14ac:dyDescent="0.25"/>
  <cols>
    <col min="1" max="1" width="30.140625" bestFit="1" customWidth="1"/>
  </cols>
  <sheetData>
    <row r="1" spans="1:8" ht="26.25" x14ac:dyDescent="0.4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3"/>
    </row>
    <row r="3" spans="1:8" x14ac:dyDescent="0.25">
      <c r="A3" s="4" t="s">
        <v>8</v>
      </c>
      <c r="B3" s="4">
        <v>6</v>
      </c>
      <c r="C3" s="4">
        <v>5</v>
      </c>
      <c r="D3" s="4">
        <v>7</v>
      </c>
      <c r="E3" s="4">
        <v>5</v>
      </c>
      <c r="F3" s="4">
        <f>AVERAGE(B3:E3)</f>
        <v>5.75</v>
      </c>
      <c r="G3" s="5" t="str">
        <f>IF(F3&gt;=7,"APROVADO","REPROVADO")</f>
        <v>REPROVADO</v>
      </c>
      <c r="H3" s="6"/>
    </row>
    <row r="4" spans="1:8" x14ac:dyDescent="0.25">
      <c r="A4" s="1" t="s">
        <v>9</v>
      </c>
      <c r="B4" s="1">
        <v>7</v>
      </c>
      <c r="C4" s="1">
        <v>8</v>
      </c>
      <c r="D4" s="1">
        <v>9</v>
      </c>
      <c r="E4" s="1">
        <v>10</v>
      </c>
      <c r="F4" s="1">
        <f t="shared" ref="F4:F11" si="0">AVERAGE(B4:E4)</f>
        <v>8.5</v>
      </c>
      <c r="G4" s="2" t="str">
        <f t="shared" ref="G4:G12" si="1">IF(F4&gt;=7,"APROVADO","REPROVADO")</f>
        <v>APROVADO</v>
      </c>
      <c r="H4" s="3"/>
    </row>
    <row r="5" spans="1:8" x14ac:dyDescent="0.25">
      <c r="A5" s="4" t="s">
        <v>10</v>
      </c>
      <c r="B5" s="4">
        <v>5</v>
      </c>
      <c r="C5" s="4">
        <v>7</v>
      </c>
      <c r="D5" s="4">
        <v>6</v>
      </c>
      <c r="E5" s="4">
        <v>10</v>
      </c>
      <c r="F5" s="4">
        <f t="shared" si="0"/>
        <v>7</v>
      </c>
      <c r="G5" s="5" t="str">
        <f t="shared" si="1"/>
        <v>APROVADO</v>
      </c>
      <c r="H5" s="6"/>
    </row>
    <row r="6" spans="1:8" x14ac:dyDescent="0.25">
      <c r="A6" s="1" t="s">
        <v>11</v>
      </c>
      <c r="B6" s="1">
        <v>10</v>
      </c>
      <c r="C6" s="1">
        <v>8</v>
      </c>
      <c r="D6" s="1">
        <v>9</v>
      </c>
      <c r="E6" s="1">
        <v>5</v>
      </c>
      <c r="F6" s="1">
        <f t="shared" si="0"/>
        <v>8</v>
      </c>
      <c r="G6" s="2" t="str">
        <f t="shared" si="1"/>
        <v>APROVADO</v>
      </c>
      <c r="H6" s="3"/>
    </row>
    <row r="7" spans="1:8" x14ac:dyDescent="0.25">
      <c r="A7" s="4" t="s">
        <v>12</v>
      </c>
      <c r="B7" s="4">
        <v>2</v>
      </c>
      <c r="C7" s="4">
        <v>5</v>
      </c>
      <c r="D7" s="4">
        <v>7</v>
      </c>
      <c r="E7" s="4">
        <v>10</v>
      </c>
      <c r="F7" s="4">
        <f t="shared" si="0"/>
        <v>6</v>
      </c>
      <c r="G7" s="5" t="str">
        <f t="shared" si="1"/>
        <v>REPROVADO</v>
      </c>
      <c r="H7" s="6"/>
    </row>
    <row r="8" spans="1:8" x14ac:dyDescent="0.25">
      <c r="A8" s="1" t="s">
        <v>13</v>
      </c>
      <c r="B8" s="1">
        <v>9</v>
      </c>
      <c r="C8" s="1">
        <v>7</v>
      </c>
      <c r="D8" s="1">
        <v>8</v>
      </c>
      <c r="E8" s="1">
        <v>6</v>
      </c>
      <c r="F8" s="1">
        <f t="shared" si="0"/>
        <v>7.5</v>
      </c>
      <c r="G8" s="2" t="str">
        <f t="shared" si="1"/>
        <v>APROVADO</v>
      </c>
      <c r="H8" s="3"/>
    </row>
    <row r="9" spans="1:8" x14ac:dyDescent="0.25">
      <c r="A9" s="4" t="s">
        <v>14</v>
      </c>
      <c r="B9" s="4">
        <v>9</v>
      </c>
      <c r="C9" s="4">
        <v>8</v>
      </c>
      <c r="D9" s="4">
        <v>9</v>
      </c>
      <c r="E9" s="4">
        <v>7</v>
      </c>
      <c r="F9" s="4">
        <f t="shared" si="0"/>
        <v>8.25</v>
      </c>
      <c r="G9" s="5" t="str">
        <f t="shared" si="1"/>
        <v>APROVADO</v>
      </c>
      <c r="H9" s="6"/>
    </row>
    <row r="10" spans="1:8" x14ac:dyDescent="0.25">
      <c r="A10" s="1" t="s">
        <v>15</v>
      </c>
      <c r="B10" s="1">
        <v>5</v>
      </c>
      <c r="C10" s="1">
        <v>10</v>
      </c>
      <c r="D10" s="1">
        <v>7</v>
      </c>
      <c r="E10" s="1">
        <v>9</v>
      </c>
      <c r="F10" s="1">
        <f t="shared" si="0"/>
        <v>7.75</v>
      </c>
      <c r="G10" s="2" t="str">
        <f t="shared" si="1"/>
        <v>APROVADO</v>
      </c>
      <c r="H10" s="3"/>
    </row>
    <row r="11" spans="1:8" x14ac:dyDescent="0.25">
      <c r="A11" s="4" t="s">
        <v>16</v>
      </c>
      <c r="B11" s="4">
        <v>10</v>
      </c>
      <c r="C11" s="4">
        <v>10</v>
      </c>
      <c r="D11" s="4">
        <v>10</v>
      </c>
      <c r="E11" s="4">
        <v>9</v>
      </c>
      <c r="F11" s="4">
        <f t="shared" si="0"/>
        <v>9.75</v>
      </c>
      <c r="G11" s="5" t="str">
        <f t="shared" si="1"/>
        <v>APROVADO</v>
      </c>
      <c r="H11" s="6"/>
    </row>
    <row r="12" spans="1:8" x14ac:dyDescent="0.25">
      <c r="A12" s="1" t="s">
        <v>17</v>
      </c>
      <c r="B12" s="1">
        <v>5</v>
      </c>
      <c r="C12" s="1">
        <v>7</v>
      </c>
      <c r="D12" s="1">
        <v>9</v>
      </c>
      <c r="E12" s="1">
        <v>10</v>
      </c>
      <c r="F12" s="1">
        <f>AVERAGE(B12:E12)</f>
        <v>7.75</v>
      </c>
      <c r="G12" s="2" t="str">
        <f t="shared" si="1"/>
        <v>APROVADO</v>
      </c>
      <c r="H12" s="3"/>
    </row>
  </sheetData>
  <mergeCells count="12">
    <mergeCell ref="G7:H7"/>
    <mergeCell ref="G8:H8"/>
    <mergeCell ref="G9:H9"/>
    <mergeCell ref="G10:H10"/>
    <mergeCell ref="G11:H11"/>
    <mergeCell ref="G12:H12"/>
    <mergeCell ref="A1:H1"/>
    <mergeCell ref="G2:H2"/>
    <mergeCell ref="G3:H3"/>
    <mergeCell ref="G4:H4"/>
    <mergeCell ref="G5:H5"/>
    <mergeCell ref="G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L3" sqref="L3"/>
    </sheetView>
  </sheetViews>
  <sheetFormatPr defaultRowHeight="15" x14ac:dyDescent="0.25"/>
  <cols>
    <col min="1" max="1" width="12.28515625" bestFit="1" customWidth="1"/>
    <col min="3" max="3" width="13.28515625" bestFit="1" customWidth="1"/>
    <col min="4" max="4" width="10.5703125" bestFit="1" customWidth="1"/>
    <col min="5" max="5" width="13.28515625" bestFit="1" customWidth="1"/>
    <col min="6" max="6" width="11.7109375" bestFit="1" customWidth="1"/>
    <col min="7" max="7" width="16.5703125" bestFit="1" customWidth="1"/>
    <col min="9" max="10" width="12.140625" bestFit="1" customWidth="1"/>
    <col min="12" max="12" width="10.5703125" bestFit="1" customWidth="1"/>
    <col min="14" max="15" width="12.140625" bestFit="1" customWidth="1"/>
  </cols>
  <sheetData>
    <row r="1" spans="1:16" ht="27" thickBot="1" x14ac:dyDescent="0.45">
      <c r="A1" s="54" t="s">
        <v>49</v>
      </c>
      <c r="B1" s="54"/>
      <c r="C1" s="54"/>
      <c r="D1" s="54"/>
      <c r="E1" s="54"/>
      <c r="F1" s="54"/>
      <c r="G1" s="54"/>
      <c r="H1" s="60"/>
      <c r="I1" s="120" t="s">
        <v>66</v>
      </c>
      <c r="J1" s="121"/>
      <c r="K1" s="121"/>
      <c r="L1" s="122"/>
      <c r="N1" s="120" t="s">
        <v>53</v>
      </c>
      <c r="O1" s="121"/>
      <c r="P1" s="122"/>
    </row>
    <row r="2" spans="1:16" ht="39" thickBot="1" x14ac:dyDescent="0.3">
      <c r="A2" s="57" t="s">
        <v>50</v>
      </c>
      <c r="B2" s="57" t="s">
        <v>51</v>
      </c>
      <c r="C2" s="57" t="s">
        <v>52</v>
      </c>
      <c r="D2" s="57" t="s">
        <v>53</v>
      </c>
      <c r="E2" s="57" t="s">
        <v>54</v>
      </c>
      <c r="F2" s="56" t="s">
        <v>55</v>
      </c>
      <c r="G2" s="59" t="s">
        <v>49</v>
      </c>
      <c r="H2" s="61"/>
      <c r="I2" s="123" t="s">
        <v>68</v>
      </c>
      <c r="J2" s="126"/>
      <c r="K2" s="127" t="s">
        <v>69</v>
      </c>
      <c r="L2" s="128" t="s">
        <v>70</v>
      </c>
      <c r="M2" s="129"/>
      <c r="N2" s="123" t="s">
        <v>68</v>
      </c>
      <c r="O2" s="126"/>
      <c r="P2" s="128" t="s">
        <v>69</v>
      </c>
    </row>
    <row r="3" spans="1:16" x14ac:dyDescent="0.25">
      <c r="A3" s="1" t="s">
        <v>56</v>
      </c>
      <c r="B3" s="1">
        <v>2</v>
      </c>
      <c r="C3" s="55">
        <v>2000</v>
      </c>
      <c r="D3" s="78">
        <f t="shared" ref="D3:D12" si="0">IF(C3&gt;=$O$5,$O$5*$P$5,C3*VLOOKUP(C3,$N$3:$P$5,3))</f>
        <v>180</v>
      </c>
      <c r="E3" s="78">
        <f t="shared" ref="E3:E12" si="1">IF((C3-D3-B3*$L$8)&lt;=0,0,(C3-D3-B3*$L$8)*VLOOKUP((C3-D3-B3*$L$8),$I$3:$L$7,3)-VLOOKUP((C3-D3-B3*$L$8),$I$3:$L$7,4))</f>
        <v>0</v>
      </c>
      <c r="F3" s="55">
        <v>50</v>
      </c>
      <c r="G3" s="80">
        <f t="shared" ref="G3:G12" si="2">SUM(C3-D3-E3-F3)</f>
        <v>1770</v>
      </c>
      <c r="H3" s="62"/>
      <c r="I3" s="82">
        <v>0</v>
      </c>
      <c r="J3" s="83">
        <v>1710.78</v>
      </c>
      <c r="K3" s="84">
        <v>0</v>
      </c>
      <c r="L3" s="85">
        <v>0</v>
      </c>
      <c r="N3" s="86">
        <v>0</v>
      </c>
      <c r="O3" s="87">
        <v>1247.7</v>
      </c>
      <c r="P3" s="88">
        <v>0.08</v>
      </c>
    </row>
    <row r="4" spans="1:16" x14ac:dyDescent="0.25">
      <c r="A4" s="1" t="s">
        <v>57</v>
      </c>
      <c r="B4" s="1">
        <v>1</v>
      </c>
      <c r="C4" s="55">
        <v>1500</v>
      </c>
      <c r="D4" s="78">
        <f t="shared" si="0"/>
        <v>135</v>
      </c>
      <c r="E4" s="78">
        <f t="shared" si="1"/>
        <v>0</v>
      </c>
      <c r="F4" s="55"/>
      <c r="G4" s="80">
        <f t="shared" si="2"/>
        <v>1365</v>
      </c>
      <c r="H4" s="58"/>
      <c r="I4" s="94">
        <v>1710.79</v>
      </c>
      <c r="J4" s="95">
        <v>2563.91</v>
      </c>
      <c r="K4" s="96">
        <v>7.4999999999999997E-2</v>
      </c>
      <c r="L4" s="97">
        <v>112.43</v>
      </c>
      <c r="N4" s="94">
        <v>1247.71</v>
      </c>
      <c r="O4" s="95">
        <v>2079.5</v>
      </c>
      <c r="P4" s="98">
        <v>0.09</v>
      </c>
    </row>
    <row r="5" spans="1:16" ht="15.75" thickBot="1" x14ac:dyDescent="0.3">
      <c r="A5" s="1" t="s">
        <v>58</v>
      </c>
      <c r="B5" s="1">
        <v>2</v>
      </c>
      <c r="C5" s="55">
        <v>600</v>
      </c>
      <c r="D5" s="78">
        <f t="shared" si="0"/>
        <v>48</v>
      </c>
      <c r="E5" s="78">
        <f t="shared" si="1"/>
        <v>0</v>
      </c>
      <c r="F5" s="55">
        <v>50</v>
      </c>
      <c r="G5" s="80">
        <f t="shared" si="2"/>
        <v>502</v>
      </c>
      <c r="H5" s="58"/>
      <c r="I5" s="94">
        <v>2563.92</v>
      </c>
      <c r="J5" s="95">
        <v>3418.59</v>
      </c>
      <c r="K5" s="96">
        <v>0.15</v>
      </c>
      <c r="L5" s="97">
        <v>280.94</v>
      </c>
      <c r="N5" s="99">
        <v>2079.5100000000002</v>
      </c>
      <c r="O5" s="100">
        <v>4159</v>
      </c>
      <c r="P5" s="101">
        <v>0.11</v>
      </c>
    </row>
    <row r="6" spans="1:16" x14ac:dyDescent="0.25">
      <c r="A6" s="1" t="s">
        <v>59</v>
      </c>
      <c r="B6" s="1">
        <v>0</v>
      </c>
      <c r="C6" s="55">
        <v>900</v>
      </c>
      <c r="D6" s="78">
        <f t="shared" si="0"/>
        <v>72</v>
      </c>
      <c r="E6" s="78">
        <f t="shared" si="1"/>
        <v>0</v>
      </c>
      <c r="F6" s="55"/>
      <c r="G6" s="80">
        <f t="shared" si="2"/>
        <v>828</v>
      </c>
      <c r="H6" s="58"/>
      <c r="I6" s="94">
        <v>3418.6</v>
      </c>
      <c r="J6" s="95">
        <v>4271.59</v>
      </c>
      <c r="K6" s="96">
        <v>0.22500000000000001</v>
      </c>
      <c r="L6" s="97">
        <v>505.62</v>
      </c>
    </row>
    <row r="7" spans="1:16" ht="15.75" thickBot="1" x14ac:dyDescent="0.3">
      <c r="A7" s="1" t="s">
        <v>60</v>
      </c>
      <c r="B7" s="1">
        <v>3</v>
      </c>
      <c r="C7" s="55">
        <v>3563</v>
      </c>
      <c r="D7" s="78">
        <f t="shared" si="0"/>
        <v>391.93</v>
      </c>
      <c r="E7" s="78">
        <f t="shared" si="1"/>
        <v>117.33400000000006</v>
      </c>
      <c r="F7" s="55">
        <v>150</v>
      </c>
      <c r="G7" s="80">
        <f t="shared" si="2"/>
        <v>2903.7359999999999</v>
      </c>
      <c r="H7" s="58"/>
      <c r="I7" s="99">
        <v>4271.6000000000004</v>
      </c>
      <c r="J7" s="102"/>
      <c r="K7" s="103">
        <v>0.27500000000000002</v>
      </c>
      <c r="L7" s="104">
        <v>692.78</v>
      </c>
    </row>
    <row r="8" spans="1:16" ht="15.75" thickBot="1" x14ac:dyDescent="0.3">
      <c r="A8" s="1" t="s">
        <v>61</v>
      </c>
      <c r="B8" s="1">
        <v>4</v>
      </c>
      <c r="C8" s="55">
        <v>2500</v>
      </c>
      <c r="D8" s="78">
        <f t="shared" si="0"/>
        <v>275</v>
      </c>
      <c r="E8" s="78">
        <f t="shared" si="1"/>
        <v>0</v>
      </c>
      <c r="F8" s="55"/>
      <c r="G8" s="80">
        <f t="shared" si="2"/>
        <v>2225</v>
      </c>
      <c r="H8" s="58"/>
      <c r="I8" s="123" t="s">
        <v>71</v>
      </c>
      <c r="J8" s="124"/>
      <c r="K8" s="125"/>
      <c r="L8" s="107">
        <v>171.97</v>
      </c>
    </row>
    <row r="9" spans="1:16" x14ac:dyDescent="0.25">
      <c r="A9" s="1" t="s">
        <v>62</v>
      </c>
      <c r="B9" s="1">
        <v>1</v>
      </c>
      <c r="C9" s="55">
        <v>3500</v>
      </c>
      <c r="D9" s="78">
        <f t="shared" si="0"/>
        <v>385</v>
      </c>
      <c r="E9" s="78">
        <f t="shared" si="1"/>
        <v>160.5145</v>
      </c>
      <c r="F9" s="55">
        <v>20</v>
      </c>
      <c r="G9" s="80">
        <f t="shared" si="2"/>
        <v>2934.4854999999998</v>
      </c>
      <c r="H9" s="58"/>
    </row>
    <row r="10" spans="1:16" x14ac:dyDescent="0.25">
      <c r="A10" s="1" t="s">
        <v>63</v>
      </c>
      <c r="B10" s="1">
        <v>3</v>
      </c>
      <c r="C10" s="55">
        <v>1100</v>
      </c>
      <c r="D10" s="78">
        <f t="shared" si="0"/>
        <v>88</v>
      </c>
      <c r="E10" s="78">
        <f t="shared" si="1"/>
        <v>0</v>
      </c>
      <c r="F10" s="55"/>
      <c r="G10" s="80">
        <f t="shared" si="2"/>
        <v>1012</v>
      </c>
      <c r="H10" s="58"/>
    </row>
    <row r="11" spans="1:16" x14ac:dyDescent="0.25">
      <c r="A11" s="1" t="s">
        <v>64</v>
      </c>
      <c r="B11" s="1">
        <v>2</v>
      </c>
      <c r="C11" s="55">
        <v>2000</v>
      </c>
      <c r="D11" s="78">
        <f t="shared" si="0"/>
        <v>180</v>
      </c>
      <c r="E11" s="78">
        <f t="shared" si="1"/>
        <v>0</v>
      </c>
      <c r="F11" s="55">
        <v>50</v>
      </c>
      <c r="G11" s="80">
        <f t="shared" si="2"/>
        <v>1770</v>
      </c>
      <c r="H11" s="58"/>
    </row>
    <row r="12" spans="1:16" x14ac:dyDescent="0.25">
      <c r="A12" s="1" t="s">
        <v>65</v>
      </c>
      <c r="B12" s="1">
        <v>0</v>
      </c>
      <c r="C12" s="55">
        <v>95000</v>
      </c>
      <c r="D12" s="78">
        <f t="shared" si="0"/>
        <v>457.49</v>
      </c>
      <c r="E12" s="78">
        <f t="shared" si="1"/>
        <v>25306.410250000001</v>
      </c>
      <c r="F12" s="55">
        <v>200</v>
      </c>
      <c r="G12" s="80">
        <f t="shared" si="2"/>
        <v>69036.099749999994</v>
      </c>
      <c r="H12" s="58"/>
    </row>
    <row r="15" spans="1:16" x14ac:dyDescent="0.25">
      <c r="A15" s="63"/>
      <c r="B15" s="63"/>
    </row>
    <row r="16" spans="1:16" x14ac:dyDescent="0.25">
      <c r="A16" s="63"/>
      <c r="B16" s="63"/>
    </row>
    <row r="17" spans="1:2" x14ac:dyDescent="0.25">
      <c r="A17" s="63"/>
      <c r="B17" s="63"/>
    </row>
    <row r="18" spans="1:2" x14ac:dyDescent="0.25">
      <c r="A18" s="63"/>
      <c r="B18" s="63"/>
    </row>
    <row r="19" spans="1:2" x14ac:dyDescent="0.25">
      <c r="A19" s="63"/>
      <c r="B19" s="63"/>
    </row>
  </sheetData>
  <mergeCells count="11">
    <mergeCell ref="I1:L1"/>
    <mergeCell ref="I8:K8"/>
    <mergeCell ref="N1:P1"/>
    <mergeCell ref="I2:J2"/>
    <mergeCell ref="N2:O2"/>
    <mergeCell ref="A1:G1"/>
    <mergeCell ref="A16:B16"/>
    <mergeCell ref="A15:B15"/>
    <mergeCell ref="A17:B17"/>
    <mergeCell ref="A18:B18"/>
    <mergeCell ref="A19:B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23" sqref="C23"/>
    </sheetView>
  </sheetViews>
  <sheetFormatPr defaultRowHeight="15" x14ac:dyDescent="0.25"/>
  <cols>
    <col min="3" max="3" width="12.140625" bestFit="1" customWidth="1"/>
    <col min="4" max="4" width="10.5703125" bestFit="1" customWidth="1"/>
    <col min="5" max="5" width="12.140625" bestFit="1" customWidth="1"/>
    <col min="6" max="6" width="10.5703125" bestFit="1" customWidth="1"/>
    <col min="7" max="7" width="12.140625" bestFit="1" customWidth="1"/>
    <col min="9" max="10" width="12.140625" bestFit="1" customWidth="1"/>
    <col min="12" max="12" width="10.5703125" bestFit="1" customWidth="1"/>
    <col min="14" max="15" width="12.140625" bestFit="1" customWidth="1"/>
  </cols>
  <sheetData>
    <row r="1" spans="1:16" ht="21" thickBot="1" x14ac:dyDescent="0.3">
      <c r="A1" s="64" t="s">
        <v>49</v>
      </c>
      <c r="B1" s="65"/>
      <c r="C1" s="65"/>
      <c r="D1" s="65"/>
      <c r="E1" s="65"/>
      <c r="F1" s="65"/>
      <c r="G1" s="66"/>
      <c r="H1" s="67"/>
      <c r="I1" s="64" t="s">
        <v>66</v>
      </c>
      <c r="J1" s="65"/>
      <c r="K1" s="65"/>
      <c r="L1" s="66"/>
      <c r="M1" s="68"/>
      <c r="N1" s="64" t="s">
        <v>53</v>
      </c>
      <c r="O1" s="65"/>
      <c r="P1" s="66"/>
    </row>
    <row r="2" spans="1:16" ht="39" thickBot="1" x14ac:dyDescent="0.3">
      <c r="A2" s="69" t="s">
        <v>50</v>
      </c>
      <c r="B2" s="70" t="s">
        <v>67</v>
      </c>
      <c r="C2" s="70" t="s">
        <v>52</v>
      </c>
      <c r="D2" s="70" t="s">
        <v>53</v>
      </c>
      <c r="E2" s="70" t="s">
        <v>54</v>
      </c>
      <c r="F2" s="71" t="s">
        <v>55</v>
      </c>
      <c r="G2" s="72" t="s">
        <v>49</v>
      </c>
      <c r="H2" s="67"/>
      <c r="I2" s="73" t="s">
        <v>68</v>
      </c>
      <c r="J2" s="74"/>
      <c r="K2" s="70" t="s">
        <v>69</v>
      </c>
      <c r="L2" s="72" t="s">
        <v>70</v>
      </c>
      <c r="M2" s="68"/>
      <c r="N2" s="73" t="s">
        <v>68</v>
      </c>
      <c r="O2" s="74"/>
      <c r="P2" s="72" t="s">
        <v>69</v>
      </c>
    </row>
    <row r="3" spans="1:16" x14ac:dyDescent="0.25">
      <c r="A3" s="75" t="s">
        <v>56</v>
      </c>
      <c r="B3" s="76">
        <v>2</v>
      </c>
      <c r="C3" s="77">
        <v>2000</v>
      </c>
      <c r="D3" s="78">
        <f t="shared" ref="D3:D17" si="0">IF(C3&gt;=$O$5,$O$5*$P$5,C3*VLOOKUP(C3,$N$3:$P$5,3))</f>
        <v>180</v>
      </c>
      <c r="E3" s="78">
        <f t="shared" ref="E3:E17" si="1">IF((C3-D3-B3*$L$8)&lt;=0,0,(C3-D3-B3*$L$8)*VLOOKUP((C3-D3-B3*$L$8),$I$3:$L$7,3)-VLOOKUP((C3-D3-B3*$L$8),$I$3:$L$7,4))</f>
        <v>0</v>
      </c>
      <c r="F3" s="79">
        <v>50</v>
      </c>
      <c r="G3" s="80">
        <f t="shared" ref="G3:G17" si="2">SUM(C3-D3-E3-F3)</f>
        <v>1770</v>
      </c>
      <c r="H3" s="81"/>
      <c r="I3" s="82">
        <v>0</v>
      </c>
      <c r="J3" s="83">
        <v>1710.78</v>
      </c>
      <c r="K3" s="84">
        <v>0</v>
      </c>
      <c r="L3" s="85">
        <v>0</v>
      </c>
      <c r="M3" s="68"/>
      <c r="N3" s="86">
        <v>0</v>
      </c>
      <c r="O3" s="87">
        <v>1247.7</v>
      </c>
      <c r="P3" s="88">
        <v>0.08</v>
      </c>
    </row>
    <row r="4" spans="1:16" x14ac:dyDescent="0.25">
      <c r="A4" s="89" t="s">
        <v>57</v>
      </c>
      <c r="B4" s="90">
        <v>1</v>
      </c>
      <c r="C4" s="91">
        <v>1500</v>
      </c>
      <c r="D4" s="92">
        <f t="shared" si="0"/>
        <v>135</v>
      </c>
      <c r="E4" s="92">
        <f t="shared" si="1"/>
        <v>0</v>
      </c>
      <c r="F4" s="93"/>
      <c r="G4" s="80">
        <f t="shared" si="2"/>
        <v>1365</v>
      </c>
      <c r="H4" s="67"/>
      <c r="I4" s="94">
        <v>1710.79</v>
      </c>
      <c r="J4" s="95">
        <v>2563.91</v>
      </c>
      <c r="K4" s="96">
        <v>7.4999999999999997E-2</v>
      </c>
      <c r="L4" s="97">
        <v>112.43</v>
      </c>
      <c r="M4" s="68"/>
      <c r="N4" s="94">
        <v>1247.71</v>
      </c>
      <c r="O4" s="95">
        <v>2079.5</v>
      </c>
      <c r="P4" s="98">
        <v>0.09</v>
      </c>
    </row>
    <row r="5" spans="1:16" ht="15.75" thickBot="1" x14ac:dyDescent="0.3">
      <c r="A5" s="89" t="s">
        <v>58</v>
      </c>
      <c r="B5" s="90">
        <v>2</v>
      </c>
      <c r="C5" s="91">
        <v>600</v>
      </c>
      <c r="D5" s="92">
        <f t="shared" si="0"/>
        <v>48</v>
      </c>
      <c r="E5" s="92">
        <f t="shared" si="1"/>
        <v>0</v>
      </c>
      <c r="F5" s="93">
        <v>50</v>
      </c>
      <c r="G5" s="80">
        <f t="shared" si="2"/>
        <v>502</v>
      </c>
      <c r="H5" s="67"/>
      <c r="I5" s="94">
        <v>2563.92</v>
      </c>
      <c r="J5" s="95">
        <v>3418.59</v>
      </c>
      <c r="K5" s="96">
        <v>0.15</v>
      </c>
      <c r="L5" s="97">
        <v>280.94</v>
      </c>
      <c r="M5" s="68"/>
      <c r="N5" s="99">
        <v>2079.5100000000002</v>
      </c>
      <c r="O5" s="100">
        <v>4159</v>
      </c>
      <c r="P5" s="101">
        <v>0.11</v>
      </c>
    </row>
    <row r="6" spans="1:16" x14ac:dyDescent="0.25">
      <c r="A6" s="89" t="s">
        <v>59</v>
      </c>
      <c r="B6" s="90">
        <v>0</v>
      </c>
      <c r="C6" s="91">
        <v>900</v>
      </c>
      <c r="D6" s="92">
        <f t="shared" si="0"/>
        <v>72</v>
      </c>
      <c r="E6" s="92">
        <f t="shared" si="1"/>
        <v>0</v>
      </c>
      <c r="F6" s="93"/>
      <c r="G6" s="80">
        <f t="shared" si="2"/>
        <v>828</v>
      </c>
      <c r="H6" s="67"/>
      <c r="I6" s="94">
        <v>3418.6</v>
      </c>
      <c r="J6" s="95">
        <v>4271.59</v>
      </c>
      <c r="K6" s="96">
        <v>0.22500000000000001</v>
      </c>
      <c r="L6" s="97">
        <v>505.62</v>
      </c>
      <c r="M6" s="68"/>
      <c r="N6" s="68"/>
      <c r="O6" s="68"/>
      <c r="P6" s="68"/>
    </row>
    <row r="7" spans="1:16" ht="15.75" thickBot="1" x14ac:dyDescent="0.3">
      <c r="A7" s="89" t="s">
        <v>73</v>
      </c>
      <c r="B7" s="90">
        <v>1</v>
      </c>
      <c r="C7" s="91">
        <v>9563</v>
      </c>
      <c r="D7" s="92">
        <f t="shared" si="0"/>
        <v>457.49</v>
      </c>
      <c r="E7" s="92">
        <f t="shared" si="1"/>
        <v>1763.9435000000005</v>
      </c>
      <c r="F7" s="93">
        <v>50</v>
      </c>
      <c r="G7" s="80">
        <f t="shared" si="2"/>
        <v>7291.5664999999999</v>
      </c>
      <c r="H7" s="67"/>
      <c r="I7" s="99">
        <v>4271.6000000000004</v>
      </c>
      <c r="J7" s="102"/>
      <c r="K7" s="103">
        <v>0.27500000000000002</v>
      </c>
      <c r="L7" s="104">
        <v>692.78</v>
      </c>
      <c r="M7" s="68"/>
      <c r="N7" s="68"/>
      <c r="O7" s="68"/>
      <c r="P7" s="68"/>
    </row>
    <row r="8" spans="1:16" ht="15.75" thickBot="1" x14ac:dyDescent="0.3">
      <c r="A8" s="89" t="s">
        <v>61</v>
      </c>
      <c r="B8" s="90">
        <v>4</v>
      </c>
      <c r="C8" s="91">
        <v>2500</v>
      </c>
      <c r="D8" s="92">
        <f t="shared" si="0"/>
        <v>275</v>
      </c>
      <c r="E8" s="92">
        <f t="shared" si="1"/>
        <v>0</v>
      </c>
      <c r="F8" s="93"/>
      <c r="G8" s="80">
        <f t="shared" si="2"/>
        <v>2225</v>
      </c>
      <c r="H8" s="67"/>
      <c r="I8" s="73" t="s">
        <v>71</v>
      </c>
      <c r="J8" s="105"/>
      <c r="K8" s="106"/>
      <c r="L8" s="107">
        <v>171.97</v>
      </c>
      <c r="M8" s="68"/>
      <c r="N8" s="68"/>
      <c r="O8" s="68"/>
      <c r="P8" s="68"/>
    </row>
    <row r="9" spans="1:16" x14ac:dyDescent="0.25">
      <c r="A9" s="89" t="s">
        <v>62</v>
      </c>
      <c r="B9" s="90">
        <v>1</v>
      </c>
      <c r="C9" s="91">
        <v>3500</v>
      </c>
      <c r="D9" s="92">
        <f t="shared" si="0"/>
        <v>385</v>
      </c>
      <c r="E9" s="92">
        <f t="shared" si="1"/>
        <v>160.5145</v>
      </c>
      <c r="F9" s="93"/>
      <c r="G9" s="80">
        <f t="shared" si="2"/>
        <v>2954.4854999999998</v>
      </c>
      <c r="H9" s="67"/>
      <c r="I9" s="108"/>
      <c r="J9" s="67"/>
      <c r="K9" s="67"/>
      <c r="L9" s="67"/>
      <c r="M9" s="67"/>
      <c r="N9" s="67"/>
      <c r="O9" s="67"/>
      <c r="P9" s="67"/>
    </row>
    <row r="10" spans="1:16" x14ac:dyDescent="0.25">
      <c r="A10" s="89" t="s">
        <v>63</v>
      </c>
      <c r="B10" s="90">
        <v>3</v>
      </c>
      <c r="C10" s="91">
        <v>1100</v>
      </c>
      <c r="D10" s="92">
        <f t="shared" si="0"/>
        <v>88</v>
      </c>
      <c r="E10" s="92">
        <f t="shared" si="1"/>
        <v>0</v>
      </c>
      <c r="F10" s="93">
        <v>50</v>
      </c>
      <c r="G10" s="80">
        <f t="shared" si="2"/>
        <v>962</v>
      </c>
      <c r="H10" s="67"/>
      <c r="I10" s="67"/>
      <c r="J10" s="67"/>
      <c r="K10" s="67"/>
      <c r="L10" s="67"/>
      <c r="M10" s="67"/>
      <c r="N10" s="67"/>
      <c r="O10" s="67"/>
      <c r="P10" s="67"/>
    </row>
    <row r="11" spans="1:16" x14ac:dyDescent="0.25">
      <c r="A11" s="89" t="s">
        <v>72</v>
      </c>
      <c r="B11" s="90">
        <v>2</v>
      </c>
      <c r="C11" s="91">
        <v>3000</v>
      </c>
      <c r="D11" s="92">
        <f t="shared" si="0"/>
        <v>330</v>
      </c>
      <c r="E11" s="92">
        <f t="shared" si="1"/>
        <v>62.024499999999989</v>
      </c>
      <c r="F11" s="93"/>
      <c r="G11" s="80">
        <f t="shared" si="2"/>
        <v>2607.9755</v>
      </c>
      <c r="H11" s="67"/>
      <c r="I11" s="67"/>
      <c r="J11" s="67"/>
      <c r="K11" s="67"/>
      <c r="L11" s="67"/>
      <c r="M11" s="67"/>
      <c r="N11" s="67"/>
      <c r="O11" s="67"/>
      <c r="P11" s="67"/>
    </row>
    <row r="12" spans="1:16" ht="15.75" thickBot="1" x14ac:dyDescent="0.3">
      <c r="A12" s="110" t="s">
        <v>65</v>
      </c>
      <c r="B12" s="111">
        <v>0</v>
      </c>
      <c r="C12" s="112">
        <v>9500</v>
      </c>
      <c r="D12" s="113">
        <f t="shared" si="0"/>
        <v>457.49</v>
      </c>
      <c r="E12" s="113">
        <f t="shared" si="1"/>
        <v>1793.9102500000001</v>
      </c>
      <c r="F12" s="114">
        <v>100</v>
      </c>
      <c r="G12" s="115">
        <f t="shared" si="2"/>
        <v>7148.5997500000003</v>
      </c>
      <c r="H12" s="67"/>
      <c r="I12" s="109"/>
      <c r="J12" s="67"/>
      <c r="K12" s="67"/>
      <c r="L12" s="67"/>
      <c r="M12" s="67"/>
      <c r="N12" s="67"/>
      <c r="O12" s="67"/>
      <c r="P12" s="67"/>
    </row>
    <row r="13" spans="1:16" x14ac:dyDescent="0.25">
      <c r="A13" s="116"/>
      <c r="B13" s="117"/>
      <c r="C13" s="118"/>
      <c r="D13" s="119"/>
      <c r="E13" s="119"/>
      <c r="F13" s="119"/>
      <c r="G13" s="118"/>
      <c r="H13" s="67"/>
      <c r="I13" s="67"/>
      <c r="J13" s="67"/>
      <c r="K13" s="67"/>
      <c r="L13" s="67"/>
      <c r="M13" s="67"/>
      <c r="N13" s="67"/>
      <c r="O13" s="67"/>
      <c r="P13" s="67"/>
    </row>
    <row r="14" spans="1:16" x14ac:dyDescent="0.25">
      <c r="A14" s="116"/>
      <c r="B14" s="117"/>
      <c r="C14" s="118"/>
      <c r="D14" s="119"/>
      <c r="E14" s="119"/>
      <c r="F14" s="119"/>
      <c r="G14" s="118"/>
      <c r="H14" s="67"/>
      <c r="I14" s="67"/>
      <c r="J14" s="67"/>
      <c r="K14" s="67"/>
      <c r="L14" s="67"/>
      <c r="M14" s="67"/>
      <c r="N14" s="67"/>
      <c r="O14" s="67"/>
      <c r="P14" s="67"/>
    </row>
    <row r="15" spans="1:16" x14ac:dyDescent="0.25">
      <c r="A15" s="116"/>
      <c r="B15" s="117"/>
      <c r="C15" s="118"/>
      <c r="D15" s="119"/>
      <c r="E15" s="119"/>
      <c r="F15" s="119"/>
      <c r="G15" s="118"/>
      <c r="H15" s="67"/>
      <c r="I15" s="67"/>
      <c r="J15" s="67"/>
      <c r="K15" s="67"/>
      <c r="L15" s="67"/>
      <c r="M15" s="67"/>
      <c r="N15" s="67"/>
      <c r="O15" s="67"/>
      <c r="P15" s="67"/>
    </row>
    <row r="16" spans="1:16" x14ac:dyDescent="0.25">
      <c r="A16" s="116"/>
      <c r="B16" s="117"/>
      <c r="C16" s="118"/>
      <c r="D16" s="119"/>
      <c r="E16" s="119"/>
      <c r="F16" s="119"/>
      <c r="G16" s="118"/>
      <c r="H16" s="67"/>
      <c r="I16" s="67"/>
      <c r="J16" s="67"/>
      <c r="K16" s="67"/>
      <c r="L16" s="67"/>
      <c r="M16" s="67"/>
      <c r="N16" s="67"/>
      <c r="O16" s="67"/>
      <c r="P16" s="67"/>
    </row>
    <row r="17" spans="1:16" x14ac:dyDescent="0.25">
      <c r="A17" s="116"/>
      <c r="B17" s="117"/>
      <c r="C17" s="118"/>
      <c r="D17" s="119"/>
      <c r="E17" s="119"/>
      <c r="F17" s="119"/>
      <c r="G17" s="118"/>
      <c r="H17" s="67"/>
      <c r="I17" s="67"/>
      <c r="J17" s="67"/>
      <c r="K17" s="67"/>
      <c r="L17" s="67"/>
      <c r="M17" s="67"/>
      <c r="N17" s="67"/>
      <c r="O17" s="67"/>
      <c r="P17" s="67"/>
    </row>
  </sheetData>
  <protectedRanges>
    <protectedRange sqref="A3:C17 I9" name="Intervalo1"/>
  </protectedRanges>
  <mergeCells count="6">
    <mergeCell ref="A1:G1"/>
    <mergeCell ref="I1:L1"/>
    <mergeCell ref="N1:P1"/>
    <mergeCell ref="I2:J2"/>
    <mergeCell ref="N2:O2"/>
    <mergeCell ref="I8:K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Normal="100" workbookViewId="0">
      <selection activeCell="D3" sqref="D3:F3"/>
    </sheetView>
  </sheetViews>
  <sheetFormatPr defaultRowHeight="15" x14ac:dyDescent="0.25"/>
  <cols>
    <col min="4" max="4" width="12.140625" bestFit="1" customWidth="1"/>
    <col min="16" max="16" width="8.7109375" bestFit="1" customWidth="1"/>
    <col min="17" max="17" width="10.5703125" bestFit="1" customWidth="1"/>
  </cols>
  <sheetData>
    <row r="1" spans="1:17" ht="29.25" thickBot="1" x14ac:dyDescent="0.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9" t="s">
        <v>19</v>
      </c>
      <c r="B2" s="10"/>
      <c r="C2" s="10"/>
      <c r="D2" s="11" t="s">
        <v>20</v>
      </c>
      <c r="E2" s="11"/>
      <c r="F2" s="11"/>
      <c r="G2" s="12" t="s">
        <v>21</v>
      </c>
      <c r="H2" s="13" t="s">
        <v>22</v>
      </c>
      <c r="I2" s="13" t="s">
        <v>23</v>
      </c>
      <c r="J2" s="14" t="s">
        <v>24</v>
      </c>
      <c r="K2" s="15" t="s">
        <v>25</v>
      </c>
      <c r="L2" s="16"/>
      <c r="M2" s="17" t="s">
        <v>26</v>
      </c>
      <c r="N2" s="13" t="s">
        <v>27</v>
      </c>
      <c r="O2" s="13" t="s">
        <v>28</v>
      </c>
      <c r="P2" s="13" t="s">
        <v>29</v>
      </c>
      <c r="Q2" s="18" t="s">
        <v>30</v>
      </c>
    </row>
    <row r="3" spans="1:17" ht="15.75" x14ac:dyDescent="0.25">
      <c r="A3" s="19" t="s">
        <v>31</v>
      </c>
      <c r="B3" s="20"/>
      <c r="C3" s="20"/>
      <c r="D3" s="53" t="s">
        <v>48</v>
      </c>
      <c r="E3" s="53"/>
      <c r="F3" s="53"/>
      <c r="G3" s="22">
        <v>42064</v>
      </c>
      <c r="H3" s="23">
        <f>IF(G3&lt;&gt;" ",G3," ")</f>
        <v>42064</v>
      </c>
      <c r="I3" s="23" t="str">
        <f t="shared" ref="I3:I33" si="0">IF(G3&lt;&gt;" ",LOOKUP(WEEKDAY(H3,2),$B$9:$B$11,$C$9:$C$11)," ")</f>
        <v>H3</v>
      </c>
      <c r="J3" s="24"/>
      <c r="K3" s="24"/>
      <c r="L3" s="24"/>
      <c r="M3" s="25"/>
      <c r="N3" s="26">
        <f>(M3-J3-(L3-K3))*24</f>
        <v>0</v>
      </c>
      <c r="O3" s="27" t="str">
        <f t="shared" ref="O3:O33" si="1">IF(I3=$C$9,8,IF(I3=$C$10,4,IF(I3=$C$11," "," ")))</f>
        <v xml:space="preserve"> </v>
      </c>
      <c r="P3" s="28" t="str">
        <f>IF(N3=0," ",N3-O3)</f>
        <v xml:space="preserve"> </v>
      </c>
      <c r="Q3" s="29" t="str">
        <f t="shared" ref="Q3:Q33" si="2">IF(P3=" "," ",P3*$D$7+(IF(I3=$C$9,P3*$D$7*$F$9,IF(I3=$C$10,P3*$D$7*$F$10,IF(I3=$C$11,P3*$D$7*$F$10)))))</f>
        <v xml:space="preserve"> </v>
      </c>
    </row>
    <row r="4" spans="1:17" x14ac:dyDescent="0.25">
      <c r="A4" s="19" t="s">
        <v>32</v>
      </c>
      <c r="B4" s="20"/>
      <c r="C4" s="20"/>
      <c r="D4" s="21">
        <v>125</v>
      </c>
      <c r="E4" s="21"/>
      <c r="F4" s="21"/>
      <c r="G4" s="22">
        <f>G3+1</f>
        <v>42065</v>
      </c>
      <c r="H4" s="23">
        <f t="shared" ref="H4:H33" si="3">IF(G4&lt;&gt;" ",G4," ")</f>
        <v>42065</v>
      </c>
      <c r="I4" s="23" t="str">
        <f t="shared" si="0"/>
        <v>H1</v>
      </c>
      <c r="J4" s="24">
        <v>0.29166666666666669</v>
      </c>
      <c r="K4" s="24">
        <v>0.45833333333333331</v>
      </c>
      <c r="L4" s="24">
        <v>0.5</v>
      </c>
      <c r="M4" s="25">
        <v>0.70833333333333337</v>
      </c>
      <c r="N4" s="26">
        <f t="shared" ref="N4:N33" si="4">(M4-J4-(L4-K4))*24</f>
        <v>9</v>
      </c>
      <c r="O4" s="27">
        <f t="shared" si="1"/>
        <v>8</v>
      </c>
      <c r="P4" s="28">
        <f t="shared" ref="P4:P33" si="5">IF(N4=0," ",N4-O4)</f>
        <v>1</v>
      </c>
      <c r="Q4" s="29">
        <f t="shared" si="2"/>
        <v>10.199999999999999</v>
      </c>
    </row>
    <row r="5" spans="1:17" x14ac:dyDescent="0.25">
      <c r="A5" s="19" t="s">
        <v>33</v>
      </c>
      <c r="B5" s="20"/>
      <c r="C5" s="20"/>
      <c r="D5" s="21" t="s">
        <v>34</v>
      </c>
      <c r="E5" s="21"/>
      <c r="F5" s="21"/>
      <c r="G5" s="22">
        <f t="shared" ref="G5:G33" si="6">G4+1</f>
        <v>42066</v>
      </c>
      <c r="H5" s="23">
        <f t="shared" si="3"/>
        <v>42066</v>
      </c>
      <c r="I5" s="23" t="str">
        <f t="shared" si="0"/>
        <v>H1</v>
      </c>
      <c r="J5" s="24">
        <v>0.29166666666666669</v>
      </c>
      <c r="K5" s="24">
        <v>0.5</v>
      </c>
      <c r="L5" s="24">
        <v>0.54166666666666663</v>
      </c>
      <c r="M5" s="25">
        <v>0.75</v>
      </c>
      <c r="N5" s="26">
        <f t="shared" si="4"/>
        <v>10</v>
      </c>
      <c r="O5" s="27">
        <f t="shared" si="1"/>
        <v>8</v>
      </c>
      <c r="P5" s="28">
        <f>IF(N5=0," ",N5-O5)</f>
        <v>2</v>
      </c>
      <c r="Q5" s="29">
        <f t="shared" si="2"/>
        <v>20.399999999999999</v>
      </c>
    </row>
    <row r="6" spans="1:17" x14ac:dyDescent="0.25">
      <c r="A6" s="19" t="s">
        <v>35</v>
      </c>
      <c r="B6" s="20"/>
      <c r="C6" s="20"/>
      <c r="D6" s="30">
        <f>220*6</f>
        <v>1320</v>
      </c>
      <c r="E6" s="30"/>
      <c r="F6" s="30"/>
      <c r="G6" s="22">
        <f t="shared" si="6"/>
        <v>42067</v>
      </c>
      <c r="H6" s="23">
        <f t="shared" si="3"/>
        <v>42067</v>
      </c>
      <c r="I6" s="23" t="str">
        <f t="shared" si="0"/>
        <v>H1</v>
      </c>
      <c r="J6" s="24">
        <v>0.25</v>
      </c>
      <c r="K6" s="24">
        <v>0.45833333333333331</v>
      </c>
      <c r="L6" s="24">
        <v>0.5</v>
      </c>
      <c r="M6" s="25">
        <v>0.625</v>
      </c>
      <c r="N6" s="26">
        <f t="shared" si="4"/>
        <v>8</v>
      </c>
      <c r="O6" s="27">
        <f t="shared" si="1"/>
        <v>8</v>
      </c>
      <c r="P6" s="28">
        <f t="shared" si="5"/>
        <v>0</v>
      </c>
      <c r="Q6" s="29">
        <f t="shared" si="2"/>
        <v>0</v>
      </c>
    </row>
    <row r="7" spans="1:17" ht="15.75" thickBot="1" x14ac:dyDescent="0.3">
      <c r="A7" s="31" t="s">
        <v>36</v>
      </c>
      <c r="B7" s="32"/>
      <c r="C7" s="32"/>
      <c r="D7" s="33">
        <f>D6/220</f>
        <v>6</v>
      </c>
      <c r="E7" s="33"/>
      <c r="F7" s="33"/>
      <c r="G7" s="22">
        <f t="shared" si="6"/>
        <v>42068</v>
      </c>
      <c r="H7" s="23">
        <f t="shared" si="3"/>
        <v>42068</v>
      </c>
      <c r="I7" s="23" t="str">
        <f t="shared" si="0"/>
        <v>H1</v>
      </c>
      <c r="J7" s="24">
        <v>0.29166666666666669</v>
      </c>
      <c r="K7" s="24">
        <v>0.45833333333333331</v>
      </c>
      <c r="L7" s="24">
        <v>0.5</v>
      </c>
      <c r="M7" s="25">
        <v>0.70833333333333337</v>
      </c>
      <c r="N7" s="26">
        <f t="shared" si="4"/>
        <v>9</v>
      </c>
      <c r="O7" s="27">
        <f t="shared" si="1"/>
        <v>8</v>
      </c>
      <c r="P7" s="28">
        <f t="shared" si="5"/>
        <v>1</v>
      </c>
      <c r="Q7" s="29">
        <f t="shared" si="2"/>
        <v>10.199999999999999</v>
      </c>
    </row>
    <row r="8" spans="1:17" x14ac:dyDescent="0.25">
      <c r="A8" s="34" t="s">
        <v>37</v>
      </c>
      <c r="B8" s="35"/>
      <c r="C8" s="35"/>
      <c r="D8" s="36" t="s">
        <v>38</v>
      </c>
      <c r="E8" s="36" t="s">
        <v>39</v>
      </c>
      <c r="F8" s="36" t="s">
        <v>40</v>
      </c>
      <c r="G8" s="22">
        <f t="shared" si="6"/>
        <v>42069</v>
      </c>
      <c r="H8" s="23">
        <f t="shared" si="3"/>
        <v>42069</v>
      </c>
      <c r="I8" s="23" t="str">
        <f t="shared" si="0"/>
        <v>H1</v>
      </c>
      <c r="J8" s="24">
        <v>0.29166666666666669</v>
      </c>
      <c r="K8" s="24">
        <v>0.5</v>
      </c>
      <c r="L8" s="24">
        <v>0.54166666666666663</v>
      </c>
      <c r="M8" s="25">
        <v>0.75</v>
      </c>
      <c r="N8" s="26">
        <f t="shared" si="4"/>
        <v>10</v>
      </c>
      <c r="O8" s="27">
        <f t="shared" si="1"/>
        <v>8</v>
      </c>
      <c r="P8" s="28">
        <f t="shared" si="5"/>
        <v>2</v>
      </c>
      <c r="Q8" s="29">
        <f t="shared" si="2"/>
        <v>20.399999999999999</v>
      </c>
    </row>
    <row r="9" spans="1:17" x14ac:dyDescent="0.25">
      <c r="A9" s="37" t="s">
        <v>41</v>
      </c>
      <c r="B9" s="38">
        <v>1</v>
      </c>
      <c r="C9" s="38" t="s">
        <v>42</v>
      </c>
      <c r="D9" s="39">
        <v>0.29166666666666669</v>
      </c>
      <c r="E9" s="39">
        <v>0.66666666666666663</v>
      </c>
      <c r="F9" s="40">
        <v>0.7</v>
      </c>
      <c r="G9" s="22">
        <f t="shared" si="6"/>
        <v>42070</v>
      </c>
      <c r="H9" s="23">
        <f t="shared" si="3"/>
        <v>42070</v>
      </c>
      <c r="I9" s="23" t="str">
        <f t="shared" si="0"/>
        <v>H2</v>
      </c>
      <c r="J9" s="24">
        <v>0.25</v>
      </c>
      <c r="K9" s="24">
        <v>0.45833333333333331</v>
      </c>
      <c r="L9" s="24">
        <v>0.5</v>
      </c>
      <c r="M9" s="25">
        <v>0.625</v>
      </c>
      <c r="N9" s="26">
        <f t="shared" si="4"/>
        <v>8</v>
      </c>
      <c r="O9" s="27">
        <f t="shared" si="1"/>
        <v>4</v>
      </c>
      <c r="P9" s="28">
        <f t="shared" si="5"/>
        <v>4</v>
      </c>
      <c r="Q9" s="29">
        <f t="shared" si="2"/>
        <v>48</v>
      </c>
    </row>
    <row r="10" spans="1:17" x14ac:dyDescent="0.25">
      <c r="A10" s="37" t="s">
        <v>43</v>
      </c>
      <c r="B10" s="38">
        <v>6</v>
      </c>
      <c r="C10" s="38" t="s">
        <v>44</v>
      </c>
      <c r="D10" s="39">
        <v>0.29166666666666669</v>
      </c>
      <c r="E10" s="39">
        <v>0.45833333333333331</v>
      </c>
      <c r="F10" s="40">
        <v>1</v>
      </c>
      <c r="G10" s="22">
        <f t="shared" si="6"/>
        <v>42071</v>
      </c>
      <c r="H10" s="23">
        <f t="shared" si="3"/>
        <v>42071</v>
      </c>
      <c r="I10" s="23" t="str">
        <f t="shared" si="0"/>
        <v>H3</v>
      </c>
      <c r="J10" s="24"/>
      <c r="K10" s="24"/>
      <c r="L10" s="24"/>
      <c r="M10" s="25"/>
      <c r="N10" s="26">
        <f t="shared" si="4"/>
        <v>0</v>
      </c>
      <c r="O10" s="27" t="str">
        <f>IF(I10=$C$9,8,IF(I10=$C$10,4,IF(I10=$C$11," "," ")))</f>
        <v xml:space="preserve"> </v>
      </c>
      <c r="P10" s="28" t="str">
        <f t="shared" si="5"/>
        <v xml:space="preserve"> </v>
      </c>
      <c r="Q10" s="29" t="str">
        <f t="shared" si="2"/>
        <v xml:space="preserve"> </v>
      </c>
    </row>
    <row r="11" spans="1:17" ht="15.75" thickBot="1" x14ac:dyDescent="0.3">
      <c r="A11" s="41" t="s">
        <v>45</v>
      </c>
      <c r="B11" s="42">
        <v>7</v>
      </c>
      <c r="C11" s="42" t="s">
        <v>46</v>
      </c>
      <c r="D11" s="42"/>
      <c r="E11" s="42"/>
      <c r="F11" s="43">
        <v>1</v>
      </c>
      <c r="G11" s="22">
        <f t="shared" si="6"/>
        <v>42072</v>
      </c>
      <c r="H11" s="23">
        <f t="shared" si="3"/>
        <v>42072</v>
      </c>
      <c r="I11" s="23" t="str">
        <f t="shared" si="0"/>
        <v>H1</v>
      </c>
      <c r="J11" s="24">
        <v>0.29166666666666669</v>
      </c>
      <c r="K11" s="24">
        <v>0.5</v>
      </c>
      <c r="L11" s="24">
        <v>0.54166666666666663</v>
      </c>
      <c r="M11" s="25">
        <v>0.75</v>
      </c>
      <c r="N11" s="26">
        <f t="shared" si="4"/>
        <v>10</v>
      </c>
      <c r="O11" s="27">
        <f t="shared" si="1"/>
        <v>8</v>
      </c>
      <c r="P11" s="28">
        <f t="shared" si="5"/>
        <v>2</v>
      </c>
      <c r="Q11" s="29">
        <f t="shared" si="2"/>
        <v>20.399999999999999</v>
      </c>
    </row>
    <row r="12" spans="1:17" x14ac:dyDescent="0.25">
      <c r="G12" s="22">
        <f t="shared" si="6"/>
        <v>42073</v>
      </c>
      <c r="H12" s="23">
        <f t="shared" si="3"/>
        <v>42073</v>
      </c>
      <c r="I12" s="23" t="str">
        <f t="shared" si="0"/>
        <v>H1</v>
      </c>
      <c r="J12" s="24">
        <v>0.25</v>
      </c>
      <c r="K12" s="24">
        <v>0.45833333333333331</v>
      </c>
      <c r="L12" s="24">
        <v>0.5</v>
      </c>
      <c r="M12" s="25">
        <v>0.625</v>
      </c>
      <c r="N12" s="26">
        <f t="shared" si="4"/>
        <v>8</v>
      </c>
      <c r="O12" s="27">
        <f t="shared" si="1"/>
        <v>8</v>
      </c>
      <c r="P12" s="28">
        <f t="shared" si="5"/>
        <v>0</v>
      </c>
      <c r="Q12" s="29">
        <f t="shared" si="2"/>
        <v>0</v>
      </c>
    </row>
    <row r="13" spans="1:17" x14ac:dyDescent="0.25">
      <c r="G13" s="22">
        <f t="shared" si="6"/>
        <v>42074</v>
      </c>
      <c r="H13" s="23">
        <f t="shared" si="3"/>
        <v>42074</v>
      </c>
      <c r="I13" s="23" t="str">
        <f t="shared" si="0"/>
        <v>H1</v>
      </c>
      <c r="J13" s="24">
        <v>0.29166666666666669</v>
      </c>
      <c r="K13" s="24">
        <v>0.45833333333333331</v>
      </c>
      <c r="L13" s="24">
        <v>0.5</v>
      </c>
      <c r="M13" s="25">
        <v>0.70833333333333337</v>
      </c>
      <c r="N13" s="26">
        <f t="shared" si="4"/>
        <v>9</v>
      </c>
      <c r="O13" s="27">
        <f t="shared" si="1"/>
        <v>8</v>
      </c>
      <c r="P13" s="28">
        <f t="shared" si="5"/>
        <v>1</v>
      </c>
      <c r="Q13" s="29">
        <f t="shared" si="2"/>
        <v>10.199999999999999</v>
      </c>
    </row>
    <row r="14" spans="1:17" x14ac:dyDescent="0.25">
      <c r="A14" s="44"/>
      <c r="C14" s="45"/>
      <c r="G14" s="22">
        <f t="shared" si="6"/>
        <v>42075</v>
      </c>
      <c r="H14" s="23">
        <f t="shared" si="3"/>
        <v>42075</v>
      </c>
      <c r="I14" s="23" t="str">
        <f t="shared" si="0"/>
        <v>H1</v>
      </c>
      <c r="J14" s="24">
        <v>0.29166666666666669</v>
      </c>
      <c r="K14" s="24">
        <v>0.5</v>
      </c>
      <c r="L14" s="24">
        <v>0.54166666666666663</v>
      </c>
      <c r="M14" s="25">
        <v>0.75</v>
      </c>
      <c r="N14" s="26">
        <f t="shared" si="4"/>
        <v>10</v>
      </c>
      <c r="O14" s="27">
        <f t="shared" si="1"/>
        <v>8</v>
      </c>
      <c r="P14" s="28">
        <f t="shared" si="5"/>
        <v>2</v>
      </c>
      <c r="Q14" s="29">
        <f t="shared" si="2"/>
        <v>20.399999999999999</v>
      </c>
    </row>
    <row r="15" spans="1:17" x14ac:dyDescent="0.25">
      <c r="G15" s="22">
        <f t="shared" si="6"/>
        <v>42076</v>
      </c>
      <c r="H15" s="23">
        <f t="shared" si="3"/>
        <v>42076</v>
      </c>
      <c r="I15" s="23" t="str">
        <f t="shared" si="0"/>
        <v>H1</v>
      </c>
      <c r="J15" s="24">
        <v>0.25</v>
      </c>
      <c r="K15" s="24">
        <v>0.45833333333333331</v>
      </c>
      <c r="L15" s="24">
        <v>0.5</v>
      </c>
      <c r="M15" s="25">
        <v>0.625</v>
      </c>
      <c r="N15" s="26">
        <f t="shared" si="4"/>
        <v>8</v>
      </c>
      <c r="O15" s="27">
        <f t="shared" si="1"/>
        <v>8</v>
      </c>
      <c r="P15" s="28">
        <f t="shared" si="5"/>
        <v>0</v>
      </c>
      <c r="Q15" s="29">
        <f t="shared" si="2"/>
        <v>0</v>
      </c>
    </row>
    <row r="16" spans="1:17" x14ac:dyDescent="0.25">
      <c r="G16" s="22">
        <f t="shared" si="6"/>
        <v>42077</v>
      </c>
      <c r="H16" s="23">
        <f t="shared" si="3"/>
        <v>42077</v>
      </c>
      <c r="I16" s="23" t="str">
        <f t="shared" si="0"/>
        <v>H2</v>
      </c>
      <c r="J16" s="24">
        <v>0.29166666666666669</v>
      </c>
      <c r="K16" s="24">
        <v>0.45833333333333331</v>
      </c>
      <c r="L16" s="24">
        <v>0.5</v>
      </c>
      <c r="M16" s="25">
        <v>0.70833333333333337</v>
      </c>
      <c r="N16" s="26">
        <f t="shared" si="4"/>
        <v>9</v>
      </c>
      <c r="O16" s="27">
        <f t="shared" si="1"/>
        <v>4</v>
      </c>
      <c r="P16" s="28">
        <f t="shared" si="5"/>
        <v>5</v>
      </c>
      <c r="Q16" s="29">
        <f t="shared" si="2"/>
        <v>60</v>
      </c>
    </row>
    <row r="17" spans="1:17" x14ac:dyDescent="0.25">
      <c r="A17" s="44"/>
      <c r="B17" s="44"/>
      <c r="C17" s="45"/>
      <c r="D17" s="45"/>
      <c r="E17" s="45"/>
      <c r="F17" s="45"/>
      <c r="G17" s="22">
        <f t="shared" si="6"/>
        <v>42078</v>
      </c>
      <c r="H17" s="23">
        <f t="shared" si="3"/>
        <v>42078</v>
      </c>
      <c r="I17" s="23" t="str">
        <f t="shared" si="0"/>
        <v>H3</v>
      </c>
      <c r="J17" s="24"/>
      <c r="K17" s="24"/>
      <c r="L17" s="24"/>
      <c r="M17" s="25"/>
      <c r="N17" s="26">
        <f t="shared" si="4"/>
        <v>0</v>
      </c>
      <c r="O17" s="27" t="str">
        <f t="shared" si="1"/>
        <v xml:space="preserve"> </v>
      </c>
      <c r="P17" s="28" t="str">
        <f>IF(N17=0," ",N17-O17)</f>
        <v xml:space="preserve"> </v>
      </c>
      <c r="Q17" s="29" t="str">
        <f t="shared" si="2"/>
        <v xml:space="preserve"> </v>
      </c>
    </row>
    <row r="18" spans="1:17" x14ac:dyDescent="0.25">
      <c r="G18" s="22">
        <f t="shared" si="6"/>
        <v>42079</v>
      </c>
      <c r="H18" s="23">
        <f t="shared" si="3"/>
        <v>42079</v>
      </c>
      <c r="I18" s="23" t="str">
        <f t="shared" si="0"/>
        <v>H1</v>
      </c>
      <c r="J18" s="24">
        <v>0.25</v>
      </c>
      <c r="K18" s="24">
        <v>0.45833333333333331</v>
      </c>
      <c r="L18" s="24">
        <v>0.5</v>
      </c>
      <c r="M18" s="25">
        <v>0.625</v>
      </c>
      <c r="N18" s="26">
        <f t="shared" si="4"/>
        <v>8</v>
      </c>
      <c r="O18" s="27">
        <f t="shared" si="1"/>
        <v>8</v>
      </c>
      <c r="P18" s="28">
        <f t="shared" si="5"/>
        <v>0</v>
      </c>
      <c r="Q18" s="29">
        <f t="shared" si="2"/>
        <v>0</v>
      </c>
    </row>
    <row r="19" spans="1:17" x14ac:dyDescent="0.25">
      <c r="G19" s="22">
        <f t="shared" si="6"/>
        <v>42080</v>
      </c>
      <c r="H19" s="23">
        <f t="shared" si="3"/>
        <v>42080</v>
      </c>
      <c r="I19" s="23" t="str">
        <f t="shared" si="0"/>
        <v>H1</v>
      </c>
      <c r="J19" s="24">
        <v>0.29166666666666669</v>
      </c>
      <c r="K19" s="24">
        <v>0.45833333333333331</v>
      </c>
      <c r="L19" s="24">
        <v>0.5</v>
      </c>
      <c r="M19" s="25">
        <v>0.70833333333333337</v>
      </c>
      <c r="N19" s="26">
        <f t="shared" si="4"/>
        <v>9</v>
      </c>
      <c r="O19" s="27">
        <f t="shared" si="1"/>
        <v>8</v>
      </c>
      <c r="P19" s="28">
        <f t="shared" si="5"/>
        <v>1</v>
      </c>
      <c r="Q19" s="29">
        <f t="shared" si="2"/>
        <v>10.199999999999999</v>
      </c>
    </row>
    <row r="20" spans="1:17" ht="23.25" x14ac:dyDescent="0.35">
      <c r="A20" s="46"/>
      <c r="G20" s="22">
        <f t="shared" si="6"/>
        <v>42081</v>
      </c>
      <c r="H20" s="23">
        <f t="shared" si="3"/>
        <v>42081</v>
      </c>
      <c r="I20" s="23" t="str">
        <f t="shared" si="0"/>
        <v>H1</v>
      </c>
      <c r="J20" s="24">
        <v>0.29166666666666669</v>
      </c>
      <c r="K20" s="24">
        <v>0.5</v>
      </c>
      <c r="L20" s="24">
        <v>0.54166666666666663</v>
      </c>
      <c r="M20" s="25">
        <v>0.75</v>
      </c>
      <c r="N20" s="26">
        <f t="shared" si="4"/>
        <v>10</v>
      </c>
      <c r="O20" s="27">
        <f t="shared" si="1"/>
        <v>8</v>
      </c>
      <c r="P20" s="28">
        <f t="shared" si="5"/>
        <v>2</v>
      </c>
      <c r="Q20" s="29">
        <f t="shared" si="2"/>
        <v>20.399999999999999</v>
      </c>
    </row>
    <row r="21" spans="1:17" ht="26.25" x14ac:dyDescent="0.4">
      <c r="A21" s="47"/>
      <c r="G21" s="22">
        <f t="shared" si="6"/>
        <v>42082</v>
      </c>
      <c r="H21" s="23">
        <f t="shared" si="3"/>
        <v>42082</v>
      </c>
      <c r="I21" s="23" t="str">
        <f t="shared" si="0"/>
        <v>H1</v>
      </c>
      <c r="J21" s="24">
        <v>0.25</v>
      </c>
      <c r="K21" s="24">
        <v>0.45833333333333331</v>
      </c>
      <c r="L21" s="24">
        <v>0.5</v>
      </c>
      <c r="M21" s="25">
        <v>0.625</v>
      </c>
      <c r="N21" s="26">
        <f t="shared" si="4"/>
        <v>8</v>
      </c>
      <c r="O21" s="27">
        <f t="shared" si="1"/>
        <v>8</v>
      </c>
      <c r="P21" s="28">
        <f t="shared" si="5"/>
        <v>0</v>
      </c>
      <c r="Q21" s="29">
        <f t="shared" si="2"/>
        <v>0</v>
      </c>
    </row>
    <row r="22" spans="1:17" x14ac:dyDescent="0.25">
      <c r="G22" s="22">
        <f t="shared" si="6"/>
        <v>42083</v>
      </c>
      <c r="H22" s="23">
        <f t="shared" si="3"/>
        <v>42083</v>
      </c>
      <c r="I22" s="23" t="str">
        <f t="shared" si="0"/>
        <v>H1</v>
      </c>
      <c r="J22" s="24">
        <v>0.29166666666666669</v>
      </c>
      <c r="K22" s="24">
        <v>0.45833333333333331</v>
      </c>
      <c r="L22" s="24">
        <v>0.5</v>
      </c>
      <c r="M22" s="25">
        <v>0.70833333333333337</v>
      </c>
      <c r="N22" s="26">
        <f t="shared" si="4"/>
        <v>9</v>
      </c>
      <c r="O22" s="27">
        <f t="shared" si="1"/>
        <v>8</v>
      </c>
      <c r="P22" s="28">
        <f t="shared" si="5"/>
        <v>1</v>
      </c>
      <c r="Q22" s="29">
        <f t="shared" si="2"/>
        <v>10.199999999999999</v>
      </c>
    </row>
    <row r="23" spans="1:17" x14ac:dyDescent="0.25">
      <c r="G23" s="22">
        <f t="shared" si="6"/>
        <v>42084</v>
      </c>
      <c r="H23" s="23">
        <f t="shared" si="3"/>
        <v>42084</v>
      </c>
      <c r="I23" s="23" t="str">
        <f t="shared" si="0"/>
        <v>H2</v>
      </c>
      <c r="J23" s="24">
        <v>0.29166666666666669</v>
      </c>
      <c r="K23" s="24">
        <v>0.5</v>
      </c>
      <c r="L23" s="24">
        <v>0.54166666666666663</v>
      </c>
      <c r="M23" s="25">
        <v>0.75</v>
      </c>
      <c r="N23" s="26">
        <f t="shared" si="4"/>
        <v>10</v>
      </c>
      <c r="O23" s="27">
        <f t="shared" si="1"/>
        <v>4</v>
      </c>
      <c r="P23" s="28">
        <f t="shared" si="5"/>
        <v>6</v>
      </c>
      <c r="Q23" s="29">
        <f t="shared" si="2"/>
        <v>72</v>
      </c>
    </row>
    <row r="24" spans="1:17" x14ac:dyDescent="0.25">
      <c r="G24" s="22">
        <f t="shared" si="6"/>
        <v>42085</v>
      </c>
      <c r="H24" s="23">
        <f t="shared" si="3"/>
        <v>42085</v>
      </c>
      <c r="I24" s="23" t="str">
        <f t="shared" si="0"/>
        <v>H3</v>
      </c>
      <c r="J24" s="24"/>
      <c r="K24" s="24"/>
      <c r="L24" s="24"/>
      <c r="M24" s="25"/>
      <c r="N24" s="26">
        <f t="shared" si="4"/>
        <v>0</v>
      </c>
      <c r="O24" s="27" t="str">
        <f t="shared" si="1"/>
        <v xml:space="preserve"> </v>
      </c>
      <c r="P24" s="28" t="str">
        <f t="shared" si="5"/>
        <v xml:space="preserve"> </v>
      </c>
      <c r="Q24" s="29" t="str">
        <f t="shared" si="2"/>
        <v xml:space="preserve"> </v>
      </c>
    </row>
    <row r="25" spans="1:17" x14ac:dyDescent="0.25">
      <c r="G25" s="22">
        <f t="shared" si="6"/>
        <v>42086</v>
      </c>
      <c r="H25" s="23">
        <f t="shared" si="3"/>
        <v>42086</v>
      </c>
      <c r="I25" s="23" t="str">
        <f t="shared" si="0"/>
        <v>H1</v>
      </c>
      <c r="J25" s="24">
        <v>0.29166666666666669</v>
      </c>
      <c r="K25" s="24">
        <v>0.45833333333333331</v>
      </c>
      <c r="L25" s="24">
        <v>0.5</v>
      </c>
      <c r="M25" s="25">
        <v>0.70833333333333337</v>
      </c>
      <c r="N25" s="26">
        <f t="shared" si="4"/>
        <v>9</v>
      </c>
      <c r="O25" s="27">
        <f t="shared" si="1"/>
        <v>8</v>
      </c>
      <c r="P25" s="28">
        <f t="shared" si="5"/>
        <v>1</v>
      </c>
      <c r="Q25" s="29">
        <f t="shared" si="2"/>
        <v>10.199999999999999</v>
      </c>
    </row>
    <row r="26" spans="1:17" x14ac:dyDescent="0.25">
      <c r="G26" s="22">
        <f t="shared" si="6"/>
        <v>42087</v>
      </c>
      <c r="H26" s="23">
        <f t="shared" si="3"/>
        <v>42087</v>
      </c>
      <c r="I26" s="23" t="str">
        <f t="shared" si="0"/>
        <v>H1</v>
      </c>
      <c r="J26" s="24">
        <v>0.29166666666666669</v>
      </c>
      <c r="K26" s="24">
        <v>0.5</v>
      </c>
      <c r="L26" s="24">
        <v>0.54166666666666663</v>
      </c>
      <c r="M26" s="25">
        <v>0.75</v>
      </c>
      <c r="N26" s="26">
        <f t="shared" si="4"/>
        <v>10</v>
      </c>
      <c r="O26" s="27">
        <f t="shared" si="1"/>
        <v>8</v>
      </c>
      <c r="P26" s="28">
        <f t="shared" si="5"/>
        <v>2</v>
      </c>
      <c r="Q26" s="29">
        <f t="shared" si="2"/>
        <v>20.399999999999999</v>
      </c>
    </row>
    <row r="27" spans="1:17" x14ac:dyDescent="0.25">
      <c r="G27" s="22">
        <f t="shared" si="6"/>
        <v>42088</v>
      </c>
      <c r="H27" s="23">
        <f t="shared" si="3"/>
        <v>42088</v>
      </c>
      <c r="I27" s="23" t="str">
        <f t="shared" si="0"/>
        <v>H1</v>
      </c>
      <c r="J27" s="24">
        <v>0.25</v>
      </c>
      <c r="K27" s="24">
        <v>0.45833333333333331</v>
      </c>
      <c r="L27" s="24">
        <v>0.5</v>
      </c>
      <c r="M27" s="25">
        <v>0.625</v>
      </c>
      <c r="N27" s="26">
        <f t="shared" si="4"/>
        <v>8</v>
      </c>
      <c r="O27" s="27">
        <f t="shared" si="1"/>
        <v>8</v>
      </c>
      <c r="P27" s="28">
        <f t="shared" si="5"/>
        <v>0</v>
      </c>
      <c r="Q27" s="29">
        <f t="shared" si="2"/>
        <v>0</v>
      </c>
    </row>
    <row r="28" spans="1:17" x14ac:dyDescent="0.25">
      <c r="G28" s="22">
        <f t="shared" si="6"/>
        <v>42089</v>
      </c>
      <c r="H28" s="23">
        <f t="shared" si="3"/>
        <v>42089</v>
      </c>
      <c r="I28" s="23" t="str">
        <f t="shared" si="0"/>
        <v>H1</v>
      </c>
      <c r="J28" s="24">
        <v>0.29166666666666669</v>
      </c>
      <c r="K28" s="24">
        <v>0.45833333333333331</v>
      </c>
      <c r="L28" s="24">
        <v>0.5</v>
      </c>
      <c r="M28" s="25">
        <v>0.70833333333333337</v>
      </c>
      <c r="N28" s="26">
        <f t="shared" si="4"/>
        <v>9</v>
      </c>
      <c r="O28" s="27">
        <f t="shared" si="1"/>
        <v>8</v>
      </c>
      <c r="P28" s="28">
        <f t="shared" si="5"/>
        <v>1</v>
      </c>
      <c r="Q28" s="29">
        <f t="shared" si="2"/>
        <v>10.199999999999999</v>
      </c>
    </row>
    <row r="29" spans="1:17" x14ac:dyDescent="0.25">
      <c r="G29" s="22">
        <f t="shared" si="6"/>
        <v>42090</v>
      </c>
      <c r="H29" s="23">
        <f t="shared" si="3"/>
        <v>42090</v>
      </c>
      <c r="I29" s="23" t="str">
        <f t="shared" si="0"/>
        <v>H1</v>
      </c>
      <c r="J29" s="24">
        <v>0.29166666666666669</v>
      </c>
      <c r="K29" s="24">
        <v>0.5</v>
      </c>
      <c r="L29" s="24">
        <v>0.54166666666666663</v>
      </c>
      <c r="M29" s="25">
        <v>0.75</v>
      </c>
      <c r="N29" s="26">
        <f t="shared" si="4"/>
        <v>10</v>
      </c>
      <c r="O29" s="27">
        <f t="shared" si="1"/>
        <v>8</v>
      </c>
      <c r="P29" s="28">
        <f t="shared" si="5"/>
        <v>2</v>
      </c>
      <c r="Q29" s="29">
        <f t="shared" si="2"/>
        <v>20.399999999999999</v>
      </c>
    </row>
    <row r="30" spans="1:17" x14ac:dyDescent="0.25">
      <c r="G30" s="22">
        <f t="shared" si="6"/>
        <v>42091</v>
      </c>
      <c r="H30" s="23">
        <f t="shared" si="3"/>
        <v>42091</v>
      </c>
      <c r="I30" s="23" t="str">
        <f t="shared" si="0"/>
        <v>H2</v>
      </c>
      <c r="J30" s="24">
        <v>0.25</v>
      </c>
      <c r="K30" s="24">
        <v>0.45833333333333331</v>
      </c>
      <c r="L30" s="24">
        <v>0.5</v>
      </c>
      <c r="M30" s="25">
        <v>0.625</v>
      </c>
      <c r="N30" s="26">
        <f t="shared" si="4"/>
        <v>8</v>
      </c>
      <c r="O30" s="27">
        <f t="shared" si="1"/>
        <v>4</v>
      </c>
      <c r="P30" s="28">
        <f t="shared" si="5"/>
        <v>4</v>
      </c>
      <c r="Q30" s="29">
        <f t="shared" si="2"/>
        <v>48</v>
      </c>
    </row>
    <row r="31" spans="1:17" x14ac:dyDescent="0.25">
      <c r="G31" s="22">
        <f t="shared" si="6"/>
        <v>42092</v>
      </c>
      <c r="H31" s="23">
        <f t="shared" si="3"/>
        <v>42092</v>
      </c>
      <c r="I31" s="23" t="str">
        <f t="shared" si="0"/>
        <v>H3</v>
      </c>
      <c r="J31" s="24"/>
      <c r="K31" s="24"/>
      <c r="L31" s="24"/>
      <c r="M31" s="25"/>
      <c r="N31" s="26">
        <f t="shared" si="4"/>
        <v>0</v>
      </c>
      <c r="O31" s="27" t="str">
        <f t="shared" si="1"/>
        <v xml:space="preserve"> </v>
      </c>
      <c r="P31" s="28" t="str">
        <f t="shared" si="5"/>
        <v xml:space="preserve"> </v>
      </c>
      <c r="Q31" s="29" t="str">
        <f t="shared" si="2"/>
        <v xml:space="preserve"> </v>
      </c>
    </row>
    <row r="32" spans="1:17" x14ac:dyDescent="0.25">
      <c r="G32" s="22">
        <f t="shared" si="6"/>
        <v>42093</v>
      </c>
      <c r="H32" s="23">
        <f t="shared" si="3"/>
        <v>42093</v>
      </c>
      <c r="I32" s="23" t="str">
        <f t="shared" si="0"/>
        <v>H1</v>
      </c>
      <c r="J32" s="24">
        <v>0.25</v>
      </c>
      <c r="K32" s="24">
        <v>0.45833333333333331</v>
      </c>
      <c r="L32" s="24">
        <v>0.5</v>
      </c>
      <c r="M32" s="25">
        <v>0.625</v>
      </c>
      <c r="N32" s="26">
        <f t="shared" si="4"/>
        <v>8</v>
      </c>
      <c r="O32" s="27">
        <f t="shared" si="1"/>
        <v>8</v>
      </c>
      <c r="P32" s="28">
        <f t="shared" si="5"/>
        <v>0</v>
      </c>
      <c r="Q32" s="29">
        <f t="shared" si="2"/>
        <v>0</v>
      </c>
    </row>
    <row r="33" spans="7:17" x14ac:dyDescent="0.25">
      <c r="G33" s="22">
        <f t="shared" si="6"/>
        <v>42094</v>
      </c>
      <c r="H33" s="23">
        <f t="shared" si="3"/>
        <v>42094</v>
      </c>
      <c r="I33" s="23" t="str">
        <f t="shared" si="0"/>
        <v>H1</v>
      </c>
      <c r="J33" s="24">
        <v>0.29166666666666669</v>
      </c>
      <c r="K33" s="24">
        <v>0.45833333333333331</v>
      </c>
      <c r="L33" s="24">
        <v>0.5</v>
      </c>
      <c r="M33" s="25">
        <v>0.70833333333333337</v>
      </c>
      <c r="N33" s="26">
        <f t="shared" si="4"/>
        <v>9</v>
      </c>
      <c r="O33" s="27">
        <f t="shared" si="1"/>
        <v>8</v>
      </c>
      <c r="P33" s="28">
        <f t="shared" si="5"/>
        <v>1</v>
      </c>
      <c r="Q33" s="29">
        <f t="shared" si="2"/>
        <v>10.199999999999999</v>
      </c>
    </row>
    <row r="34" spans="7:17" ht="15.75" thickBot="1" x14ac:dyDescent="0.3">
      <c r="G34" s="48" t="s">
        <v>47</v>
      </c>
      <c r="H34" s="49"/>
      <c r="I34" s="49"/>
      <c r="J34" s="49"/>
      <c r="K34" s="49"/>
      <c r="L34" s="49"/>
      <c r="M34" s="49"/>
      <c r="N34" s="49"/>
      <c r="O34" s="50"/>
      <c r="P34" s="51">
        <f>SUM(P3:P33)</f>
        <v>41</v>
      </c>
      <c r="Q34" s="52">
        <f>SUM(Q3:Q33)</f>
        <v>452.39999999999992</v>
      </c>
    </row>
  </sheetData>
  <mergeCells count="13">
    <mergeCell ref="A6:C6"/>
    <mergeCell ref="A7:C7"/>
    <mergeCell ref="G34:O34"/>
    <mergeCell ref="A3:C3"/>
    <mergeCell ref="D3:F3"/>
    <mergeCell ref="A4:C4"/>
    <mergeCell ref="D4:F4"/>
    <mergeCell ref="A5:C5"/>
    <mergeCell ref="D5:F5"/>
    <mergeCell ref="A1:Q1"/>
    <mergeCell ref="A2:C2"/>
    <mergeCell ref="D2:F2"/>
    <mergeCell ref="K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Exemplo</vt:lpstr>
      <vt:lpstr>Exemplo2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2018-01-27T17:12:18Z</dcterms:created>
  <dcterms:modified xsi:type="dcterms:W3CDTF">2018-01-27T19:08:14Z</dcterms:modified>
</cp:coreProperties>
</file>