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New\OxyGENUnB\equipe3_monitoramento_alarmes\code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H10" i="1"/>
  <c r="I10" i="1"/>
  <c r="J10" i="1"/>
  <c r="L10" i="1"/>
  <c r="M10" i="1"/>
  <c r="N10" i="1"/>
  <c r="P10" i="1"/>
  <c r="Q10" i="1"/>
  <c r="R10" i="1"/>
  <c r="P6" i="1"/>
  <c r="L6" i="1"/>
  <c r="H6" i="1"/>
  <c r="D3" i="1"/>
  <c r="D6" i="1"/>
  <c r="D8" i="1" l="1"/>
  <c r="H11" i="1" s="1"/>
  <c r="D11" i="1" l="1"/>
  <c r="D15" i="1" s="1"/>
  <c r="I11" i="1"/>
  <c r="I15" i="1" s="1"/>
  <c r="N11" i="1"/>
  <c r="N15" i="1" s="1"/>
  <c r="J11" i="1"/>
  <c r="J15" i="1" s="1"/>
  <c r="M11" i="1"/>
  <c r="M15" i="1" s="1"/>
  <c r="P11" i="1"/>
  <c r="E11" i="1"/>
  <c r="E12" i="1" s="1"/>
  <c r="D14" i="1"/>
  <c r="F11" i="1"/>
  <c r="L11" i="1"/>
  <c r="Q11" i="1"/>
  <c r="Q15" i="1" s="1"/>
  <c r="R11" i="1"/>
  <c r="R15" i="1" s="1"/>
  <c r="D12" i="1"/>
  <c r="P12" i="1"/>
  <c r="Q12" i="1" l="1"/>
  <c r="F14" i="1"/>
  <c r="F15" i="1"/>
  <c r="F12" i="1"/>
  <c r="E15" i="1"/>
  <c r="E14" i="1"/>
  <c r="E16" i="1" s="1"/>
  <c r="E17" i="1" s="1"/>
  <c r="E19" i="1" s="1"/>
  <c r="J12" i="1"/>
  <c r="L15" i="1"/>
  <c r="M12" i="1"/>
  <c r="H15" i="1"/>
  <c r="P15" i="1"/>
  <c r="I12" i="1"/>
  <c r="N12" i="1"/>
  <c r="H12" i="1"/>
  <c r="R12" i="1"/>
  <c r="L12" i="1"/>
  <c r="D16" i="1" l="1"/>
  <c r="D17" i="1" s="1"/>
  <c r="D19" i="1" s="1"/>
  <c r="F16" i="1"/>
  <c r="F17" i="1" s="1"/>
  <c r="F19" i="1" s="1"/>
</calcChain>
</file>

<file path=xl/sharedStrings.xml><?xml version="1.0" encoding="utf-8"?>
<sst xmlns="http://schemas.openxmlformats.org/spreadsheetml/2006/main" count="47" uniqueCount="33">
  <si>
    <t>us</t>
  </si>
  <si>
    <t>MHz</t>
  </si>
  <si>
    <t>RPM</t>
  </si>
  <si>
    <t>Pasos/Volta</t>
  </si>
  <si>
    <t>f osc</t>
  </si>
  <si>
    <t>t osc</t>
  </si>
  <si>
    <t>T passo</t>
  </si>
  <si>
    <t>Rev/Seg</t>
  </si>
  <si>
    <t>Rev/Min</t>
  </si>
  <si>
    <t>RPS</t>
  </si>
  <si>
    <t>Timer Resolution</t>
  </si>
  <si>
    <t>Timer Interrup</t>
  </si>
  <si>
    <t>StepTimeSP</t>
  </si>
  <si>
    <t>CS (Prescaler)</t>
  </si>
  <si>
    <t>Passos/Volta uPasso</t>
  </si>
  <si>
    <t>Instruções entre Int</t>
  </si>
  <si>
    <t>Min</t>
  </si>
  <si>
    <t>Max</t>
  </si>
  <si>
    <t>Unid</t>
  </si>
  <si>
    <t>Parámetro</t>
  </si>
  <si>
    <t>OCR = StepTimeSP*(16/Div uPasso)</t>
  </si>
  <si>
    <t>passos</t>
  </si>
  <si>
    <t>Operação</t>
  </si>
  <si>
    <t>Divisões MicroPasso</t>
  </si>
  <si>
    <t>T micro passo</t>
  </si>
  <si>
    <t>Tempo de Passo = StepTimeSP * Divisões MicroPasso * 0.5 us</t>
  </si>
  <si>
    <t>Relação Voltas motor/Avanço eixo</t>
  </si>
  <si>
    <t xml:space="preserve">mm/rev </t>
  </si>
  <si>
    <t>Velocidade linear</t>
  </si>
  <si>
    <t>mm/s</t>
  </si>
  <si>
    <t>Timer1 CTC Mode com a saída OC1A</t>
  </si>
  <si>
    <t>O sinal OC1Avai muda o estado em cada período. Por isso o período a ser definido deve ser a mitade do desejado</t>
  </si>
  <si>
    <t>CTC Mode com a saída OC1A =&gt; t*2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</si>
</sst>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164" fontId="0" fillId="0" borderId="0" xfId="0" applyNumberFormat="1" applyFill="1"/>
    <xf numFmtId="164" fontId="1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64" fontId="4" fillId="0" borderId="0" xfId="0" applyNumberFormat="1" applyFont="1"/>
    <xf numFmtId="0" fontId="4" fillId="0" borderId="0" xfId="0" applyFont="1"/>
    <xf numFmtId="0" fontId="1" fillId="0" borderId="0" xfId="0" applyFont="1"/>
    <xf numFmtId="164" fontId="0" fillId="0" borderId="1" xfId="0" applyNumberFormat="1" applyBorder="1"/>
    <xf numFmtId="0" fontId="0" fillId="0" borderId="0" xfId="0" applyBorder="1"/>
    <xf numFmtId="0" fontId="0" fillId="0" borderId="2" xfId="0" applyBorder="1"/>
    <xf numFmtId="166" fontId="0" fillId="0" borderId="1" xfId="0" applyNumberFormat="1" applyBorder="1"/>
    <xf numFmtId="1" fontId="0" fillId="0" borderId="1" xfId="0" applyNumberFormat="1" applyBorder="1"/>
    <xf numFmtId="1" fontId="1" fillId="0" borderId="1" xfId="0" applyNumberFormat="1" applyFont="1" applyFill="1" applyBorder="1"/>
    <xf numFmtId="1" fontId="0" fillId="0" borderId="1" xfId="0" applyNumberFormat="1" applyFill="1" applyBorder="1"/>
    <xf numFmtId="1" fontId="0" fillId="2" borderId="1" xfId="0" applyNumberFormat="1" applyFill="1" applyBorder="1" applyProtection="1">
      <protection locked="0"/>
    </xf>
    <xf numFmtId="164" fontId="0" fillId="0" borderId="0" xfId="0" applyNumberFormat="1" applyBorder="1"/>
    <xf numFmtId="164" fontId="0" fillId="0" borderId="2" xfId="0" applyNumberFormat="1" applyBorder="1"/>
    <xf numFmtId="1" fontId="0" fillId="2" borderId="0" xfId="0" applyNumberFormat="1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1" fontId="0" fillId="0" borderId="0" xfId="0" applyNumberFormat="1" applyFill="1" applyBorder="1"/>
    <xf numFmtId="1" fontId="0" fillId="0" borderId="2" xfId="0" applyNumberFormat="1" applyFill="1" applyBorder="1"/>
    <xf numFmtId="164" fontId="1" fillId="0" borderId="1" xfId="0" applyNumberFormat="1" applyFont="1" applyFill="1" applyBorder="1"/>
    <xf numFmtId="164" fontId="1" fillId="0" borderId="0" xfId="0" applyNumberFormat="1" applyFont="1" applyFill="1" applyBorder="1"/>
    <xf numFmtId="164" fontId="1" fillId="0" borderId="2" xfId="0" applyNumberFormat="1" applyFont="1" applyFill="1" applyBorder="1"/>
    <xf numFmtId="1" fontId="3" fillId="0" borderId="1" xfId="0" applyNumberFormat="1" applyFont="1" applyFill="1" applyBorder="1"/>
    <xf numFmtId="1" fontId="3" fillId="0" borderId="0" xfId="0" applyNumberFormat="1" applyFont="1" applyFill="1" applyBorder="1"/>
    <xf numFmtId="1" fontId="3" fillId="0" borderId="2" xfId="0" applyNumberFormat="1" applyFont="1" applyFill="1" applyBorder="1"/>
    <xf numFmtId="164" fontId="4" fillId="0" borderId="1" xfId="0" applyNumberFormat="1" applyFont="1" applyBorder="1"/>
    <xf numFmtId="164" fontId="4" fillId="0" borderId="0" xfId="0" applyNumberFormat="1" applyFont="1" applyBorder="1"/>
    <xf numFmtId="164" fontId="4" fillId="0" borderId="2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164" fontId="1" fillId="0" borderId="2" xfId="0" applyNumberFormat="1" applyFont="1" applyBorder="1"/>
    <xf numFmtId="165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2" xfId="0" applyFill="1" applyBorder="1"/>
    <xf numFmtId="164" fontId="3" fillId="0" borderId="0" xfId="0" applyNumberFormat="1" applyFont="1" applyBorder="1"/>
    <xf numFmtId="0" fontId="4" fillId="0" borderId="0" xfId="0" applyFont="1" applyBorder="1"/>
    <xf numFmtId="0" fontId="0" fillId="0" borderId="5" xfId="0" applyFill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0" fillId="0" borderId="3" xfId="0" applyNumberFormat="1" applyBorder="1"/>
    <xf numFmtId="0" fontId="0" fillId="0" borderId="4" xfId="0" applyBorder="1"/>
    <xf numFmtId="0" fontId="0" fillId="0" borderId="1" xfId="0" applyBorder="1"/>
    <xf numFmtId="0" fontId="0" fillId="0" borderId="3" xfId="0" applyBorder="1"/>
    <xf numFmtId="165" fontId="0" fillId="2" borderId="1" xfId="0" applyNumberFormat="1" applyFill="1" applyBorder="1" applyProtection="1">
      <protection locked="0"/>
    </xf>
    <xf numFmtId="164" fontId="0" fillId="0" borderId="4" xfId="0" applyNumberFormat="1" applyBorder="1"/>
    <xf numFmtId="164" fontId="0" fillId="0" borderId="5" xfId="0" applyNumberFormat="1" applyBorder="1"/>
    <xf numFmtId="1" fontId="0" fillId="0" borderId="1" xfId="0" applyNumberFormat="1" applyFill="1" applyBorder="1" applyProtection="1"/>
    <xf numFmtId="1" fontId="0" fillId="0" borderId="0" xfId="0" applyNumberFormat="1" applyFill="1" applyBorder="1" applyProtection="1"/>
    <xf numFmtId="1" fontId="0" fillId="0" borderId="2" xfId="0" applyNumberForma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E19" sqref="E19"/>
    </sheetView>
  </sheetViews>
  <sheetFormatPr defaultRowHeight="14.4" x14ac:dyDescent="0.3"/>
  <cols>
    <col min="1" max="1" width="31.21875" style="10" bestFit="1" customWidth="1"/>
    <col min="2" max="2" width="7.88671875" bestFit="1" customWidth="1"/>
    <col min="3" max="3" width="4.44140625" customWidth="1"/>
    <col min="4" max="4" width="8.88671875" style="2" customWidth="1"/>
    <col min="5" max="6" width="8.88671875" customWidth="1"/>
    <col min="7" max="7" width="3.6640625" customWidth="1"/>
    <col min="8" max="10" width="9.33203125" customWidth="1"/>
    <col min="11" max="11" width="3.6640625" customWidth="1"/>
    <col min="12" max="14" width="9.33203125" customWidth="1"/>
    <col min="15" max="15" width="3.21875" customWidth="1"/>
    <col min="16" max="18" width="9.33203125" customWidth="1"/>
  </cols>
  <sheetData>
    <row r="1" spans="1:19" s="11" customFormat="1" x14ac:dyDescent="0.3">
      <c r="A1" s="48" t="s">
        <v>19</v>
      </c>
      <c r="B1" s="44" t="s">
        <v>18</v>
      </c>
      <c r="D1" s="42" t="s">
        <v>22</v>
      </c>
      <c r="E1" s="43" t="s">
        <v>17</v>
      </c>
      <c r="F1" s="44" t="s">
        <v>16</v>
      </c>
      <c r="H1" s="42" t="s">
        <v>22</v>
      </c>
      <c r="I1" s="43" t="s">
        <v>17</v>
      </c>
      <c r="J1" s="44" t="s">
        <v>16</v>
      </c>
      <c r="L1" s="42" t="s">
        <v>22</v>
      </c>
      <c r="M1" s="43" t="s">
        <v>17</v>
      </c>
      <c r="N1" s="44" t="s">
        <v>16</v>
      </c>
      <c r="P1" s="42" t="s">
        <v>22</v>
      </c>
      <c r="Q1" s="43" t="s">
        <v>17</v>
      </c>
      <c r="R1" s="44" t="s">
        <v>16</v>
      </c>
    </row>
    <row r="2" spans="1:19" x14ac:dyDescent="0.3">
      <c r="A2" s="45" t="s">
        <v>4</v>
      </c>
      <c r="B2" s="18" t="s">
        <v>1</v>
      </c>
      <c r="D2" s="16">
        <v>16</v>
      </c>
      <c r="E2" s="17"/>
      <c r="F2" s="18"/>
      <c r="H2" s="16"/>
      <c r="I2" s="17"/>
      <c r="J2" s="18"/>
      <c r="L2" s="16"/>
      <c r="M2" s="17"/>
      <c r="N2" s="18"/>
      <c r="P2" s="16"/>
      <c r="Q2" s="17"/>
      <c r="R2" s="18"/>
    </row>
    <row r="3" spans="1:19" x14ac:dyDescent="0.3">
      <c r="A3" s="45" t="s">
        <v>5</v>
      </c>
      <c r="B3" s="18" t="s">
        <v>0</v>
      </c>
      <c r="D3" s="19">
        <f>1/D2</f>
        <v>6.25E-2</v>
      </c>
      <c r="E3" s="17"/>
      <c r="F3" s="18"/>
      <c r="H3" s="19"/>
      <c r="I3" s="17"/>
      <c r="J3" s="18"/>
      <c r="L3" s="19"/>
      <c r="M3" s="17"/>
      <c r="N3" s="18"/>
      <c r="P3" s="19"/>
      <c r="Q3" s="17"/>
      <c r="R3" s="18"/>
    </row>
    <row r="4" spans="1:19" x14ac:dyDescent="0.3">
      <c r="A4" s="45" t="s">
        <v>3</v>
      </c>
      <c r="B4" s="18" t="s">
        <v>21</v>
      </c>
      <c r="D4" s="20">
        <v>200</v>
      </c>
      <c r="E4" s="17"/>
      <c r="F4" s="18"/>
      <c r="H4" s="16"/>
      <c r="I4" s="17"/>
      <c r="J4" s="18"/>
      <c r="L4" s="16"/>
      <c r="M4" s="17"/>
      <c r="N4" s="18"/>
      <c r="P4" s="16"/>
      <c r="Q4" s="17"/>
      <c r="R4" s="18"/>
    </row>
    <row r="5" spans="1:19" x14ac:dyDescent="0.3">
      <c r="A5" s="45" t="s">
        <v>23</v>
      </c>
      <c r="B5" s="18"/>
      <c r="D5" s="21">
        <v>16</v>
      </c>
      <c r="E5" s="17"/>
      <c r="F5" s="18"/>
      <c r="H5" s="39">
        <v>8</v>
      </c>
      <c r="I5" s="17"/>
      <c r="J5" s="18"/>
      <c r="L5" s="39">
        <v>4</v>
      </c>
      <c r="M5" s="17"/>
      <c r="N5" s="18"/>
      <c r="P5" s="39">
        <v>1</v>
      </c>
      <c r="Q5" s="17"/>
      <c r="R5" s="18"/>
    </row>
    <row r="6" spans="1:19" x14ac:dyDescent="0.3">
      <c r="A6" s="45" t="s">
        <v>14</v>
      </c>
      <c r="B6" s="18" t="s">
        <v>21</v>
      </c>
      <c r="D6" s="22">
        <f>D4*D5</f>
        <v>3200</v>
      </c>
      <c r="E6" s="17"/>
      <c r="F6" s="18"/>
      <c r="H6" s="22">
        <f>$D$4*H5</f>
        <v>1600</v>
      </c>
      <c r="I6" s="17"/>
      <c r="J6" s="18"/>
      <c r="L6" s="22">
        <f>$D$4*L5</f>
        <v>800</v>
      </c>
      <c r="M6" s="17"/>
      <c r="N6" s="18"/>
      <c r="P6" s="22">
        <f>$D$4*P5</f>
        <v>200</v>
      </c>
      <c r="Q6" s="17"/>
      <c r="R6" s="18"/>
    </row>
    <row r="7" spans="1:19" x14ac:dyDescent="0.3">
      <c r="A7" s="45" t="s">
        <v>13</v>
      </c>
      <c r="B7" s="18"/>
      <c r="D7" s="23">
        <v>8</v>
      </c>
      <c r="E7" s="17"/>
      <c r="F7" s="18"/>
      <c r="H7" s="22"/>
      <c r="I7" s="17"/>
      <c r="J7" s="18"/>
      <c r="L7" s="22"/>
      <c r="M7" s="17"/>
      <c r="N7" s="18"/>
      <c r="P7" s="22"/>
      <c r="Q7" s="17"/>
      <c r="R7" s="18"/>
    </row>
    <row r="8" spans="1:19" x14ac:dyDescent="0.3">
      <c r="A8" s="45" t="s">
        <v>10</v>
      </c>
      <c r="B8" s="18" t="s">
        <v>0</v>
      </c>
      <c r="D8" s="16">
        <f>$D$3*$D$7</f>
        <v>0.5</v>
      </c>
      <c r="E8" s="24"/>
      <c r="F8" s="25"/>
      <c r="H8" s="16"/>
      <c r="I8" s="24"/>
      <c r="J8" s="25"/>
      <c r="K8" s="1"/>
      <c r="L8" s="16"/>
      <c r="M8" s="24"/>
      <c r="N8" s="25"/>
      <c r="O8" s="1"/>
      <c r="P8" s="16"/>
      <c r="Q8" s="24"/>
      <c r="R8" s="25"/>
      <c r="S8" s="4"/>
    </row>
    <row r="9" spans="1:19" x14ac:dyDescent="0.3">
      <c r="A9" s="45" t="s">
        <v>12</v>
      </c>
      <c r="B9" s="18"/>
      <c r="D9" s="23">
        <v>50</v>
      </c>
      <c r="E9" s="26">
        <v>25</v>
      </c>
      <c r="F9" s="27">
        <v>1023</v>
      </c>
      <c r="H9" s="22"/>
      <c r="I9" s="28"/>
      <c r="J9" s="29"/>
      <c r="K9" s="12"/>
      <c r="L9" s="22"/>
      <c r="M9" s="28"/>
      <c r="N9" s="29"/>
      <c r="O9" s="3"/>
      <c r="P9" s="22"/>
      <c r="Q9" s="28"/>
      <c r="R9" s="29"/>
      <c r="S9" s="3"/>
    </row>
    <row r="10" spans="1:19" x14ac:dyDescent="0.3">
      <c r="A10" s="45" t="s">
        <v>20</v>
      </c>
      <c r="B10" s="18"/>
      <c r="D10" s="22">
        <f>$D$9*16/$D$5</f>
        <v>50</v>
      </c>
      <c r="E10" s="28">
        <f>$E$9*16/$D$5</f>
        <v>25</v>
      </c>
      <c r="F10" s="29">
        <f>$F$9*16/$D$5</f>
        <v>1023</v>
      </c>
      <c r="H10" s="22">
        <f>$D$9*16/$H$5</f>
        <v>100</v>
      </c>
      <c r="I10" s="28">
        <f>$E$9*16/$H$5</f>
        <v>50</v>
      </c>
      <c r="J10" s="29">
        <f>$F$9*16/$H$5</f>
        <v>2046</v>
      </c>
      <c r="K10" s="3"/>
      <c r="L10" s="22">
        <f>$D$9*16/$L$5</f>
        <v>200</v>
      </c>
      <c r="M10" s="28">
        <f>$E$9*16/$L$5</f>
        <v>100</v>
      </c>
      <c r="N10" s="29">
        <f>$F$9*16/$L$5</f>
        <v>4092</v>
      </c>
      <c r="O10" s="3"/>
      <c r="P10" s="22">
        <f>$D$9*16/$P$5</f>
        <v>800</v>
      </c>
      <c r="Q10" s="28">
        <f>$E$9*16/$P$5</f>
        <v>400</v>
      </c>
      <c r="R10" s="29">
        <f>$F$9*16/$P$5</f>
        <v>16368</v>
      </c>
      <c r="S10" s="3"/>
    </row>
    <row r="11" spans="1:19" x14ac:dyDescent="0.3">
      <c r="A11" s="45" t="s">
        <v>11</v>
      </c>
      <c r="B11" s="18" t="s">
        <v>0</v>
      </c>
      <c r="D11" s="30">
        <f>$D$8*D10</f>
        <v>25</v>
      </c>
      <c r="E11" s="31">
        <f>$D$8*E10</f>
        <v>12.5</v>
      </c>
      <c r="F11" s="32">
        <f>$D$8*F10</f>
        <v>511.5</v>
      </c>
      <c r="G11" s="7"/>
      <c r="H11" s="30">
        <f t="shared" ref="H11" si="0">$D$8*H10</f>
        <v>50</v>
      </c>
      <c r="I11" s="31">
        <f t="shared" ref="I11:J11" si="1">$D$8*I10</f>
        <v>25</v>
      </c>
      <c r="J11" s="32">
        <f t="shared" si="1"/>
        <v>1023</v>
      </c>
      <c r="K11" s="7"/>
      <c r="L11" s="30">
        <f t="shared" ref="L11:M11" si="2">$D$8*L10</f>
        <v>100</v>
      </c>
      <c r="M11" s="31">
        <f t="shared" si="2"/>
        <v>50</v>
      </c>
      <c r="N11" s="32">
        <f t="shared" ref="N11" si="3">$D$8*N10</f>
        <v>2046</v>
      </c>
      <c r="O11" s="7"/>
      <c r="P11" s="30">
        <f>$D$8*P10</f>
        <v>400</v>
      </c>
      <c r="Q11" s="31">
        <f t="shared" ref="Q11" si="4">$D$8*Q10</f>
        <v>200</v>
      </c>
      <c r="R11" s="32">
        <f t="shared" ref="R11" si="5">$D$8*R10</f>
        <v>8184</v>
      </c>
      <c r="S11" s="8"/>
    </row>
    <row r="12" spans="1:19" x14ac:dyDescent="0.3">
      <c r="A12" s="45" t="s">
        <v>15</v>
      </c>
      <c r="B12" s="18"/>
      <c r="D12" s="33">
        <f>D11/$D$3</f>
        <v>400</v>
      </c>
      <c r="E12" s="34">
        <f>E11/$D$3</f>
        <v>200</v>
      </c>
      <c r="F12" s="35">
        <f>F11/$D$3</f>
        <v>8184</v>
      </c>
      <c r="H12" s="33">
        <f>H11/$D$3</f>
        <v>800</v>
      </c>
      <c r="I12" s="34">
        <f>I11/$D$3</f>
        <v>400</v>
      </c>
      <c r="J12" s="35">
        <f>J11/$D$3</f>
        <v>16368</v>
      </c>
      <c r="L12" s="33">
        <f>L11/$D$3</f>
        <v>1600</v>
      </c>
      <c r="M12" s="34">
        <f>M11/$D$3</f>
        <v>800</v>
      </c>
      <c r="N12" s="35">
        <f>N11/$D$3</f>
        <v>32736</v>
      </c>
      <c r="O12" s="9"/>
      <c r="P12" s="33">
        <f>P11/$D$3</f>
        <v>6400</v>
      </c>
      <c r="Q12" s="34">
        <f>Q11/$D$3</f>
        <v>3200</v>
      </c>
      <c r="R12" s="35">
        <f>R11/$D$3</f>
        <v>130944</v>
      </c>
      <c r="S12" s="9"/>
    </row>
    <row r="13" spans="1:19" x14ac:dyDescent="0.3">
      <c r="A13" s="45" t="s">
        <v>32</v>
      </c>
      <c r="B13" s="18"/>
      <c r="D13" s="62">
        <v>2</v>
      </c>
      <c r="E13" s="63"/>
      <c r="F13" s="64"/>
      <c r="H13" s="22"/>
      <c r="I13" s="28"/>
      <c r="J13" s="29"/>
      <c r="K13" s="12"/>
      <c r="L13" s="22"/>
      <c r="M13" s="28"/>
      <c r="N13" s="29"/>
      <c r="O13" s="3"/>
      <c r="P13" s="22"/>
      <c r="Q13" s="28"/>
      <c r="R13" s="29"/>
      <c r="S13" s="3"/>
    </row>
    <row r="14" spans="1:19" x14ac:dyDescent="0.3">
      <c r="A14" s="45" t="s">
        <v>6</v>
      </c>
      <c r="B14" s="18" t="s">
        <v>0</v>
      </c>
      <c r="D14" s="36">
        <f>D11*$D$13*$D$5</f>
        <v>800</v>
      </c>
      <c r="E14" s="37">
        <f>E11*$D$13*$D$5</f>
        <v>400</v>
      </c>
      <c r="F14" s="38">
        <f>F11*$D$13*$D$5</f>
        <v>16368</v>
      </c>
      <c r="G14" s="13"/>
      <c r="H14" s="36"/>
      <c r="I14" s="37"/>
      <c r="J14" s="38"/>
      <c r="K14" s="13"/>
      <c r="L14" s="36"/>
      <c r="M14" s="37"/>
      <c r="N14" s="38"/>
      <c r="O14" s="13"/>
      <c r="P14" s="36"/>
      <c r="Q14" s="37"/>
      <c r="R14" s="38"/>
      <c r="S14" s="6"/>
    </row>
    <row r="15" spans="1:19" x14ac:dyDescent="0.3">
      <c r="A15" s="45" t="s">
        <v>24</v>
      </c>
      <c r="B15" s="18" t="s">
        <v>0</v>
      </c>
      <c r="D15" s="39">
        <f>D11*$D$13</f>
        <v>50</v>
      </c>
      <c r="E15" s="40">
        <f>E11*$D$13</f>
        <v>25</v>
      </c>
      <c r="F15" s="41">
        <f>F11*$D$13</f>
        <v>1023</v>
      </c>
      <c r="G15" s="15"/>
      <c r="H15" s="39">
        <f>H11*$D$13</f>
        <v>100</v>
      </c>
      <c r="I15" s="40">
        <f>I11*$D$13</f>
        <v>50</v>
      </c>
      <c r="J15" s="41">
        <f>J11*$D$13</f>
        <v>2046</v>
      </c>
      <c r="K15" s="15"/>
      <c r="L15" s="39">
        <f>L11*$D$13</f>
        <v>200</v>
      </c>
      <c r="M15" s="40">
        <f>M11*$D$13</f>
        <v>100</v>
      </c>
      <c r="N15" s="41">
        <f>N11*$D$13</f>
        <v>4092</v>
      </c>
      <c r="O15" s="5"/>
      <c r="P15" s="39">
        <f>P11*$D$13</f>
        <v>800</v>
      </c>
      <c r="Q15" s="40">
        <f>Q11*$D$13</f>
        <v>400</v>
      </c>
      <c r="R15" s="41">
        <f>R11*$D$13</f>
        <v>16368</v>
      </c>
      <c r="S15" s="6"/>
    </row>
    <row r="16" spans="1:19" x14ac:dyDescent="0.3">
      <c r="A16" s="45" t="s">
        <v>7</v>
      </c>
      <c r="B16" s="18" t="s">
        <v>9</v>
      </c>
      <c r="D16" s="16">
        <f>1000000/(D14*$D$4)</f>
        <v>6.25</v>
      </c>
      <c r="E16" s="24">
        <f>1000000/(E14*$D$4)</f>
        <v>12.5</v>
      </c>
      <c r="F16" s="25">
        <f>1000000/(F14*$D$4)</f>
        <v>0.30547409579667645</v>
      </c>
      <c r="H16" s="36"/>
      <c r="I16" s="37"/>
      <c r="J16" s="38"/>
      <c r="K16" s="14"/>
      <c r="L16" s="36"/>
      <c r="M16" s="37"/>
      <c r="N16" s="38"/>
      <c r="O16" s="13"/>
      <c r="P16" s="36"/>
      <c r="Q16" s="37"/>
      <c r="R16" s="38"/>
      <c r="S16" s="1"/>
    </row>
    <row r="17" spans="1:19" x14ac:dyDescent="0.3">
      <c r="A17" s="45" t="s">
        <v>8</v>
      </c>
      <c r="B17" s="18" t="s">
        <v>2</v>
      </c>
      <c r="C17" s="17"/>
      <c r="D17" s="53">
        <f>D16*60</f>
        <v>375</v>
      </c>
      <c r="E17" s="50">
        <f t="shared" ref="E17:F17" si="6">E16*60</f>
        <v>750</v>
      </c>
      <c r="F17" s="54">
        <f t="shared" si="6"/>
        <v>18.328445747800586</v>
      </c>
      <c r="G17" s="17"/>
      <c r="H17" s="36"/>
      <c r="I17" s="37"/>
      <c r="J17" s="38"/>
      <c r="K17" s="51"/>
      <c r="L17" s="36"/>
      <c r="M17" s="37"/>
      <c r="N17" s="38"/>
      <c r="O17" s="37"/>
      <c r="P17" s="36"/>
      <c r="Q17" s="37"/>
      <c r="R17" s="38"/>
      <c r="S17" s="6"/>
    </row>
    <row r="18" spans="1:19" x14ac:dyDescent="0.3">
      <c r="A18" s="45" t="s">
        <v>26</v>
      </c>
      <c r="B18" s="49" t="s">
        <v>27</v>
      </c>
      <c r="D18" s="59">
        <v>5</v>
      </c>
      <c r="E18" s="17"/>
      <c r="F18" s="18"/>
      <c r="H18" s="57"/>
      <c r="I18" s="17"/>
      <c r="J18" s="18"/>
      <c r="L18" s="57"/>
      <c r="M18" s="17"/>
      <c r="N18" s="18"/>
      <c r="P18" s="57"/>
      <c r="Q18" s="17"/>
      <c r="R18" s="18"/>
    </row>
    <row r="19" spans="1:19" ht="15" thickBot="1" x14ac:dyDescent="0.35">
      <c r="A19" s="46" t="s">
        <v>28</v>
      </c>
      <c r="B19" s="52" t="s">
        <v>29</v>
      </c>
      <c r="D19" s="55">
        <f>D17*$D$18/60</f>
        <v>31.25</v>
      </c>
      <c r="E19" s="60">
        <f>E17*$D$18/60</f>
        <v>62.5</v>
      </c>
      <c r="F19" s="61">
        <f>F17*$D$18/60</f>
        <v>1.5273704789833822</v>
      </c>
      <c r="H19" s="58"/>
      <c r="I19" s="56"/>
      <c r="J19" s="47"/>
      <c r="L19" s="58"/>
      <c r="M19" s="56"/>
      <c r="N19" s="47"/>
      <c r="P19" s="58"/>
      <c r="Q19" s="56"/>
      <c r="R19" s="47"/>
    </row>
    <row r="21" spans="1:19" x14ac:dyDescent="0.3">
      <c r="A21" s="10" t="s">
        <v>25</v>
      </c>
    </row>
    <row r="22" spans="1:19" x14ac:dyDescent="0.3">
      <c r="A22" s="10" t="s">
        <v>30</v>
      </c>
    </row>
    <row r="23" spans="1:19" x14ac:dyDescent="0.3">
      <c r="A23" s="10" t="s">
        <v>31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2020-05-02T00:29:47Z</dcterms:created>
  <dcterms:modified xsi:type="dcterms:W3CDTF">2020-05-03T01:28:57Z</dcterms:modified>
</cp:coreProperties>
</file>