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OneDrive\Documentos\Data Analysis\"/>
    </mc:Choice>
  </mc:AlternateContent>
  <xr:revisionPtr revIDLastSave="0" documentId="13_ncr:1_{0B31D81A-B876-472F-80E6-58F70AB491BD}" xr6:coauthVersionLast="47" xr6:coauthVersionMax="47" xr10:uidLastSave="{00000000-0000-0000-0000-000000000000}"/>
  <bookViews>
    <workbookView xWindow="-120" yWindow="-120" windowWidth="20730" windowHeight="11040" activeTab="4" xr2:uid="{0C3D7528-C36B-45D8-A92D-A8BC7E18FC6B}"/>
  </bookViews>
  <sheets>
    <sheet name="Presentación" sheetId="5" r:id="rId1"/>
    <sheet name="Clientes" sheetId="1" r:id="rId2"/>
    <sheet name="Producto" sheetId="2" r:id="rId3"/>
    <sheet name="Vendedores" sheetId="3" r:id="rId4"/>
    <sheet name="Formato_factura" sheetId="4" r:id="rId5"/>
  </sheets>
  <definedNames>
    <definedName name="clientes">Clientes!$A$7:$F$17</definedName>
    <definedName name="productos">Producto!$A$8:$C$17</definedName>
    <definedName name="vendedores">Vendedores!$A$8:$E$17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4" l="1"/>
  <c r="F30" i="4"/>
  <c r="E29" i="4"/>
  <c r="E30" i="4"/>
  <c r="E31" i="4"/>
  <c r="F31" i="4" s="1"/>
  <c r="E32" i="4"/>
  <c r="F32" i="4" s="1"/>
  <c r="B29" i="4"/>
  <c r="B30" i="4"/>
  <c r="B31" i="4"/>
  <c r="B32" i="4"/>
  <c r="E8" i="3"/>
  <c r="E9" i="3"/>
  <c r="E10" i="3"/>
  <c r="E11" i="3"/>
  <c r="E12" i="3"/>
  <c r="E13" i="3"/>
  <c r="E14" i="3"/>
  <c r="E15" i="3"/>
  <c r="E16" i="3"/>
  <c r="E17" i="3"/>
  <c r="E28" i="4"/>
  <c r="B28" i="4"/>
  <c r="E23" i="4"/>
  <c r="F23" i="4" s="1"/>
  <c r="E24" i="4"/>
  <c r="F24" i="4" s="1"/>
  <c r="E25" i="4"/>
  <c r="F25" i="4" s="1"/>
  <c r="E26" i="4"/>
  <c r="F26" i="4" s="1"/>
  <c r="E27" i="4"/>
  <c r="F27" i="4" s="1"/>
  <c r="E22" i="4"/>
  <c r="F22" i="4" s="1"/>
  <c r="B23" i="4"/>
  <c r="B24" i="4"/>
  <c r="B25" i="4"/>
  <c r="B26" i="4"/>
  <c r="B27" i="4"/>
  <c r="B22" i="4"/>
  <c r="C16" i="4"/>
  <c r="C17" i="4"/>
  <c r="C18" i="4"/>
  <c r="C15" i="4"/>
  <c r="E20" i="1"/>
  <c r="C21" i="1"/>
  <c r="C22" i="1"/>
  <c r="C20" i="1"/>
  <c r="F9" i="1"/>
  <c r="F10" i="1"/>
  <c r="F11" i="1"/>
  <c r="F12" i="1"/>
  <c r="F13" i="1"/>
  <c r="F14" i="1"/>
  <c r="F15" i="1"/>
  <c r="F16" i="1"/>
  <c r="F17" i="1"/>
  <c r="F8" i="1"/>
  <c r="F9" i="4"/>
  <c r="F28" i="4"/>
  <c r="F33" i="4" l="1"/>
  <c r="F34" i="4" s="1"/>
  <c r="F35" i="4" s="1"/>
  <c r="F37" i="4" s="1"/>
</calcChain>
</file>

<file path=xl/sharedStrings.xml><?xml version="1.0" encoding="utf-8"?>
<sst xmlns="http://schemas.openxmlformats.org/spreadsheetml/2006/main" count="106" uniqueCount="96">
  <si>
    <t>Cédula</t>
  </si>
  <si>
    <t>Nombre</t>
  </si>
  <si>
    <t>Apellido</t>
  </si>
  <si>
    <t xml:space="preserve">Telefono </t>
  </si>
  <si>
    <t>Dirección</t>
  </si>
  <si>
    <t>Email</t>
  </si>
  <si>
    <t>juan</t>
  </si>
  <si>
    <t>luis</t>
  </si>
  <si>
    <t>alberto</t>
  </si>
  <si>
    <t>luisa</t>
  </si>
  <si>
    <t>jose</t>
  </si>
  <si>
    <t>evelyn</t>
  </si>
  <si>
    <t>lucas</t>
  </si>
  <si>
    <t>perla</t>
  </si>
  <si>
    <t>coral</t>
  </si>
  <si>
    <t>lorena</t>
  </si>
  <si>
    <t>peter</t>
  </si>
  <si>
    <t>lopez</t>
  </si>
  <si>
    <t>andrade</t>
  </si>
  <si>
    <t>rodriguez</t>
  </si>
  <si>
    <t>juicio</t>
  </si>
  <si>
    <t>sabio</t>
  </si>
  <si>
    <t>depablos</t>
  </si>
  <si>
    <t>santander</t>
  </si>
  <si>
    <t>betancour</t>
  </si>
  <si>
    <t>gonzalez</t>
  </si>
  <si>
    <t>Bogota</t>
  </si>
  <si>
    <t>Pereira</t>
  </si>
  <si>
    <t>Manizales</t>
  </si>
  <si>
    <t>Cartagena</t>
  </si>
  <si>
    <t>Barranquilla</t>
  </si>
  <si>
    <t>Santa Marta</t>
  </si>
  <si>
    <t>Rioacha</t>
  </si>
  <si>
    <t>Medellin</t>
  </si>
  <si>
    <t>Valledupar</t>
  </si>
  <si>
    <t>Código</t>
  </si>
  <si>
    <t>Nombre Producto</t>
  </si>
  <si>
    <t>Valor Unitario</t>
  </si>
  <si>
    <t>Ventas</t>
  </si>
  <si>
    <t>andrea</t>
  </si>
  <si>
    <t>andres</t>
  </si>
  <si>
    <t>carlos</t>
  </si>
  <si>
    <t>carla</t>
  </si>
  <si>
    <t>felipe</t>
  </si>
  <si>
    <t>alejandra</t>
  </si>
  <si>
    <t>alberta</t>
  </si>
  <si>
    <t>juana</t>
  </si>
  <si>
    <t>gomez</t>
  </si>
  <si>
    <t>cortes</t>
  </si>
  <si>
    <t>grajales</t>
  </si>
  <si>
    <t>carrillo</t>
  </si>
  <si>
    <t>ortiz</t>
  </si>
  <si>
    <t>barazarte</t>
  </si>
  <si>
    <t>berrocal</t>
  </si>
  <si>
    <t>cote</t>
  </si>
  <si>
    <t>fonseca</t>
  </si>
  <si>
    <t>valle</t>
  </si>
  <si>
    <t>Factura</t>
  </si>
  <si>
    <t>Fecha</t>
  </si>
  <si>
    <t>Nº de factura</t>
  </si>
  <si>
    <t>Unidades</t>
  </si>
  <si>
    <t>Precio Unitario</t>
  </si>
  <si>
    <t>Precio</t>
  </si>
  <si>
    <t>Total parcial</t>
  </si>
  <si>
    <t>Descuento</t>
  </si>
  <si>
    <t>Subtotal menos descuento</t>
  </si>
  <si>
    <t>Envío</t>
  </si>
  <si>
    <t>TOTAL FACTURA</t>
  </si>
  <si>
    <t>Dosquebradas, Risaralda</t>
  </si>
  <si>
    <t>Producto</t>
  </si>
  <si>
    <t>Observaciones:</t>
  </si>
  <si>
    <t>Nombre del aprendiz:</t>
  </si>
  <si>
    <t>Número de identificación:</t>
  </si>
  <si>
    <t>Nombre del Tutor:</t>
  </si>
  <si>
    <t>Ciudad y Fecha:</t>
  </si>
  <si>
    <t>Sandra Aydee Lopez Contador</t>
  </si>
  <si>
    <t>Felipe Cortés Gómez</t>
  </si>
  <si>
    <t>Leche Anacafe14</t>
  </si>
  <si>
    <t>Leche Batian</t>
  </si>
  <si>
    <t>Leche Borbón</t>
  </si>
  <si>
    <t>Leche Casiopea</t>
  </si>
  <si>
    <t>Leche Catisic</t>
  </si>
  <si>
    <t>Leche Catuai</t>
  </si>
  <si>
    <t>Leche Caturra</t>
  </si>
  <si>
    <t>Leche Evaluna</t>
  </si>
  <si>
    <t>Leche Fronton</t>
  </si>
  <si>
    <t>Leche Geisha</t>
  </si>
  <si>
    <t>LPG S.A.</t>
  </si>
  <si>
    <t>www.lpg.com.co</t>
  </si>
  <si>
    <t>lpg@lpg.com</t>
  </si>
  <si>
    <t>Telefono</t>
  </si>
  <si>
    <t>Correo</t>
  </si>
  <si>
    <t>Porcentaje Descuento</t>
  </si>
  <si>
    <t>Código Vendedor</t>
  </si>
  <si>
    <t>Código vendedor</t>
  </si>
  <si>
    <t>Dosquebradas, 10/04/2022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</si>
</sst>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mm/dd/yy"/>
    <numFmt numFmtId="166" formatCode="_-[$$-240A]\ * #,##0.00_-;\-[$$-240A]\ * #,##0.00_-;_-[$$-240A]\ 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Roboto"/>
    </font>
    <font>
      <sz val="10"/>
      <name val="Roboto"/>
    </font>
    <font>
      <sz val="11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color rgb="FFFFFFFF"/>
      <name val="Roboto"/>
    </font>
    <font>
      <u/>
      <sz val="11"/>
      <color theme="10"/>
      <name val="Calibri"/>
      <family val="2"/>
      <scheme val="minor"/>
    </font>
    <font>
      <b/>
      <sz val="24"/>
      <name val="Aharoni"/>
      <charset val="177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3C78D8"/>
      </patternFill>
    </fill>
  </fills>
  <borders count="5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top"/>
    </xf>
    <xf numFmtId="0" fontId="13" fillId="0" borderId="0" xfId="1" applyAlignment="1">
      <alignment horizontal="left" vertical="center"/>
    </xf>
    <xf numFmtId="14" fontId="8" fillId="0" borderId="0" xfId="0" applyNumberFormat="1" applyFont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right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/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12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/>
    </xf>
    <xf numFmtId="166" fontId="0" fillId="0" borderId="2" xfId="0" applyNumberFormat="1" applyBorder="1"/>
    <xf numFmtId="0" fontId="0" fillId="0" borderId="0" xfId="0" applyNumberFormat="1" applyBorder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lpg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21F5-458C-4F22-BD3C-FC1B8E80E73E}">
  <dimension ref="A1:B4"/>
  <sheetViews>
    <sheetView workbookViewId="0">
      <selection activeCell="A9" sqref="A9"/>
    </sheetView>
  </sheetViews>
  <sheetFormatPr defaultRowHeight="15" x14ac:dyDescent="0.25"/>
  <cols>
    <col min="1" max="1" width="24.5703125" bestFit="1" customWidth="1"/>
    <col min="2" max="2" width="27.85546875" bestFit="1" customWidth="1"/>
  </cols>
  <sheetData>
    <row r="1" spans="1:2" x14ac:dyDescent="0.25">
      <c r="A1" s="1" t="s">
        <v>71</v>
      </c>
      <c r="B1" s="22" t="s">
        <v>76</v>
      </c>
    </row>
    <row r="2" spans="1:2" x14ac:dyDescent="0.25">
      <c r="A2" s="1" t="s">
        <v>72</v>
      </c>
      <c r="B2" s="22">
        <v>1015447328</v>
      </c>
    </row>
    <row r="3" spans="1:2" x14ac:dyDescent="0.25">
      <c r="A3" s="1" t="s">
        <v>73</v>
      </c>
      <c r="B3" s="22" t="s">
        <v>75</v>
      </c>
    </row>
    <row r="4" spans="1:2" x14ac:dyDescent="0.25">
      <c r="A4" s="1" t="s">
        <v>74</v>
      </c>
      <c r="B4" s="22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53B6-CA03-462E-B2F8-2694CFBC0E94}">
  <dimension ref="A7:G22"/>
  <sheetViews>
    <sheetView view="pageLayout" topLeftCell="A4" zoomScale="90" zoomScaleNormal="100" zoomScalePageLayoutView="90" workbookViewId="0">
      <selection activeCell="D11" sqref="D11"/>
    </sheetView>
  </sheetViews>
  <sheetFormatPr defaultRowHeight="15" x14ac:dyDescent="0.25"/>
  <cols>
    <col min="1" max="1" width="12.28515625" bestFit="1" customWidth="1"/>
    <col min="2" max="2" width="9" bestFit="1" customWidth="1"/>
    <col min="3" max="3" width="10" bestFit="1" customWidth="1"/>
    <col min="4" max="4" width="12.28515625" bestFit="1" customWidth="1"/>
    <col min="5" max="5" width="12.42578125" bestFit="1" customWidth="1"/>
    <col min="6" max="6" width="27.140625" bestFit="1" customWidth="1"/>
  </cols>
  <sheetData>
    <row r="7" spans="1:7" ht="15.7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/>
    </row>
    <row r="8" spans="1:7" x14ac:dyDescent="0.25">
      <c r="A8">
        <v>101444525</v>
      </c>
      <c r="B8" t="s">
        <v>6</v>
      </c>
      <c r="C8" t="s">
        <v>16</v>
      </c>
      <c r="D8">
        <v>3154479635</v>
      </c>
      <c r="E8" t="s">
        <v>26</v>
      </c>
      <c r="F8" t="str">
        <f>CONCATENATE(B8,C8,"@correo.com")</f>
        <v>juanpeter@correo.com</v>
      </c>
    </row>
    <row r="9" spans="1:7" x14ac:dyDescent="0.25">
      <c r="A9">
        <v>54257889</v>
      </c>
      <c r="B9" t="s">
        <v>7</v>
      </c>
      <c r="C9" t="s">
        <v>17</v>
      </c>
      <c r="D9">
        <v>3120047898</v>
      </c>
      <c r="E9" t="s">
        <v>27</v>
      </c>
      <c r="F9" t="str">
        <f t="shared" ref="F9:F17" si="0">CONCATENATE(B9,C9,"@correo.com")</f>
        <v>luislopez@correo.com</v>
      </c>
    </row>
    <row r="10" spans="1:7" x14ac:dyDescent="0.25">
      <c r="A10">
        <v>1047998236</v>
      </c>
      <c r="B10" t="s">
        <v>8</v>
      </c>
      <c r="C10" t="s">
        <v>18</v>
      </c>
      <c r="D10">
        <v>3147896548</v>
      </c>
      <c r="E10" t="s">
        <v>28</v>
      </c>
      <c r="F10" t="str">
        <f t="shared" si="0"/>
        <v>albertoandrade@correo.com</v>
      </c>
    </row>
    <row r="11" spans="1:7" x14ac:dyDescent="0.25">
      <c r="A11">
        <v>1087664259</v>
      </c>
      <c r="B11" t="s">
        <v>9</v>
      </c>
      <c r="C11" t="s">
        <v>19</v>
      </c>
      <c r="D11">
        <v>3134224940</v>
      </c>
      <c r="E11" t="s">
        <v>29</v>
      </c>
      <c r="F11" t="str">
        <f t="shared" si="0"/>
        <v>luisarodriguez@correo.com</v>
      </c>
    </row>
    <row r="12" spans="1:7" x14ac:dyDescent="0.25">
      <c r="A12">
        <v>1035889752</v>
      </c>
      <c r="B12" t="s">
        <v>10</v>
      </c>
      <c r="C12" t="s">
        <v>20</v>
      </c>
      <c r="D12">
        <v>3130933396.5</v>
      </c>
      <c r="E12" t="s">
        <v>30</v>
      </c>
      <c r="F12" t="str">
        <f t="shared" si="0"/>
        <v>josejuicio@correo.com</v>
      </c>
    </row>
    <row r="13" spans="1:7" x14ac:dyDescent="0.25">
      <c r="A13">
        <v>1057332101</v>
      </c>
      <c r="B13" t="s">
        <v>11</v>
      </c>
      <c r="C13" t="s">
        <v>21</v>
      </c>
      <c r="D13">
        <v>3127641853</v>
      </c>
      <c r="E13" t="s">
        <v>31</v>
      </c>
      <c r="F13" t="str">
        <f t="shared" si="0"/>
        <v>evelynsabio@correo.com</v>
      </c>
    </row>
    <row r="14" spans="1:7" x14ac:dyDescent="0.25">
      <c r="A14">
        <v>1051277859</v>
      </c>
      <c r="B14" t="s">
        <v>12</v>
      </c>
      <c r="C14" t="s">
        <v>22</v>
      </c>
      <c r="D14">
        <v>3124350309.5</v>
      </c>
      <c r="E14" t="s">
        <v>32</v>
      </c>
      <c r="F14" t="str">
        <f t="shared" si="0"/>
        <v>lucasdepablos@correo.com</v>
      </c>
    </row>
    <row r="15" spans="1:7" x14ac:dyDescent="0.25">
      <c r="A15">
        <v>1048900567.8</v>
      </c>
      <c r="B15" t="s">
        <v>13</v>
      </c>
      <c r="C15" t="s">
        <v>23</v>
      </c>
      <c r="D15">
        <v>3121058766</v>
      </c>
      <c r="E15" t="s">
        <v>26</v>
      </c>
      <c r="F15" t="str">
        <f t="shared" si="0"/>
        <v>perlasantander@correo.com</v>
      </c>
    </row>
    <row r="16" spans="1:7" x14ac:dyDescent="0.25">
      <c r="A16">
        <v>1046523276.6</v>
      </c>
      <c r="B16" t="s">
        <v>14</v>
      </c>
      <c r="C16" t="s">
        <v>24</v>
      </c>
      <c r="D16">
        <v>3117767222.5</v>
      </c>
      <c r="E16" t="s">
        <v>33</v>
      </c>
      <c r="F16" t="str">
        <f t="shared" si="0"/>
        <v>coralbetancour@correo.com</v>
      </c>
    </row>
    <row r="17" spans="1:6" x14ac:dyDescent="0.25">
      <c r="A17">
        <v>1044145985.4</v>
      </c>
      <c r="B17" t="s">
        <v>15</v>
      </c>
      <c r="C17" t="s">
        <v>25</v>
      </c>
      <c r="D17">
        <v>3114475679</v>
      </c>
      <c r="E17" t="s">
        <v>34</v>
      </c>
      <c r="F17" t="str">
        <f t="shared" si="0"/>
        <v>lorenagonzalez@correo.com</v>
      </c>
    </row>
    <row r="20" spans="1:6" x14ac:dyDescent="0.25">
      <c r="A20">
        <v>101444525</v>
      </c>
      <c r="C20" t="str">
        <f>CONCATENATE(IFERROR(VLOOKUP(A20,clientes,2,FALSE), "No Existe"), " ",(IFERROR(VLOOKUP(A20,clientes,3,FALSE), "No Existe")))</f>
        <v>juan peter</v>
      </c>
      <c r="E20">
        <f>SUMIF(E8:E17, "Bogota",A8:A17)</f>
        <v>1150345092.8</v>
      </c>
    </row>
    <row r="21" spans="1:6" x14ac:dyDescent="0.25">
      <c r="A21">
        <v>1087664259</v>
      </c>
      <c r="C21" t="str">
        <f>CONCATENATE(IFERROR(VLOOKUP(A21,clientes,2,FALSE), "No Existe"), " ",(IFERROR(VLOOKUP(A21,clientes,3,FALSE), "No Existe")))</f>
        <v>luisa rodriguez</v>
      </c>
    </row>
    <row r="22" spans="1:6" x14ac:dyDescent="0.25">
      <c r="A22">
        <v>1057332101</v>
      </c>
      <c r="C22" t="str">
        <f>CONCATENATE(IFERROR(VLOOKUP(A22,clientes,2,FALSE), "No Existe"), " ",(IFERROR(VLOOKUP(A22,clientes,3,FALSE), "No Existe")))</f>
        <v>evelyn sabio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headerFooter>
    <oddHeader>&amp;LLPG S.A.
Dosquebradas, Risaralda
www.lpg.com.co
lpg@lpg.com&amp;C&amp;D&amp;R&amp;G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901B-2728-4D16-9CFE-FF9CF5C0533B}">
  <dimension ref="A7:C17"/>
  <sheetViews>
    <sheetView view="pageLayout" zoomScaleNormal="100" workbookViewId="0">
      <selection activeCell="C10" sqref="C10"/>
    </sheetView>
  </sheetViews>
  <sheetFormatPr defaultRowHeight="15" x14ac:dyDescent="0.25"/>
  <cols>
    <col min="2" max="2" width="16.85546875" bestFit="1" customWidth="1"/>
    <col min="3" max="3" width="13.42578125" bestFit="1" customWidth="1"/>
  </cols>
  <sheetData>
    <row r="7" spans="1:3" ht="15.75" x14ac:dyDescent="0.25">
      <c r="A7" s="2" t="s">
        <v>35</v>
      </c>
      <c r="B7" s="2" t="s">
        <v>36</v>
      </c>
      <c r="C7" s="2" t="s">
        <v>37</v>
      </c>
    </row>
    <row r="8" spans="1:3" x14ac:dyDescent="0.25">
      <c r="A8">
        <v>121101</v>
      </c>
      <c r="B8" t="s">
        <v>77</v>
      </c>
      <c r="C8" s="3">
        <v>25200</v>
      </c>
    </row>
    <row r="9" spans="1:3" x14ac:dyDescent="0.25">
      <c r="A9">
        <v>121102</v>
      </c>
      <c r="B9" t="s">
        <v>78</v>
      </c>
      <c r="C9" s="3">
        <v>24500</v>
      </c>
    </row>
    <row r="10" spans="1:3" x14ac:dyDescent="0.25">
      <c r="A10">
        <v>121103</v>
      </c>
      <c r="B10" t="s">
        <v>79</v>
      </c>
      <c r="C10" s="3">
        <v>26600</v>
      </c>
    </row>
    <row r="11" spans="1:3" x14ac:dyDescent="0.25">
      <c r="A11">
        <v>121104</v>
      </c>
      <c r="B11" t="s">
        <v>80</v>
      </c>
      <c r="C11" s="3">
        <v>28700</v>
      </c>
    </row>
    <row r="12" spans="1:3" x14ac:dyDescent="0.25">
      <c r="A12">
        <v>121105</v>
      </c>
      <c r="B12" t="s">
        <v>81</v>
      </c>
      <c r="C12" s="3">
        <v>23550</v>
      </c>
    </row>
    <row r="13" spans="1:3" x14ac:dyDescent="0.25">
      <c r="A13">
        <v>121106</v>
      </c>
      <c r="B13" t="s">
        <v>82</v>
      </c>
      <c r="C13" s="3">
        <v>25980</v>
      </c>
    </row>
    <row r="14" spans="1:3" x14ac:dyDescent="0.25">
      <c r="A14">
        <v>121107</v>
      </c>
      <c r="B14" t="s">
        <v>83</v>
      </c>
      <c r="C14" s="3">
        <v>26070</v>
      </c>
    </row>
    <row r="15" spans="1:3" x14ac:dyDescent="0.25">
      <c r="A15">
        <v>121108</v>
      </c>
      <c r="B15" t="s">
        <v>84</v>
      </c>
      <c r="C15" s="3">
        <v>26160</v>
      </c>
    </row>
    <row r="16" spans="1:3" x14ac:dyDescent="0.25">
      <c r="A16">
        <v>121109</v>
      </c>
      <c r="B16" t="s">
        <v>85</v>
      </c>
      <c r="C16" s="3">
        <v>26250</v>
      </c>
    </row>
    <row r="17" spans="1:3" x14ac:dyDescent="0.25">
      <c r="A17">
        <v>121110</v>
      </c>
      <c r="B17" t="s">
        <v>86</v>
      </c>
      <c r="C17" s="3">
        <v>26340</v>
      </c>
    </row>
  </sheetData>
  <pageMargins left="0.7" right="0.7" top="0.75" bottom="0.75" header="0.3" footer="0.3"/>
  <pageSetup orientation="portrait" r:id="rId1"/>
  <headerFooter>
    <oddHeader>&amp;LLPG S.A.
Dosquebradas, Risaralda
www.lpg.com.co
lpg@lpg.com&amp;C&amp;D&amp;R&amp;G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4DE6-D598-4C89-8036-3A9455529815}">
  <dimension ref="A7:E17"/>
  <sheetViews>
    <sheetView view="pageLayout" topLeftCell="A4" zoomScaleNormal="100" workbookViewId="0">
      <selection activeCell="E8" sqref="E8"/>
    </sheetView>
  </sheetViews>
  <sheetFormatPr defaultRowHeight="15" x14ac:dyDescent="0.25"/>
  <cols>
    <col min="1" max="1" width="11" bestFit="1" customWidth="1"/>
    <col min="2" max="2" width="12" customWidth="1"/>
    <col min="3" max="3" width="10" bestFit="1" customWidth="1"/>
    <col min="4" max="4" width="18.140625" bestFit="1" customWidth="1"/>
    <col min="5" max="5" width="9" customWidth="1"/>
    <col min="6" max="6" width="27.140625" bestFit="1" customWidth="1"/>
  </cols>
  <sheetData>
    <row r="7" spans="1:5" s="2" customFormat="1" ht="15.75" x14ac:dyDescent="0.25">
      <c r="A7" s="2" t="s">
        <v>0</v>
      </c>
      <c r="B7" s="2" t="s">
        <v>1</v>
      </c>
      <c r="C7" s="2" t="s">
        <v>2</v>
      </c>
      <c r="D7" s="2" t="s">
        <v>93</v>
      </c>
      <c r="E7" s="2" t="s">
        <v>38</v>
      </c>
    </row>
    <row r="8" spans="1:5" x14ac:dyDescent="0.25">
      <c r="A8">
        <v>1015447963</v>
      </c>
      <c r="B8" t="s">
        <v>12</v>
      </c>
      <c r="C8" t="s">
        <v>47</v>
      </c>
      <c r="D8">
        <v>101</v>
      </c>
      <c r="E8">
        <f>PRODUCT(Producto!C8,10)</f>
        <v>252000</v>
      </c>
    </row>
    <row r="9" spans="1:5" x14ac:dyDescent="0.25">
      <c r="A9">
        <v>1015887896</v>
      </c>
      <c r="B9" t="s">
        <v>39</v>
      </c>
      <c r="C9" t="s">
        <v>48</v>
      </c>
      <c r="D9">
        <v>102</v>
      </c>
      <c r="E9">
        <f>PRODUCT(Producto!C9,10)</f>
        <v>245000</v>
      </c>
    </row>
    <row r="10" spans="1:5" x14ac:dyDescent="0.25">
      <c r="A10">
        <v>1015663598</v>
      </c>
      <c r="B10" t="s">
        <v>40</v>
      </c>
      <c r="C10" t="s">
        <v>49</v>
      </c>
      <c r="D10">
        <v>103</v>
      </c>
      <c r="E10">
        <f>PRODUCT(Producto!C10,10)</f>
        <v>266000</v>
      </c>
    </row>
    <row r="11" spans="1:5" x14ac:dyDescent="0.25">
      <c r="A11">
        <v>1015882120.66667</v>
      </c>
      <c r="B11" t="s">
        <v>41</v>
      </c>
      <c r="C11" t="s">
        <v>50</v>
      </c>
      <c r="D11">
        <v>104</v>
      </c>
      <c r="E11">
        <f>PRODUCT(Producto!C11,10)</f>
        <v>287000</v>
      </c>
    </row>
    <row r="12" spans="1:5" x14ac:dyDescent="0.25">
      <c r="A12">
        <v>1015989938.16667</v>
      </c>
      <c r="B12" t="s">
        <v>42</v>
      </c>
      <c r="C12" t="s">
        <v>51</v>
      </c>
      <c r="D12">
        <v>105</v>
      </c>
      <c r="E12">
        <f>PRODUCT(Producto!C12,10)</f>
        <v>235500</v>
      </c>
    </row>
    <row r="13" spans="1:5" x14ac:dyDescent="0.25">
      <c r="A13">
        <v>1016097755.66667</v>
      </c>
      <c r="B13" t="s">
        <v>43</v>
      </c>
      <c r="C13" t="s">
        <v>52</v>
      </c>
      <c r="D13">
        <v>106</v>
      </c>
      <c r="E13">
        <f>PRODUCT(Producto!C13,10)</f>
        <v>259800</v>
      </c>
    </row>
    <row r="14" spans="1:5" x14ac:dyDescent="0.25">
      <c r="A14">
        <v>1016205573.16667</v>
      </c>
      <c r="B14" t="s">
        <v>44</v>
      </c>
      <c r="C14" t="s">
        <v>53</v>
      </c>
      <c r="D14">
        <v>107</v>
      </c>
      <c r="E14">
        <f>PRODUCT(Producto!C14,10)</f>
        <v>260700</v>
      </c>
    </row>
    <row r="15" spans="1:5" x14ac:dyDescent="0.25">
      <c r="A15">
        <v>1016313390.66667</v>
      </c>
      <c r="B15" t="s">
        <v>45</v>
      </c>
      <c r="C15" t="s">
        <v>54</v>
      </c>
      <c r="D15">
        <v>108</v>
      </c>
      <c r="E15">
        <f>PRODUCT(Producto!C15,10)</f>
        <v>261600</v>
      </c>
    </row>
    <row r="16" spans="1:5" x14ac:dyDescent="0.25">
      <c r="A16">
        <v>1016421208.16667</v>
      </c>
      <c r="B16" t="s">
        <v>8</v>
      </c>
      <c r="C16" t="s">
        <v>55</v>
      </c>
      <c r="D16">
        <v>109</v>
      </c>
      <c r="E16">
        <f>PRODUCT(Producto!C16,10)</f>
        <v>262500</v>
      </c>
    </row>
    <row r="17" spans="1:5" x14ac:dyDescent="0.25">
      <c r="A17">
        <v>1016529025.66667</v>
      </c>
      <c r="B17" t="s">
        <v>46</v>
      </c>
      <c r="C17" t="s">
        <v>56</v>
      </c>
      <c r="D17">
        <v>110</v>
      </c>
      <c r="E17">
        <f>PRODUCT(Producto!C17,10)</f>
        <v>263400</v>
      </c>
    </row>
  </sheetData>
  <pageMargins left="0.7" right="0.7" top="0.75" bottom="0.75" header="0.3" footer="0.3"/>
  <pageSetup orientation="portrait" r:id="rId1"/>
  <headerFooter>
    <oddHeader>&amp;LLPG S.A.
Dosquebradas, Risaralda
www.lpg.com.co
lpg@lpg.com&amp;C&amp;D&amp;R&amp;G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A79E-BEE4-490B-9314-0B93CBF043D7}">
  <dimension ref="A3:F39"/>
  <sheetViews>
    <sheetView tabSelected="1" showWhiteSpace="0" view="pageLayout" topLeftCell="A19" zoomScaleNormal="100" workbookViewId="0">
      <selection activeCell="E26" sqref="E26"/>
    </sheetView>
  </sheetViews>
  <sheetFormatPr defaultRowHeight="15" x14ac:dyDescent="0.25"/>
  <cols>
    <col min="2" max="2" width="8.7109375" customWidth="1"/>
    <col min="3" max="3" width="23.7109375" customWidth="1"/>
    <col min="4" max="4" width="10.5703125" customWidth="1"/>
    <col min="5" max="5" width="20.7109375" customWidth="1"/>
    <col min="6" max="6" width="14.7109375" bestFit="1" customWidth="1"/>
  </cols>
  <sheetData>
    <row r="3" spans="2:6" ht="39.75" customHeight="1" x14ac:dyDescent="0.25"/>
    <row r="5" spans="2:6" ht="30.75" x14ac:dyDescent="0.25">
      <c r="B5" s="23" t="s">
        <v>57</v>
      </c>
      <c r="C5" s="23"/>
      <c r="D5" s="4"/>
      <c r="E5" s="5"/>
      <c r="F5" s="6"/>
    </row>
    <row r="6" spans="2:6" ht="15.75" x14ac:dyDescent="0.25">
      <c r="B6" s="7" t="s">
        <v>87</v>
      </c>
      <c r="C6" s="4"/>
      <c r="D6" s="8"/>
      <c r="E6" s="4"/>
    </row>
    <row r="7" spans="2:6" ht="15.75" x14ac:dyDescent="0.25">
      <c r="B7" s="7" t="s">
        <v>68</v>
      </c>
      <c r="C7" s="4"/>
      <c r="D7" s="10"/>
      <c r="E7" s="4"/>
    </row>
    <row r="8" spans="2:6" ht="15.75" x14ac:dyDescent="0.25">
      <c r="B8" s="18" t="s">
        <v>88</v>
      </c>
      <c r="C8" s="4"/>
      <c r="D8" s="8"/>
      <c r="E8" s="4"/>
      <c r="F8" s="9" t="s">
        <v>58</v>
      </c>
    </row>
    <row r="9" spans="2:6" ht="15.75" x14ac:dyDescent="0.25">
      <c r="B9" s="18" t="s">
        <v>89</v>
      </c>
      <c r="C9" s="4"/>
      <c r="D9" s="11"/>
      <c r="E9" s="4"/>
      <c r="F9" s="19">
        <f ca="1">TODAY()</f>
        <v>44661</v>
      </c>
    </row>
    <row r="10" spans="2:6" ht="15.75" x14ac:dyDescent="0.25">
      <c r="B10" s="7"/>
      <c r="C10" s="4"/>
      <c r="D10" s="4"/>
      <c r="E10" s="8"/>
      <c r="F10" s="9" t="s">
        <v>59</v>
      </c>
    </row>
    <row r="11" spans="2:6" x14ac:dyDescent="0.25">
      <c r="B11" s="12"/>
      <c r="C11" s="17"/>
      <c r="D11" s="17"/>
      <c r="E11" s="17"/>
      <c r="F11" s="11">
        <v>108</v>
      </c>
    </row>
    <row r="12" spans="2:6" ht="15.75" x14ac:dyDescent="0.25">
      <c r="B12" s="13"/>
      <c r="C12" s="4"/>
      <c r="D12" s="13"/>
      <c r="E12" s="14"/>
      <c r="F12" s="14"/>
    </row>
    <row r="13" spans="2:6" ht="15.75" x14ac:dyDescent="0.25">
      <c r="B13" s="4"/>
      <c r="C13" s="4"/>
      <c r="D13" s="4"/>
      <c r="E13" s="4"/>
      <c r="F13" s="4"/>
    </row>
    <row r="14" spans="2:6" x14ac:dyDescent="0.25">
      <c r="B14" s="1" t="s">
        <v>0</v>
      </c>
      <c r="C14" s="24">
        <v>1057332101</v>
      </c>
      <c r="D14" s="25"/>
      <c r="E14" s="15"/>
      <c r="F14" s="15"/>
    </row>
    <row r="15" spans="2:6" x14ac:dyDescent="0.25">
      <c r="B15" s="1" t="s">
        <v>1</v>
      </c>
      <c r="C15" s="26" t="str">
        <f>CONCATENATE(VLOOKUP($C$14,clientes,2,FALSE)," ",(VLOOKUP(C14,clientes,3,FALSE)))</f>
        <v>evelyn sabio</v>
      </c>
      <c r="D15" s="27"/>
      <c r="E15" s="15"/>
      <c r="F15" s="15"/>
    </row>
    <row r="16" spans="2:6" x14ac:dyDescent="0.25">
      <c r="B16" s="1" t="s">
        <v>4</v>
      </c>
      <c r="C16" s="26" t="str">
        <f>VLOOKUP($C$14,clientes,5,FALSE)</f>
        <v>Santa Marta</v>
      </c>
      <c r="D16" s="27"/>
      <c r="E16" s="15"/>
      <c r="F16" s="15"/>
    </row>
    <row r="17" spans="1:6" x14ac:dyDescent="0.25">
      <c r="B17" s="1" t="s">
        <v>90</v>
      </c>
      <c r="C17" s="26">
        <f>VLOOKUP($C$14,clientes,4,FALSE)</f>
        <v>3127641853</v>
      </c>
      <c r="D17" s="27"/>
      <c r="E17" s="15"/>
      <c r="F17" s="15"/>
    </row>
    <row r="18" spans="1:6" x14ac:dyDescent="0.25">
      <c r="B18" s="1" t="s">
        <v>91</v>
      </c>
      <c r="C18" s="26" t="str">
        <f>VLOOKUP($C$14,clientes,6,FALSE)</f>
        <v>evelynsabio@correo.com</v>
      </c>
      <c r="D18" s="27"/>
      <c r="E18" s="16"/>
      <c r="F18" s="16"/>
    </row>
    <row r="19" spans="1:6" x14ac:dyDescent="0.25">
      <c r="B19" s="16"/>
      <c r="C19" s="15"/>
      <c r="D19" s="11"/>
      <c r="E19" s="11"/>
      <c r="F19" s="11"/>
    </row>
    <row r="20" spans="1:6" ht="15.75" x14ac:dyDescent="0.25">
      <c r="B20" s="4"/>
      <c r="C20" s="4"/>
      <c r="D20" s="4"/>
      <c r="E20" s="4"/>
      <c r="F20" s="4"/>
    </row>
    <row r="21" spans="1:6" x14ac:dyDescent="0.25">
      <c r="A21" s="33" t="s">
        <v>35</v>
      </c>
      <c r="B21" s="30" t="s">
        <v>69</v>
      </c>
      <c r="C21" s="31"/>
      <c r="D21" s="32" t="s">
        <v>60</v>
      </c>
      <c r="E21" s="32" t="s">
        <v>61</v>
      </c>
      <c r="F21" s="32" t="s">
        <v>62</v>
      </c>
    </row>
    <row r="22" spans="1:6" x14ac:dyDescent="0.25">
      <c r="A22" s="20">
        <v>121101</v>
      </c>
      <c r="B22" s="28" t="str">
        <f>VLOOKUP($A22,productos,2,FALSE)</f>
        <v>Leche Anacafe14</v>
      </c>
      <c r="C22" s="29"/>
      <c r="D22" s="20">
        <v>2</v>
      </c>
      <c r="E22" s="34">
        <f>VLOOKUP(A22,productos,3,FALSE)</f>
        <v>25200</v>
      </c>
      <c r="F22" s="34">
        <f t="shared" ref="F22:F32" si="0">D22*E22</f>
        <v>50400</v>
      </c>
    </row>
    <row r="23" spans="1:6" x14ac:dyDescent="0.25">
      <c r="A23" s="20">
        <v>121102</v>
      </c>
      <c r="B23" s="28" t="str">
        <f>VLOOKUP(A23,productos,2,FALSE)</f>
        <v>Leche Batian</v>
      </c>
      <c r="C23" s="29"/>
      <c r="D23" s="20">
        <v>9</v>
      </c>
      <c r="E23" s="34">
        <f>VLOOKUP(A23,productos,3,FALSE)</f>
        <v>24500</v>
      </c>
      <c r="F23" s="34">
        <f t="shared" si="0"/>
        <v>220500</v>
      </c>
    </row>
    <row r="24" spans="1:6" x14ac:dyDescent="0.25">
      <c r="A24" s="20">
        <v>121108</v>
      </c>
      <c r="B24" s="28" t="str">
        <f>VLOOKUP(A24,productos,2,FALSE)</f>
        <v>Leche Evaluna</v>
      </c>
      <c r="C24" s="29"/>
      <c r="D24" s="20">
        <v>7</v>
      </c>
      <c r="E24" s="34">
        <f>VLOOKUP(A24,productos,3,FALSE)</f>
        <v>26160</v>
      </c>
      <c r="F24" s="34">
        <f t="shared" si="0"/>
        <v>183120</v>
      </c>
    </row>
    <row r="25" spans="1:6" x14ac:dyDescent="0.25">
      <c r="A25" s="20">
        <v>121110</v>
      </c>
      <c r="B25" s="28" t="str">
        <f>VLOOKUP(A25,productos,2,FALSE)</f>
        <v>Leche Geisha</v>
      </c>
      <c r="C25" s="29"/>
      <c r="D25" s="20">
        <v>3</v>
      </c>
      <c r="E25" s="34">
        <f>VLOOKUP(A25,productos,3,FALSE)</f>
        <v>26340</v>
      </c>
      <c r="F25" s="34">
        <f t="shared" si="0"/>
        <v>79020</v>
      </c>
    </row>
    <row r="26" spans="1:6" x14ac:dyDescent="0.25">
      <c r="A26" s="20">
        <v>121105</v>
      </c>
      <c r="B26" s="28" t="str">
        <f>VLOOKUP(A26,productos,2,FALSE)</f>
        <v>Leche Catisic</v>
      </c>
      <c r="C26" s="29"/>
      <c r="D26" s="20">
        <v>2</v>
      </c>
      <c r="E26" s="34">
        <f>VLOOKUP(A26,productos,3,FALSE)</f>
        <v>23550</v>
      </c>
      <c r="F26" s="34">
        <f t="shared" si="0"/>
        <v>47100</v>
      </c>
    </row>
    <row r="27" spans="1:6" x14ac:dyDescent="0.25">
      <c r="A27" s="20">
        <v>121106</v>
      </c>
      <c r="B27" s="28" t="str">
        <f>VLOOKUP(A27,productos,2,FALSE)</f>
        <v>Leche Catuai</v>
      </c>
      <c r="C27" s="29"/>
      <c r="D27" s="20">
        <v>5</v>
      </c>
      <c r="E27" s="34">
        <f>VLOOKUP(A27,productos,3,FALSE)</f>
        <v>25980</v>
      </c>
      <c r="F27" s="34">
        <f t="shared" si="0"/>
        <v>129900</v>
      </c>
    </row>
    <row r="28" spans="1:6" x14ac:dyDescent="0.25">
      <c r="A28" s="20">
        <v>121109</v>
      </c>
      <c r="B28" s="28" t="str">
        <f>VLOOKUP(A28,productos,2,FALSE)</f>
        <v>Leche Fronton</v>
      </c>
      <c r="C28" s="29"/>
      <c r="D28" s="20">
        <v>2</v>
      </c>
      <c r="E28" s="34">
        <f>VLOOKUP(A28,productos,3,FALSE)</f>
        <v>26250</v>
      </c>
      <c r="F28" s="34">
        <f t="shared" si="0"/>
        <v>52500</v>
      </c>
    </row>
    <row r="29" spans="1:6" x14ac:dyDescent="0.25">
      <c r="A29" s="20"/>
      <c r="B29" s="28" t="e">
        <f>VLOOKUP(A29,productos,2,FALSE)</f>
        <v>#N/A</v>
      </c>
      <c r="C29" s="29"/>
      <c r="D29" s="20"/>
      <c r="E29" s="34" t="e">
        <f>VLOOKUP(A29,productos,3,FALSE)</f>
        <v>#N/A</v>
      </c>
      <c r="F29" s="34" t="e">
        <f t="shared" si="0"/>
        <v>#N/A</v>
      </c>
    </row>
    <row r="30" spans="1:6" x14ac:dyDescent="0.25">
      <c r="A30" s="20"/>
      <c r="B30" s="28" t="e">
        <f>VLOOKUP(A30,productos,2,FALSE)</f>
        <v>#N/A</v>
      </c>
      <c r="C30" s="29"/>
      <c r="D30" s="20"/>
      <c r="E30" s="34" t="e">
        <f>VLOOKUP(A30,productos,3,FALSE)</f>
        <v>#N/A</v>
      </c>
      <c r="F30" s="34" t="e">
        <f t="shared" si="0"/>
        <v>#N/A</v>
      </c>
    </row>
    <row r="31" spans="1:6" x14ac:dyDescent="0.25">
      <c r="A31" s="20"/>
      <c r="B31" s="28" t="e">
        <f>VLOOKUP(A31,productos,2,FALSE)</f>
        <v>#N/A</v>
      </c>
      <c r="C31" s="29"/>
      <c r="D31" s="20"/>
      <c r="E31" s="34" t="e">
        <f>VLOOKUP(A31,productos,3,FALSE)</f>
        <v>#N/A</v>
      </c>
      <c r="F31" s="34" t="e">
        <f t="shared" si="0"/>
        <v>#N/A</v>
      </c>
    </row>
    <row r="32" spans="1:6" x14ac:dyDescent="0.25">
      <c r="A32" s="20"/>
      <c r="B32" s="28" t="e">
        <f>VLOOKUP(A32,productos,2,FALSE)</f>
        <v>#N/A</v>
      </c>
      <c r="C32" s="29"/>
      <c r="D32" s="20"/>
      <c r="E32" s="34" t="e">
        <f>VLOOKUP(A32,productos,3,FALSE)</f>
        <v>#N/A</v>
      </c>
      <c r="F32" s="34" t="e">
        <f t="shared" si="0"/>
        <v>#N/A</v>
      </c>
    </row>
    <row r="33" spans="2:6" x14ac:dyDescent="0.25">
      <c r="B33" s="21"/>
      <c r="C33" s="21"/>
      <c r="D33" s="21"/>
      <c r="E33" s="20" t="s">
        <v>63</v>
      </c>
      <c r="F33" s="34">
        <f>SUMIF(F22:F32,"&lt;&gt;#N/A")</f>
        <v>762540</v>
      </c>
    </row>
    <row r="34" spans="2:6" x14ac:dyDescent="0.25">
      <c r="B34" s="21"/>
      <c r="C34" s="36" t="s">
        <v>92</v>
      </c>
      <c r="D34" s="35">
        <v>10</v>
      </c>
      <c r="E34" s="20" t="s">
        <v>64</v>
      </c>
      <c r="F34" s="34">
        <f>((D34*F33)/100)</f>
        <v>76254</v>
      </c>
    </row>
    <row r="35" spans="2:6" x14ac:dyDescent="0.25">
      <c r="B35" s="21"/>
      <c r="C35" s="36" t="s">
        <v>94</v>
      </c>
      <c r="D35">
        <v>102</v>
      </c>
      <c r="E35" s="20" t="s">
        <v>65</v>
      </c>
      <c r="F35" s="34">
        <f>F33-F34</f>
        <v>686286</v>
      </c>
    </row>
    <row r="36" spans="2:6" x14ac:dyDescent="0.25">
      <c r="B36" s="21"/>
      <c r="C36" s="21"/>
      <c r="D36" s="21"/>
      <c r="E36" s="20" t="s">
        <v>66</v>
      </c>
      <c r="F36" s="34">
        <v>25000</v>
      </c>
    </row>
    <row r="37" spans="2:6" x14ac:dyDescent="0.25">
      <c r="B37" s="21"/>
      <c r="C37" s="21"/>
      <c r="D37" s="21"/>
      <c r="E37" s="20" t="s">
        <v>67</v>
      </c>
      <c r="F37" s="34">
        <f>SUM(F35,F36)</f>
        <v>711286</v>
      </c>
    </row>
    <row r="39" spans="2:6" x14ac:dyDescent="0.25">
      <c r="B39" t="s">
        <v>70</v>
      </c>
    </row>
  </sheetData>
  <mergeCells count="18">
    <mergeCell ref="B32:C32"/>
    <mergeCell ref="B21:C21"/>
    <mergeCell ref="B27:C27"/>
    <mergeCell ref="B28:C28"/>
    <mergeCell ref="B29:C29"/>
    <mergeCell ref="B30:C30"/>
    <mergeCell ref="B31:C31"/>
    <mergeCell ref="B22:C22"/>
    <mergeCell ref="B23:C23"/>
    <mergeCell ref="B24:C24"/>
    <mergeCell ref="B26:C26"/>
    <mergeCell ref="B25:C25"/>
    <mergeCell ref="B5:C5"/>
    <mergeCell ref="C14:D14"/>
    <mergeCell ref="C15:D15"/>
    <mergeCell ref="C16:D16"/>
    <mergeCell ref="C17:D17"/>
    <mergeCell ref="C18:D18"/>
  </mergeCells>
  <conditionalFormatting sqref="C15">
    <cfRule type="containsErrors" dxfId="5" priority="6">
      <formula>ISERROR(C15)</formula>
    </cfRule>
  </conditionalFormatting>
  <conditionalFormatting sqref="C16:C18">
    <cfRule type="containsErrors" dxfId="4" priority="5">
      <formula>ISERROR(C16)</formula>
    </cfRule>
  </conditionalFormatting>
  <conditionalFormatting sqref="B28:C32">
    <cfRule type="containsErrors" dxfId="3" priority="4">
      <formula>ISERROR(B28)</formula>
    </cfRule>
  </conditionalFormatting>
  <conditionalFormatting sqref="E29:E32">
    <cfRule type="containsErrors" dxfId="2" priority="3">
      <formula>ISERROR(E29)</formula>
    </cfRule>
  </conditionalFormatting>
  <conditionalFormatting sqref="B22:F32">
    <cfRule type="containsErrors" dxfId="1" priority="2">
      <formula>ISERROR(B22)</formula>
    </cfRule>
  </conditionalFormatting>
  <conditionalFormatting sqref="F33:F37">
    <cfRule type="containsErrors" dxfId="0" priority="1">
      <formula>ISERROR(F33)</formula>
    </cfRule>
  </conditionalFormatting>
  <hyperlinks>
    <hyperlink ref="B8" r:id="rId1" xr:uid="{7B8E569E-2B52-4C91-88B0-1492BD4C2B63}"/>
  </hyperlinks>
  <pageMargins left="0.7" right="0.7" top="0.75" bottom="0.75" header="0.3" footer="0.3"/>
  <pageSetup orientation="portrait" r:id="rId2"/>
  <headerFooter>
    <oddHeader>&amp;L&amp;"-,Bold"LPG S.A.
Dosquebradas, Risaralda
www.lpg.com.co
lpg@lpg.com&amp;C&amp;D&amp;R&amp;G</oddHead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Presentación</vt:lpstr>
      <vt:lpstr>Clientes</vt:lpstr>
      <vt:lpstr>Producto</vt:lpstr>
      <vt:lpstr>Vendedores</vt:lpstr>
      <vt:lpstr>Formato_factura</vt:lpstr>
      <vt:lpstr>clientes</vt:lpstr>
      <vt:lpstr>productos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Cortes Gomez</dc:creator>
  <cp:lastModifiedBy>Felipe Cortes Gomez</cp:lastModifiedBy>
  <cp:lastPrinted>2022-04-08T19:56:11Z</cp:lastPrinted>
  <dcterms:created xsi:type="dcterms:W3CDTF">2022-04-06T18:25:16Z</dcterms:created>
  <dcterms:modified xsi:type="dcterms:W3CDTF">2022-04-10T19:16:40Z</dcterms:modified>
</cp:coreProperties>
</file>