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tabRatio="662"/>
  </bookViews>
  <sheets>
    <sheet name="Custos" sheetId="1" r:id="rId1"/>
    <sheet name="Utiliti" sheetId="2" r:id="rId2"/>
    <sheet name="Relatório de Sensibilidade 1" sheetId="8" r:id="rId3"/>
    <sheet name="Solver" sheetId="4" r:id="rId4"/>
  </sheets>
  <definedNames>
    <definedName name="solver_adj" localSheetId="3" hidden="1">Solver!$C$2:$C$4</definedName>
    <definedName name="solver_cvg" localSheetId="3" hidden="1">0.0001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ng" localSheetId="1" hidden="1">1</definedName>
    <definedName name="solver_est" localSheetId="3" hidden="1">1</definedName>
    <definedName name="solver_itr" localSheetId="3" hidden="1">2147483647</definedName>
    <definedName name="solver_lhs1" localSheetId="3" hidden="1">Solver!$B$7</definedName>
    <definedName name="solver_lhs2" localSheetId="3" hidden="1">Solver!$C$2</definedName>
    <definedName name="solver_lhs3" localSheetId="3" hidden="1">Solver!$C$2</definedName>
    <definedName name="solver_lhs4" localSheetId="3" hidden="1">Solver!$C$3</definedName>
    <definedName name="solver_lhs5" localSheetId="3" hidden="1">Solver!$C$3</definedName>
    <definedName name="solver_lhs6" localSheetId="3" hidden="1">Solver!$C$4</definedName>
    <definedName name="solver_lhs7" localSheetId="3" hidden="1">Solver!$C$4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um" localSheetId="0" hidden="1">0</definedName>
    <definedName name="solver_num" localSheetId="3" hidden="1">6</definedName>
    <definedName name="solver_num" localSheetId="1" hidden="1">0</definedName>
    <definedName name="solver_nwt" localSheetId="3" hidden="1">1</definedName>
    <definedName name="solver_opt" localSheetId="0" hidden="1">Custos!$A$54</definedName>
    <definedName name="solver_opt" localSheetId="3" hidden="1">Solver!$B$6</definedName>
    <definedName name="solver_opt" localSheetId="1" hidden="1">Utiliti!$F$6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3</definedName>
    <definedName name="solver_rel4" localSheetId="3" hidden="1">1</definedName>
    <definedName name="solver_rel5" localSheetId="3" hidden="1">3</definedName>
    <definedName name="solver_rel6" localSheetId="3" hidden="1">2</definedName>
    <definedName name="solver_rel7" localSheetId="3" hidden="1">3</definedName>
    <definedName name="solver_rhs1" localSheetId="3" hidden="1">0.9</definedName>
    <definedName name="solver_rhs2" localSheetId="3" hidden="1">0.3</definedName>
    <definedName name="solver_rhs3" localSheetId="3" hidden="1">0.05</definedName>
    <definedName name="solver_rhs4" localSheetId="3" hidden="1">15</definedName>
    <definedName name="solver_rhs5" localSheetId="3" hidden="1">8</definedName>
    <definedName name="solver_rhs6" localSheetId="3" hidden="1">0.99</definedName>
    <definedName name="solver_rhs7" localSheetId="3" hidden="1">0.6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0" hidden="1">1</definedName>
    <definedName name="solver_typ" localSheetId="3" hidden="1">1</definedName>
    <definedName name="solver_typ" localSheetId="1" hidden="1">1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er" localSheetId="0" hidden="1">3</definedName>
    <definedName name="solver_ver" localSheetId="3" hidden="1">3</definedName>
    <definedName name="solver_ver" localSheetId="1" hidden="1">3</definedName>
  </definedNames>
  <calcPr calcId="152511"/>
  <fileRecoveryPr repairLoad="1"/>
</workbook>
</file>

<file path=xl/calcChain.xml><?xml version="1.0" encoding="utf-8"?>
<calcChain xmlns="http://schemas.openxmlformats.org/spreadsheetml/2006/main">
  <c r="C4" i="2" l="1"/>
  <c r="C3" i="2"/>
  <c r="C2" i="2"/>
  <c r="B6" i="4"/>
  <c r="B7" i="4"/>
  <c r="D32" i="1"/>
  <c r="B32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5" i="2" l="1"/>
  <c r="E8" i="2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<sst xmlns="http://schemas.openxmlformats.org/spreadsheetml/2006/main" count="70" uniqueCount="54">
  <si>
    <t>SLAr</t>
  </si>
  <si>
    <t>SLAx</t>
  </si>
  <si>
    <t>SLAa</t>
  </si>
  <si>
    <t>wr</t>
  </si>
  <si>
    <t>wx</t>
  </si>
  <si>
    <t>wa</t>
  </si>
  <si>
    <t>Utilidade</t>
  </si>
  <si>
    <t>Cr(SLAr)</t>
  </si>
  <si>
    <t>Cx(SLAx)</t>
  </si>
  <si>
    <t>Ca(SLAa)</t>
  </si>
  <si>
    <t>CustoTotal</t>
  </si>
  <si>
    <t>SLA</t>
  </si>
  <si>
    <t xml:space="preserve">Tempo de Resposta </t>
  </si>
  <si>
    <t>Disponibilidade</t>
  </si>
  <si>
    <t>Func. Utilidade</t>
  </si>
  <si>
    <t>Custo Total</t>
  </si>
  <si>
    <t>Final</t>
  </si>
  <si>
    <t>Lagrange</t>
  </si>
  <si>
    <t>$C$2</t>
  </si>
  <si>
    <t>$C$3</t>
  </si>
  <si>
    <t>$C$4</t>
  </si>
  <si>
    <t>Custo Total SLAa</t>
  </si>
  <si>
    <t>Cr-SLAr (10 centavos)</t>
  </si>
  <si>
    <t>Cr-SLAr (30 centavos)</t>
  </si>
  <si>
    <t>Cr-SLAr (50 centavos)</t>
  </si>
  <si>
    <t>Cr-SLAr (5 centavos, velocidade = 2)</t>
  </si>
  <si>
    <t>Cr-SLAx (10 centavos)</t>
  </si>
  <si>
    <t>Cr-SLAx (30 centavos)</t>
  </si>
  <si>
    <t>Cr-SLAx (50 centavos)</t>
  </si>
  <si>
    <t>Cr-SLAa (beta=1, , SLA&gt;0,95)</t>
  </si>
  <si>
    <t>Cr-SLAa (beta=0,8, SLA&gt;0,90)</t>
  </si>
  <si>
    <t>Cr-SLAa (beta=0,6, SLA&gt;0,80)</t>
  </si>
  <si>
    <t>Custo total &lt;= 90 centavos</t>
  </si>
  <si>
    <t>Cálculo da Utilidade dos SLAs</t>
  </si>
  <si>
    <t>Pesos</t>
  </si>
  <si>
    <t>Microsoft Excel 15.0 Relatório de Sensibilidade</t>
  </si>
  <si>
    <t>Planilha: [trabalhocloud_MAD1.xlsx]Solver</t>
  </si>
  <si>
    <t>Células Variáveis</t>
  </si>
  <si>
    <t>Célula</t>
  </si>
  <si>
    <t>Nome</t>
  </si>
  <si>
    <t>Valor</t>
  </si>
  <si>
    <t>Reduzido</t>
  </si>
  <si>
    <t>Gradiente</t>
  </si>
  <si>
    <t>Restrições</t>
  </si>
  <si>
    <t>Multiplicador</t>
  </si>
  <si>
    <t>$B$7</t>
  </si>
  <si>
    <t>SLAa = 0,99</t>
  </si>
  <si>
    <t>βa = 0,7</t>
  </si>
  <si>
    <t>αx = 0,04</t>
  </si>
  <si>
    <t>αr = 0,35, βr = 0,08</t>
  </si>
  <si>
    <t>Taxa de processameto</t>
  </si>
  <si>
    <t>8 &lt;= SLAx &lt;= 16</t>
  </si>
  <si>
    <t>0,05 &lt;= SLAr &lt;= 0,3</t>
  </si>
  <si>
    <t>Relatório Criado: 06/11/2023 17:19:29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</si>
</sst>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Border="1"/>
    <xf numFmtId="0" fontId="3" fillId="0" borderId="5" xfId="0" applyFont="1" applyBorder="1"/>
    <xf numFmtId="0" fontId="4" fillId="0" borderId="5" xfId="0" applyFont="1" applyBorder="1"/>
    <xf numFmtId="0" fontId="0" fillId="0" borderId="5" xfId="0" applyBorder="1" applyAlignment="1">
      <alignment horizontal="center"/>
    </xf>
    <xf numFmtId="0" fontId="5" fillId="0" borderId="5" xfId="0" applyFont="1" applyBorder="1"/>
    <xf numFmtId="0" fontId="6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SLAr</a:t>
            </a:r>
            <a:r>
              <a:rPr lang="pt-BR" baseline="0"/>
              <a:t> vs. Custo (SLAr)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4028501355363365E-2"/>
          <c:y val="2.730433863552291E-2"/>
          <c:w val="0.6235635988124435"/>
          <c:h val="0.882979090700910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Custos!$B$1</c:f>
              <c:strCache>
                <c:ptCount val="1"/>
                <c:pt idx="0">
                  <c:v>Cr-SLAr (10 centavos)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Custos!$A$2:$A$12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Custos!$B$2:$B$12</c:f>
              <c:numCache>
                <c:formatCode>General</c:formatCode>
                <c:ptCount val="11"/>
                <c:pt idx="0">
                  <c:v>10</c:v>
                </c:pt>
                <c:pt idx="1">
                  <c:v>3.6787944117144233</c:v>
                </c:pt>
                <c:pt idx="2">
                  <c:v>1.353352832366127</c:v>
                </c:pt>
                <c:pt idx="3">
                  <c:v>0.49787068367863946</c:v>
                </c:pt>
                <c:pt idx="4">
                  <c:v>0.18315638888734179</c:v>
                </c:pt>
                <c:pt idx="5">
                  <c:v>6.7379469990854673E-2</c:v>
                </c:pt>
                <c:pt idx="6">
                  <c:v>2.4787521766663587E-2</c:v>
                </c:pt>
                <c:pt idx="7">
                  <c:v>9.1188196555451618E-3</c:v>
                </c:pt>
                <c:pt idx="8">
                  <c:v>3.3546262790251184E-3</c:v>
                </c:pt>
                <c:pt idx="9">
                  <c:v>1.2340980408667955E-3</c:v>
                </c:pt>
                <c:pt idx="10">
                  <c:v>4.5399929762484856E-4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Custos!$C$1</c:f>
              <c:strCache>
                <c:ptCount val="1"/>
                <c:pt idx="0">
                  <c:v>Cr-SLAr (30 centavos)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Custos!$A$2:$A$12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Custos!$C$2:$C$12</c:f>
              <c:numCache>
                <c:formatCode>General</c:formatCode>
                <c:ptCount val="11"/>
                <c:pt idx="0">
                  <c:v>30</c:v>
                </c:pt>
                <c:pt idx="1">
                  <c:v>11.036383235143269</c:v>
                </c:pt>
                <c:pt idx="2">
                  <c:v>4.0600584970983808</c:v>
                </c:pt>
                <c:pt idx="3">
                  <c:v>1.4936120510359183</c:v>
                </c:pt>
                <c:pt idx="4">
                  <c:v>0.54946916666202539</c:v>
                </c:pt>
                <c:pt idx="5">
                  <c:v>0.20213840997256402</c:v>
                </c:pt>
                <c:pt idx="6">
                  <c:v>7.436256529999076E-2</c:v>
                </c:pt>
                <c:pt idx="7">
                  <c:v>2.7356458966635487E-2</c:v>
                </c:pt>
                <c:pt idx="8">
                  <c:v>1.0063878837075355E-2</c:v>
                </c:pt>
                <c:pt idx="9">
                  <c:v>3.7022941226003869E-3</c:v>
                </c:pt>
                <c:pt idx="10">
                  <c:v>1.3619978928745456E-3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Custos!$D$1</c:f>
              <c:strCache>
                <c:ptCount val="1"/>
                <c:pt idx="0">
                  <c:v>Cr-SLAr (50 centavos)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Custos!$A$2:$A$12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Custos!$D$2:$D$12</c:f>
              <c:numCache>
                <c:formatCode>General</c:formatCode>
                <c:ptCount val="11"/>
                <c:pt idx="0">
                  <c:v>50</c:v>
                </c:pt>
                <c:pt idx="1">
                  <c:v>18.393972058572118</c:v>
                </c:pt>
                <c:pt idx="2">
                  <c:v>6.7667641618306353</c:v>
                </c:pt>
                <c:pt idx="3">
                  <c:v>2.4893534183931973</c:v>
                </c:pt>
                <c:pt idx="4">
                  <c:v>0.91578194443670891</c:v>
                </c:pt>
                <c:pt idx="5">
                  <c:v>0.33689734995427334</c:v>
                </c:pt>
                <c:pt idx="6">
                  <c:v>0.12393760883331792</c:v>
                </c:pt>
                <c:pt idx="7">
                  <c:v>4.5594098277725814E-2</c:v>
                </c:pt>
                <c:pt idx="8">
                  <c:v>1.6773131395125592E-2</c:v>
                </c:pt>
                <c:pt idx="9">
                  <c:v>6.1704902043339784E-3</c:v>
                </c:pt>
                <c:pt idx="10">
                  <c:v>2.2699964881242427E-3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Custos!$E$1</c:f>
              <c:strCache>
                <c:ptCount val="1"/>
                <c:pt idx="0">
                  <c:v>Cr-SLAr (5 centavos, velocidade = 2)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Custos!$A$2:$A$12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Custos!$E$2:$E$12</c:f>
              <c:numCache>
                <c:formatCode>General</c:formatCode>
                <c:ptCount val="11"/>
                <c:pt idx="0">
                  <c:v>5</c:v>
                </c:pt>
                <c:pt idx="1">
                  <c:v>3.8940039153570245</c:v>
                </c:pt>
                <c:pt idx="2">
                  <c:v>3.0326532985631669</c:v>
                </c:pt>
                <c:pt idx="3">
                  <c:v>2.3618327637050736</c:v>
                </c:pt>
                <c:pt idx="4">
                  <c:v>1.8393972058572117</c:v>
                </c:pt>
                <c:pt idx="5">
                  <c:v>1.4325239843009505</c:v>
                </c:pt>
                <c:pt idx="6">
                  <c:v>1.1156508007421491</c:v>
                </c:pt>
                <c:pt idx="7">
                  <c:v>0.86886971725222573</c:v>
                </c:pt>
                <c:pt idx="8">
                  <c:v>0.67667641618306351</c:v>
                </c:pt>
                <c:pt idx="9">
                  <c:v>0.52699612280932162</c:v>
                </c:pt>
                <c:pt idx="10">
                  <c:v>0.41042499311949399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37136"/>
        <c:axId val="-1441123536"/>
      </c:scatterChart>
      <c:valAx>
        <c:axId val="-14411371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41123536"/>
        <c:crosses val="autoZero"/>
        <c:crossBetween val="midCat"/>
      </c:valAx>
      <c:valAx>
        <c:axId val="-14411235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4113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398562135456898"/>
          <c:y val="5.8165548098434001E-2"/>
          <c:w val="0.30172683569925696"/>
          <c:h val="0.8736028466240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SLAx </a:t>
            </a:r>
            <a:r>
              <a:rPr lang="pt-BR" baseline="0"/>
              <a:t> vs. Custo (SLAx)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Custos!$B$18</c:f>
              <c:strCache>
                <c:ptCount val="1"/>
                <c:pt idx="0">
                  <c:v>Cr-SLAx (10 centavos)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Custos!$A$19:$A$29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Custos!$B$19:$B$29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Custos!$C$18</c:f>
              <c:strCache>
                <c:ptCount val="1"/>
                <c:pt idx="0">
                  <c:v>Cr-SLAx (30 centavos)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Custos!$A$19:$A$29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Custos!$C$19:$C$29</c:f>
              <c:numCache>
                <c:formatCode>General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Custos!$D$18</c:f>
              <c:strCache>
                <c:ptCount val="1"/>
                <c:pt idx="0">
                  <c:v>Cr-SLAx (50 centavos)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Custos!$A$19:$A$29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Custos!$D$19:$D$29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31696"/>
        <c:axId val="-1441131152"/>
      </c:scatterChart>
      <c:valAx>
        <c:axId val="-1441131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41131152"/>
        <c:crosses val="autoZero"/>
        <c:crossBetween val="midCat"/>
      </c:valAx>
      <c:valAx>
        <c:axId val="-14411311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4113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1351706036744"/>
          <c:y val="5.6030183727034118E-2"/>
          <c:w val="0.67044838145231844"/>
          <c:h val="0.8326195683872849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Custos!$A$49:$A$50</c:f>
              <c:numCache>
                <c:formatCode>General</c:formatCode>
                <c:ptCount val="2"/>
                <c:pt idx="0">
                  <c:v>0.95</c:v>
                </c:pt>
                <c:pt idx="1">
                  <c:v>1</c:v>
                </c:pt>
              </c:numCache>
            </c:numRef>
          </c:xVal>
          <c:yVal>
            <c:numRef>
              <c:f>Custos!$B$49:$B$50</c:f>
              <c:numCache>
                <c:formatCode>General</c:formatCode>
                <c:ptCount val="2"/>
                <c:pt idx="0">
                  <c:v>0</c:v>
                </c:pt>
                <c:pt idx="1">
                  <c:v>0.13257216914319914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32784"/>
        <c:axId val="-1441127888"/>
      </c:scatterChart>
      <c:valAx>
        <c:axId val="-144113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41127888"/>
        <c:crosses val="autoZero"/>
        <c:crossBetween val="midCat"/>
      </c:valAx>
      <c:valAx>
        <c:axId val="-14411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4113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SLAa vs. Custo(SLAa)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688593507816974"/>
          <c:y val="3.7588565134194604E-2"/>
          <c:w val="0.79383919624825916"/>
          <c:h val="0.8200418320140200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Custos!$A$32:$A$50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Custos!$B$32:$B$50</c:f>
              <c:numCache>
                <c:formatCode>General</c:formatCode>
                <c:ptCount val="19"/>
                <c:pt idx="0">
                  <c:v>-1.4805387412401982</c:v>
                </c:pt>
                <c:pt idx="1">
                  <c:v>-1.4238754165875629</c:v>
                </c:pt>
                <c:pt idx="2">
                  <c:v>-1.3643069011556761</c:v>
                </c:pt>
                <c:pt idx="3">
                  <c:v>-1.3016842426281046</c:v>
                </c:pt>
                <c:pt idx="4">
                  <c:v>-1.2358508517398428</c:v>
                </c:pt>
                <c:pt idx="5">
                  <c:v>-1.1666421107225888</c:v>
                </c:pt>
                <c:pt idx="6">
                  <c:v>-1.0938849616745756</c:v>
                </c:pt>
                <c:pt idx="7">
                  <c:v>-1.017397473825677</c:v>
                </c:pt>
                <c:pt idx="8">
                  <c:v>-0.93698838861571776</c:v>
                </c:pt>
                <c:pt idx="9">
                  <c:v>-0.85245664144845068</c:v>
                </c:pt>
                <c:pt idx="10">
                  <c:v>-0.76359085892533707</c:v>
                </c:pt>
                <c:pt idx="11">
                  <c:v>-0.67016883030194974</c:v>
                </c:pt>
                <c:pt idx="12">
                  <c:v>-0.57195695184536932</c:v>
                </c:pt>
                <c:pt idx="13">
                  <c:v>-0.46870964270317117</c:v>
                </c:pt>
                <c:pt idx="14">
                  <c:v>-0.36016873082337808</c:v>
                </c:pt>
                <c:pt idx="15">
                  <c:v>-0.2460628073898552</c:v>
                </c:pt>
                <c:pt idx="16">
                  <c:v>-0.1261065481588961</c:v>
                </c:pt>
                <c:pt idx="17">
                  <c:v>0</c:v>
                </c:pt>
                <c:pt idx="18">
                  <c:v>0.13257216914319914</c:v>
                </c:pt>
              </c:numCache>
            </c:numRef>
          </c:yVal>
          <c:smooth val="1"/>
        </c:ser>
        <c:ser>
          <c:idx val="1"/>
          <c:order val="1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Custos!$A$32:$A$50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Custos!$C$32:$C$50</c:f>
              <c:numCache>
                <c:formatCode>General</c:formatCode>
                <c:ptCount val="19"/>
                <c:pt idx="0">
                  <c:v>-0.97114614296892943</c:v>
                </c:pt>
                <c:pt idx="1">
                  <c:v>-0.92693635906451233</c:v>
                </c:pt>
                <c:pt idx="2">
                  <c:v>-0.88092233965207778</c:v>
                </c:pt>
                <c:pt idx="3">
                  <c:v>-0.83303045248371821</c:v>
                </c:pt>
                <c:pt idx="4">
                  <c:v>-0.78318406032248333</c:v>
                </c:pt>
                <c:pt idx="5">
                  <c:v>-0.73130339830645119</c:v>
                </c:pt>
                <c:pt idx="6">
                  <c:v>-0.67730544630793088</c:v>
                </c:pt>
                <c:pt idx="7">
                  <c:v>-0.62110379608354771</c:v>
                </c:pt>
                <c:pt idx="8">
                  <c:v>-0.56260851300261772</c:v>
                </c:pt>
                <c:pt idx="9">
                  <c:v>-0.50172599213255187</c:v>
                </c:pt>
                <c:pt idx="10">
                  <c:v>-0.43835880845099462</c:v>
                </c:pt>
                <c:pt idx="11">
                  <c:v>-0.37240556094500166</c:v>
                </c:pt>
                <c:pt idx="12">
                  <c:v>-0.30376071034778707</c:v>
                </c:pt>
                <c:pt idx="13">
                  <c:v>-0.23231441025337896</c:v>
                </c:pt>
                <c:pt idx="14">
                  <c:v>-0.15795233133893638</c:v>
                </c:pt>
                <c:pt idx="15">
                  <c:v>-8.0555478413440351E-2</c:v>
                </c:pt>
                <c:pt idx="16">
                  <c:v>0</c:v>
                </c:pt>
                <c:pt idx="17">
                  <c:v>8.3843009852930361E-2</c:v>
                </c:pt>
                <c:pt idx="18">
                  <c:v>0.17110771784857981</c:v>
                </c:pt>
              </c:numCache>
            </c:numRef>
          </c:yVal>
          <c:smooth val="1"/>
        </c:ser>
        <c:ser>
          <c:idx val="2"/>
          <c:order val="2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Custos!$A$32:$A$50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Custos!$D$32:$D$50</c:f>
              <c:numCache>
                <c:formatCode>General</c:formatCode>
                <c:ptCount val="19"/>
                <c:pt idx="0">
                  <c:v>-0.55423785564753381</c:v>
                </c:pt>
                <c:pt idx="1">
                  <c:v>-0.52190011848768303</c:v>
                </c:pt>
                <c:pt idx="2">
                  <c:v>-0.48857755061351771</c:v>
                </c:pt>
                <c:pt idx="3">
                  <c:v>-0.45424015946461038</c:v>
                </c:pt>
                <c:pt idx="4">
                  <c:v>-0.41885703907108329</c:v>
                </c:pt>
                <c:pt idx="5">
                  <c:v>-0.38239634223615027</c:v>
                </c:pt>
                <c:pt idx="6">
                  <c:v>-0.34482525187148871</c:v>
                </c:pt>
                <c:pt idx="7">
                  <c:v>-0.30610995145964615</c:v>
                </c:pt>
                <c:pt idx="8">
                  <c:v>-0.26621559461689026</c:v>
                </c:pt>
                <c:pt idx="9">
                  <c:v>-0.22510627372911318</c:v>
                </c:pt>
                <c:pt idx="10">
                  <c:v>-0.18274498763255331</c:v>
                </c:pt>
                <c:pt idx="11">
                  <c:v>-0.13909360831025075</c:v>
                </c:pt>
                <c:pt idx="12">
                  <c:v>-9.4112846574259779E-2</c:v>
                </c:pt>
                <c:pt idx="13">
                  <c:v>-4.7762216702724736E-2</c:v>
                </c:pt>
                <c:pt idx="14">
                  <c:v>0</c:v>
                </c:pt>
                <c:pt idx="15">
                  <c:v>4.9216792752992955E-2</c:v>
                </c:pt>
                <c:pt idx="16">
                  <c:v>9.9932459991965095E-2</c:v>
                </c:pt>
                <c:pt idx="17">
                  <c:v>0.15219264924084164</c:v>
                </c:pt>
                <c:pt idx="18">
                  <c:v>0.20604439819761544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124624"/>
        <c:axId val="-1441125168"/>
      </c:scatterChart>
      <c:valAx>
        <c:axId val="-14411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41125168"/>
        <c:crosses val="autoZero"/>
        <c:crossBetween val="midCat"/>
      </c:valAx>
      <c:valAx>
        <c:axId val="-1441125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4112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27174711464594"/>
          <c:y val="0.91047824768048735"/>
          <c:w val="0.60240959112644221"/>
          <c:h val="3.7022717991347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47625</xdr:rowOff>
    </xdr:from>
    <xdr:to>
      <xdr:col>13</xdr:col>
      <xdr:colOff>146050</xdr:colOff>
      <xdr:row>15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499382</xdr:colOff>
      <xdr:row>16</xdr:row>
      <xdr:rowOff>156027</xdr:rowOff>
    </xdr:from>
    <xdr:to>
      <xdr:col>9</xdr:col>
      <xdr:colOff>333829</xdr:colOff>
      <xdr:row>29</xdr:row>
      <xdr:rowOff>19502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1393752</xdr:colOff>
      <xdr:row>51</xdr:row>
      <xdr:rowOff>170427</xdr:rowOff>
    </xdr:from>
    <xdr:to>
      <xdr:col>4</xdr:col>
      <xdr:colOff>2060206</xdr:colOff>
      <xdr:row>66</xdr:row>
      <xdr:rowOff>151377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102507</xdr:colOff>
      <xdr:row>51</xdr:row>
      <xdr:rowOff>145773</xdr:rowOff>
    </xdr:from>
    <xdr:to>
      <xdr:col>2</xdr:col>
      <xdr:colOff>1115786</xdr:colOff>
      <xdr:row>82</xdr:row>
      <xdr:rowOff>28989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21" zoomScaleNormal="100" workbookViewId="0">
      <selection activeCell="E48" sqref="E48"/>
    </sheetView>
  </sheetViews>
  <sheetFormatPr defaultRowHeight="15" x14ac:dyDescent="0.25"/>
  <cols>
    <col min="2" max="2" width="29" bestFit="1" customWidth="1"/>
    <col min="3" max="4" width="26.42578125" bestFit="1" customWidth="1"/>
    <col min="5" max="5" width="34" bestFit="1" customWidth="1"/>
  </cols>
  <sheetData>
    <row r="1" spans="1:5" x14ac:dyDescent="0.25">
      <c r="A1" s="6" t="s">
        <v>0</v>
      </c>
      <c r="B1" s="6" t="s">
        <v>22</v>
      </c>
      <c r="C1" s="6" t="s">
        <v>23</v>
      </c>
      <c r="D1" s="6" t="s">
        <v>24</v>
      </c>
      <c r="E1" s="6" t="s">
        <v>25</v>
      </c>
    </row>
    <row r="2" spans="1:5" x14ac:dyDescent="0.25">
      <c r="A2" s="6">
        <v>0</v>
      </c>
      <c r="B2" s="6">
        <f>10*EXP(-1*A2)</f>
        <v>10</v>
      </c>
      <c r="C2" s="6">
        <f>30*EXP(-1*A2)</f>
        <v>30</v>
      </c>
      <c r="D2" s="6">
        <f>50*EXP(-1*A2)</f>
        <v>50</v>
      </c>
      <c r="E2" s="6">
        <f>5*EXP(-0.25*A2)</f>
        <v>5</v>
      </c>
    </row>
    <row r="3" spans="1:5" x14ac:dyDescent="0.25">
      <c r="A3" s="6">
        <v>1</v>
      </c>
      <c r="B3" s="6">
        <f t="shared" ref="B3:B12" si="0">10*EXP(-1*A3)</f>
        <v>3.6787944117144233</v>
      </c>
      <c r="C3" s="6">
        <f t="shared" ref="C3:C12" si="1">30*EXP(-1*A3)</f>
        <v>11.036383235143269</v>
      </c>
      <c r="D3" s="6">
        <f t="shared" ref="D3:D12" si="2">50*EXP(-1*A3)</f>
        <v>18.393972058572118</v>
      </c>
      <c r="E3" s="6">
        <f t="shared" ref="E3:E12" si="3">5*EXP(-0.25*A3)</f>
        <v>3.8940039153570245</v>
      </c>
    </row>
    <row r="4" spans="1:5" x14ac:dyDescent="0.25">
      <c r="A4" s="6">
        <v>2</v>
      </c>
      <c r="B4" s="6">
        <f t="shared" si="0"/>
        <v>1.353352832366127</v>
      </c>
      <c r="C4" s="6">
        <f t="shared" si="1"/>
        <v>4.0600584970983808</v>
      </c>
      <c r="D4" s="6">
        <f t="shared" si="2"/>
        <v>6.7667641618306353</v>
      </c>
      <c r="E4" s="6">
        <f>5*EXP(-0.25*A4)</f>
        <v>3.0326532985631669</v>
      </c>
    </row>
    <row r="5" spans="1:5" x14ac:dyDescent="0.25">
      <c r="A5" s="6">
        <v>3</v>
      </c>
      <c r="B5" s="6">
        <f t="shared" si="0"/>
        <v>0.49787068367863946</v>
      </c>
      <c r="C5" s="6">
        <f t="shared" si="1"/>
        <v>1.4936120510359183</v>
      </c>
      <c r="D5" s="6">
        <f t="shared" si="2"/>
        <v>2.4893534183931973</v>
      </c>
      <c r="E5" s="6">
        <f t="shared" si="3"/>
        <v>2.3618327637050736</v>
      </c>
    </row>
    <row r="6" spans="1:5" x14ac:dyDescent="0.25">
      <c r="A6" s="6">
        <v>4</v>
      </c>
      <c r="B6" s="6">
        <f t="shared" si="0"/>
        <v>0.18315638888734179</v>
      </c>
      <c r="C6" s="6">
        <f t="shared" si="1"/>
        <v>0.54946916666202539</v>
      </c>
      <c r="D6" s="6">
        <f t="shared" si="2"/>
        <v>0.91578194443670891</v>
      </c>
      <c r="E6" s="6">
        <f t="shared" si="3"/>
        <v>1.8393972058572117</v>
      </c>
    </row>
    <row r="7" spans="1:5" x14ac:dyDescent="0.25">
      <c r="A7" s="6">
        <v>5</v>
      </c>
      <c r="B7" s="6">
        <f t="shared" si="0"/>
        <v>6.7379469990854673E-2</v>
      </c>
      <c r="C7" s="6">
        <f t="shared" si="1"/>
        <v>0.20213840997256402</v>
      </c>
      <c r="D7" s="6">
        <f t="shared" si="2"/>
        <v>0.33689734995427334</v>
      </c>
      <c r="E7" s="6">
        <f t="shared" si="3"/>
        <v>1.4325239843009505</v>
      </c>
    </row>
    <row r="8" spans="1:5" x14ac:dyDescent="0.25">
      <c r="A8" s="6">
        <v>6</v>
      </c>
      <c r="B8" s="6">
        <f t="shared" si="0"/>
        <v>2.4787521766663587E-2</v>
      </c>
      <c r="C8" s="6">
        <f>30*EXP(-1*A8)</f>
        <v>7.436256529999076E-2</v>
      </c>
      <c r="D8" s="6">
        <f t="shared" si="2"/>
        <v>0.12393760883331792</v>
      </c>
      <c r="E8" s="6">
        <f t="shared" si="3"/>
        <v>1.1156508007421491</v>
      </c>
    </row>
    <row r="9" spans="1:5" x14ac:dyDescent="0.25">
      <c r="A9" s="6">
        <v>7</v>
      </c>
      <c r="B9" s="6">
        <f t="shared" si="0"/>
        <v>9.1188196555451618E-3</v>
      </c>
      <c r="C9" s="6">
        <f t="shared" si="1"/>
        <v>2.7356458966635487E-2</v>
      </c>
      <c r="D9" s="6">
        <f t="shared" si="2"/>
        <v>4.5594098277725814E-2</v>
      </c>
      <c r="E9" s="6">
        <f t="shared" si="3"/>
        <v>0.86886971725222573</v>
      </c>
    </row>
    <row r="10" spans="1:5" x14ac:dyDescent="0.25">
      <c r="A10" s="6">
        <v>8</v>
      </c>
      <c r="B10" s="6">
        <f t="shared" si="0"/>
        <v>3.3546262790251184E-3</v>
      </c>
      <c r="C10" s="6">
        <f t="shared" si="1"/>
        <v>1.0063878837075355E-2</v>
      </c>
      <c r="D10" s="6">
        <f t="shared" si="2"/>
        <v>1.6773131395125592E-2</v>
      </c>
      <c r="E10" s="6">
        <f t="shared" si="3"/>
        <v>0.67667641618306351</v>
      </c>
    </row>
    <row r="11" spans="1:5" x14ac:dyDescent="0.25">
      <c r="A11" s="6">
        <v>9</v>
      </c>
      <c r="B11" s="6">
        <f t="shared" si="0"/>
        <v>1.2340980408667955E-3</v>
      </c>
      <c r="C11" s="6">
        <f t="shared" si="1"/>
        <v>3.7022941226003869E-3</v>
      </c>
      <c r="D11" s="6">
        <f t="shared" si="2"/>
        <v>6.1704902043339784E-3</v>
      </c>
      <c r="E11" s="6">
        <f t="shared" si="3"/>
        <v>0.52699612280932162</v>
      </c>
    </row>
    <row r="12" spans="1:5" x14ac:dyDescent="0.25">
      <c r="A12" s="6">
        <v>10</v>
      </c>
      <c r="B12" s="6">
        <f t="shared" si="0"/>
        <v>4.5399929762484856E-4</v>
      </c>
      <c r="C12" s="6">
        <f t="shared" si="1"/>
        <v>1.3619978928745456E-3</v>
      </c>
      <c r="D12" s="6">
        <f t="shared" si="2"/>
        <v>2.2699964881242427E-3</v>
      </c>
      <c r="E12" s="6">
        <f t="shared" si="3"/>
        <v>0.41042499311949399</v>
      </c>
    </row>
    <row r="18" spans="1:4" x14ac:dyDescent="0.25">
      <c r="A18" s="6" t="s">
        <v>1</v>
      </c>
      <c r="B18" s="6" t="s">
        <v>26</v>
      </c>
      <c r="C18" s="6" t="s">
        <v>27</v>
      </c>
      <c r="D18" s="6" t="s">
        <v>28</v>
      </c>
    </row>
    <row r="19" spans="1:4" x14ac:dyDescent="0.25">
      <c r="A19" s="6">
        <v>0</v>
      </c>
      <c r="B19" s="6">
        <f>10*A19</f>
        <v>0</v>
      </c>
      <c r="C19" s="6">
        <f>30*A19</f>
        <v>0</v>
      </c>
      <c r="D19" s="6">
        <f>50*A19</f>
        <v>0</v>
      </c>
    </row>
    <row r="20" spans="1:4" x14ac:dyDescent="0.25">
      <c r="A20" s="6">
        <v>10</v>
      </c>
      <c r="B20" s="6">
        <f t="shared" ref="B20:B29" si="4">10*A20</f>
        <v>100</v>
      </c>
      <c r="C20" s="6">
        <f t="shared" ref="C20:C29" si="5">30*A20</f>
        <v>300</v>
      </c>
      <c r="D20" s="6">
        <f t="shared" ref="D20:D29" si="6">50*A20</f>
        <v>500</v>
      </c>
    </row>
    <row r="21" spans="1:4" x14ac:dyDescent="0.25">
      <c r="A21" s="6">
        <v>20</v>
      </c>
      <c r="B21" s="6">
        <f t="shared" si="4"/>
        <v>200</v>
      </c>
      <c r="C21" s="6">
        <f t="shared" si="5"/>
        <v>600</v>
      </c>
      <c r="D21" s="6">
        <f t="shared" si="6"/>
        <v>1000</v>
      </c>
    </row>
    <row r="22" spans="1:4" x14ac:dyDescent="0.25">
      <c r="A22" s="6">
        <v>30</v>
      </c>
      <c r="B22" s="6">
        <f t="shared" si="4"/>
        <v>300</v>
      </c>
      <c r="C22" s="6">
        <f t="shared" si="5"/>
        <v>900</v>
      </c>
      <c r="D22" s="6">
        <f t="shared" si="6"/>
        <v>1500</v>
      </c>
    </row>
    <row r="23" spans="1:4" x14ac:dyDescent="0.25">
      <c r="A23" s="6">
        <v>40</v>
      </c>
      <c r="B23" s="6">
        <f t="shared" si="4"/>
        <v>400</v>
      </c>
      <c r="C23" s="6">
        <f t="shared" si="5"/>
        <v>1200</v>
      </c>
      <c r="D23" s="6">
        <f t="shared" si="6"/>
        <v>2000</v>
      </c>
    </row>
    <row r="24" spans="1:4" x14ac:dyDescent="0.25">
      <c r="A24" s="6">
        <v>50</v>
      </c>
      <c r="B24" s="6">
        <f t="shared" si="4"/>
        <v>500</v>
      </c>
      <c r="C24" s="6">
        <f t="shared" si="5"/>
        <v>1500</v>
      </c>
      <c r="D24" s="6">
        <f t="shared" si="6"/>
        <v>2500</v>
      </c>
    </row>
    <row r="25" spans="1:4" x14ac:dyDescent="0.25">
      <c r="A25" s="6">
        <v>60</v>
      </c>
      <c r="B25" s="6">
        <f t="shared" si="4"/>
        <v>600</v>
      </c>
      <c r="C25" s="6">
        <f t="shared" si="5"/>
        <v>1800</v>
      </c>
      <c r="D25" s="6">
        <f t="shared" si="6"/>
        <v>3000</v>
      </c>
    </row>
    <row r="26" spans="1:4" x14ac:dyDescent="0.25">
      <c r="A26" s="6">
        <v>70</v>
      </c>
      <c r="B26" s="6">
        <f t="shared" si="4"/>
        <v>700</v>
      </c>
      <c r="C26" s="6">
        <f t="shared" si="5"/>
        <v>2100</v>
      </c>
      <c r="D26" s="6">
        <f t="shared" si="6"/>
        <v>3500</v>
      </c>
    </row>
    <row r="27" spans="1:4" x14ac:dyDescent="0.25">
      <c r="A27" s="6">
        <v>80</v>
      </c>
      <c r="B27" s="6">
        <f t="shared" si="4"/>
        <v>800</v>
      </c>
      <c r="C27" s="6">
        <f t="shared" si="5"/>
        <v>2400</v>
      </c>
      <c r="D27" s="6">
        <f t="shared" si="6"/>
        <v>4000</v>
      </c>
    </row>
    <row r="28" spans="1:4" x14ac:dyDescent="0.25">
      <c r="A28" s="6">
        <v>90</v>
      </c>
      <c r="B28" s="6">
        <f t="shared" si="4"/>
        <v>900</v>
      </c>
      <c r="C28" s="6">
        <f t="shared" si="5"/>
        <v>2700</v>
      </c>
      <c r="D28" s="6">
        <f t="shared" si="6"/>
        <v>4500</v>
      </c>
    </row>
    <row r="29" spans="1:4" x14ac:dyDescent="0.25">
      <c r="A29" s="6">
        <v>100</v>
      </c>
      <c r="B29" s="6">
        <f t="shared" si="4"/>
        <v>1000</v>
      </c>
      <c r="C29" s="6">
        <f t="shared" si="5"/>
        <v>3000</v>
      </c>
      <c r="D29" s="6">
        <f t="shared" si="6"/>
        <v>5000</v>
      </c>
    </row>
    <row r="31" spans="1:4" x14ac:dyDescent="0.25">
      <c r="A31" s="6" t="s">
        <v>2</v>
      </c>
      <c r="B31" s="6" t="s">
        <v>29</v>
      </c>
      <c r="C31" s="6" t="s">
        <v>30</v>
      </c>
      <c r="D31" s="6" t="s">
        <v>31</v>
      </c>
    </row>
    <row r="32" spans="1:4" x14ac:dyDescent="0.25">
      <c r="A32" s="6">
        <v>0.1</v>
      </c>
      <c r="B32" s="6">
        <f>EXP(1*A32)-EXP(1*0.95)</f>
        <v>-1.4805387412401982</v>
      </c>
      <c r="C32" s="6">
        <f>EXP(0.8*A32)-EXP(0.8*0.9)</f>
        <v>-0.97114614296892943</v>
      </c>
      <c r="D32" s="6">
        <f>EXP(0.6*A32)-EXP(0.6*0.8)</f>
        <v>-0.55423785564753381</v>
      </c>
    </row>
    <row r="33" spans="1:4" x14ac:dyDescent="0.25">
      <c r="A33" s="6">
        <v>0.15</v>
      </c>
      <c r="B33" s="6">
        <f t="shared" ref="B33:B50" si="7">EXP(1*A33)-EXP(1*0.95)</f>
        <v>-1.4238754165875629</v>
      </c>
      <c r="C33" s="6">
        <f t="shared" ref="C33:C50" si="8">EXP(0.8*A33)-EXP(0.8*0.9)</f>
        <v>-0.92693635906451233</v>
      </c>
      <c r="D33" s="6">
        <f t="shared" ref="D33:D50" si="9">EXP(0.6*A33)-EXP(0.6*0.8)</f>
        <v>-0.52190011848768303</v>
      </c>
    </row>
    <row r="34" spans="1:4" x14ac:dyDescent="0.25">
      <c r="A34" s="6">
        <v>0.2</v>
      </c>
      <c r="B34" s="6">
        <f t="shared" si="7"/>
        <v>-1.3643069011556761</v>
      </c>
      <c r="C34" s="6">
        <f t="shared" si="8"/>
        <v>-0.88092233965207778</v>
      </c>
      <c r="D34" s="6">
        <f t="shared" si="9"/>
        <v>-0.48857755061351771</v>
      </c>
    </row>
    <row r="35" spans="1:4" x14ac:dyDescent="0.25">
      <c r="A35" s="6">
        <v>0.25</v>
      </c>
      <c r="B35" s="6">
        <f t="shared" si="7"/>
        <v>-1.3016842426281046</v>
      </c>
      <c r="C35" s="6">
        <f t="shared" si="8"/>
        <v>-0.83303045248371821</v>
      </c>
      <c r="D35" s="6">
        <f t="shared" si="9"/>
        <v>-0.45424015946461038</v>
      </c>
    </row>
    <row r="36" spans="1:4" x14ac:dyDescent="0.25">
      <c r="A36" s="6">
        <v>0.3</v>
      </c>
      <c r="B36" s="6">
        <f t="shared" si="7"/>
        <v>-1.2358508517398428</v>
      </c>
      <c r="C36" s="6">
        <f t="shared" si="8"/>
        <v>-0.78318406032248333</v>
      </c>
      <c r="D36" s="6">
        <f t="shared" si="9"/>
        <v>-0.41885703907108329</v>
      </c>
    </row>
    <row r="37" spans="1:4" x14ac:dyDescent="0.25">
      <c r="A37" s="6">
        <v>0.35</v>
      </c>
      <c r="B37" s="6">
        <f t="shared" si="7"/>
        <v>-1.1666421107225888</v>
      </c>
      <c r="C37" s="6">
        <f t="shared" si="8"/>
        <v>-0.73130339830645119</v>
      </c>
      <c r="D37" s="6">
        <f t="shared" si="9"/>
        <v>-0.38239634223615027</v>
      </c>
    </row>
    <row r="38" spans="1:4" x14ac:dyDescent="0.25">
      <c r="A38" s="6">
        <v>0.4</v>
      </c>
      <c r="B38" s="6">
        <f t="shared" si="7"/>
        <v>-1.0938849616745756</v>
      </c>
      <c r="C38" s="6">
        <f t="shared" si="8"/>
        <v>-0.67730544630793088</v>
      </c>
      <c r="D38" s="6">
        <f t="shared" si="9"/>
        <v>-0.34482525187148871</v>
      </c>
    </row>
    <row r="39" spans="1:4" x14ac:dyDescent="0.25">
      <c r="A39" s="6">
        <v>0.45</v>
      </c>
      <c r="B39" s="6">
        <f t="shared" si="7"/>
        <v>-1.017397473825677</v>
      </c>
      <c r="C39" s="6">
        <f t="shared" si="8"/>
        <v>-0.62110379608354771</v>
      </c>
      <c r="D39" s="6">
        <f t="shared" si="9"/>
        <v>-0.30610995145964615</v>
      </c>
    </row>
    <row r="40" spans="1:4" x14ac:dyDescent="0.25">
      <c r="A40" s="6">
        <v>0.5</v>
      </c>
      <c r="B40" s="6">
        <f t="shared" si="7"/>
        <v>-0.93698838861571776</v>
      </c>
      <c r="C40" s="6">
        <f t="shared" si="8"/>
        <v>-0.56260851300261772</v>
      </c>
      <c r="D40" s="6">
        <f t="shared" si="9"/>
        <v>-0.26621559461689026</v>
      </c>
    </row>
    <row r="41" spans="1:4" x14ac:dyDescent="0.25">
      <c r="A41" s="6">
        <v>0.55000000000000004</v>
      </c>
      <c r="B41" s="6">
        <f t="shared" si="7"/>
        <v>-0.85245664144845068</v>
      </c>
      <c r="C41" s="6">
        <f t="shared" si="8"/>
        <v>-0.50172599213255187</v>
      </c>
      <c r="D41" s="6">
        <f t="shared" si="9"/>
        <v>-0.22510627372911318</v>
      </c>
    </row>
    <row r="42" spans="1:4" x14ac:dyDescent="0.25">
      <c r="A42" s="6">
        <v>0.6</v>
      </c>
      <c r="B42" s="6">
        <f t="shared" si="7"/>
        <v>-0.76359085892533707</v>
      </c>
      <c r="C42" s="6">
        <f t="shared" si="8"/>
        <v>-0.43835880845099462</v>
      </c>
      <c r="D42" s="6">
        <f t="shared" si="9"/>
        <v>-0.18274498763255331</v>
      </c>
    </row>
    <row r="43" spans="1:4" x14ac:dyDescent="0.25">
      <c r="A43" s="6">
        <v>0.65</v>
      </c>
      <c r="B43" s="6">
        <f t="shared" si="7"/>
        <v>-0.67016883030194974</v>
      </c>
      <c r="C43" s="6">
        <f t="shared" si="8"/>
        <v>-0.37240556094500166</v>
      </c>
      <c r="D43" s="6">
        <f t="shared" si="9"/>
        <v>-0.13909360831025075</v>
      </c>
    </row>
    <row r="44" spans="1:4" x14ac:dyDescent="0.25">
      <c r="A44" s="6">
        <v>0.7</v>
      </c>
      <c r="B44" s="6">
        <f t="shared" si="7"/>
        <v>-0.57195695184536932</v>
      </c>
      <c r="C44" s="6">
        <f t="shared" si="8"/>
        <v>-0.30376071034778707</v>
      </c>
      <c r="D44" s="6">
        <f t="shared" si="9"/>
        <v>-9.4112846574259779E-2</v>
      </c>
    </row>
    <row r="45" spans="1:4" x14ac:dyDescent="0.25">
      <c r="A45" s="6">
        <v>0.75</v>
      </c>
      <c r="B45" s="6">
        <f t="shared" si="7"/>
        <v>-0.46870964270317117</v>
      </c>
      <c r="C45" s="6">
        <f t="shared" si="8"/>
        <v>-0.23231441025337896</v>
      </c>
      <c r="D45" s="6">
        <f t="shared" si="9"/>
        <v>-4.7762216702724736E-2</v>
      </c>
    </row>
    <row r="46" spans="1:4" x14ac:dyDescent="0.25">
      <c r="A46" s="6">
        <v>0.8</v>
      </c>
      <c r="B46" s="6">
        <f t="shared" si="7"/>
        <v>-0.36016873082337808</v>
      </c>
      <c r="C46" s="6">
        <f t="shared" si="8"/>
        <v>-0.15795233133893638</v>
      </c>
      <c r="D46" s="6">
        <f t="shared" si="9"/>
        <v>0</v>
      </c>
    </row>
    <row r="47" spans="1:4" x14ac:dyDescent="0.25">
      <c r="A47" s="6">
        <v>0.85</v>
      </c>
      <c r="B47" s="6">
        <f t="shared" si="7"/>
        <v>-0.2460628073898552</v>
      </c>
      <c r="C47" s="6">
        <f t="shared" si="8"/>
        <v>-8.0555478413440351E-2</v>
      </c>
      <c r="D47" s="6">
        <f t="shared" si="9"/>
        <v>4.9216792752992955E-2</v>
      </c>
    </row>
    <row r="48" spans="1:4" x14ac:dyDescent="0.25">
      <c r="A48" s="6">
        <v>0.9</v>
      </c>
      <c r="B48" s="6">
        <f t="shared" si="7"/>
        <v>-0.1261065481588961</v>
      </c>
      <c r="C48" s="6">
        <f t="shared" si="8"/>
        <v>0</v>
      </c>
      <c r="D48" s="6">
        <f t="shared" si="9"/>
        <v>9.9932459991965095E-2</v>
      </c>
    </row>
    <row r="49" spans="1:4" x14ac:dyDescent="0.25">
      <c r="A49" s="6">
        <v>0.95</v>
      </c>
      <c r="B49" s="6">
        <f t="shared" si="7"/>
        <v>0</v>
      </c>
      <c r="C49" s="6">
        <f t="shared" si="8"/>
        <v>8.3843009852930361E-2</v>
      </c>
      <c r="D49" s="6">
        <f t="shared" si="9"/>
        <v>0.15219264924084164</v>
      </c>
    </row>
    <row r="50" spans="1:4" x14ac:dyDescent="0.25">
      <c r="A50" s="6">
        <v>1</v>
      </c>
      <c r="B50" s="6">
        <f t="shared" si="7"/>
        <v>0.13257216914319914</v>
      </c>
      <c r="C50" s="6">
        <f t="shared" si="8"/>
        <v>0.17110771784857981</v>
      </c>
      <c r="D50" s="6">
        <f t="shared" si="9"/>
        <v>0.20604439819761544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H9" sqref="H9"/>
    </sheetView>
  </sheetViews>
  <sheetFormatPr defaultRowHeight="15" x14ac:dyDescent="0.25"/>
  <cols>
    <col min="1" max="1" width="23.140625" bestFit="1" customWidth="1"/>
    <col min="2" max="2" width="10.42578125" bestFit="1" customWidth="1"/>
    <col min="3" max="3" width="34.140625" customWidth="1"/>
    <col min="4" max="4" width="10.42578125" customWidth="1"/>
  </cols>
  <sheetData>
    <row r="1" spans="1:7" x14ac:dyDescent="0.25">
      <c r="A1" s="17" t="s">
        <v>33</v>
      </c>
      <c r="B1" s="9"/>
      <c r="C1" s="9"/>
      <c r="D1" s="9"/>
      <c r="E1" s="9"/>
      <c r="F1" s="9"/>
      <c r="G1" s="9"/>
    </row>
    <row r="2" spans="1:7" x14ac:dyDescent="0.25">
      <c r="A2" s="20" t="s">
        <v>49</v>
      </c>
      <c r="B2" s="7" t="s">
        <v>7</v>
      </c>
      <c r="C2" s="7">
        <f>0.35*EXP(-0.08*E6)</f>
        <v>0.34721117019297121</v>
      </c>
      <c r="D2" s="6"/>
      <c r="E2" s="11" t="s">
        <v>3</v>
      </c>
      <c r="F2" s="11" t="s">
        <v>4</v>
      </c>
      <c r="G2" s="11" t="s">
        <v>5</v>
      </c>
    </row>
    <row r="3" spans="1:7" x14ac:dyDescent="0.25">
      <c r="A3" s="6" t="s">
        <v>48</v>
      </c>
      <c r="B3" s="7" t="s">
        <v>8</v>
      </c>
      <c r="C3" s="7">
        <f>0.04*F6</f>
        <v>0.42799999999999999</v>
      </c>
      <c r="D3" s="6"/>
      <c r="E3" s="11">
        <v>0.33</v>
      </c>
      <c r="F3" s="11">
        <v>0.33</v>
      </c>
      <c r="G3" s="11">
        <v>0.33</v>
      </c>
    </row>
    <row r="4" spans="1:7" x14ac:dyDescent="0.25">
      <c r="A4" s="6" t="s">
        <v>47</v>
      </c>
      <c r="B4" s="7" t="s">
        <v>9</v>
      </c>
      <c r="C4" s="7">
        <f>EXP(0.7*G6)-EXP(0.9*0.7)</f>
        <v>0.12209508127682067</v>
      </c>
      <c r="D4" s="6"/>
      <c r="E4" s="11"/>
      <c r="F4" s="11"/>
      <c r="G4" s="11"/>
    </row>
    <row r="5" spans="1:7" x14ac:dyDescent="0.25">
      <c r="A5" s="6"/>
      <c r="B5" s="7" t="s">
        <v>10</v>
      </c>
      <c r="C5" s="7">
        <f>C2+C3+C4</f>
        <v>0.89730625146979182</v>
      </c>
      <c r="D5" s="6"/>
      <c r="E5" s="11" t="s">
        <v>0</v>
      </c>
      <c r="F5" s="11" t="s">
        <v>1</v>
      </c>
      <c r="G5" s="11" t="s">
        <v>2</v>
      </c>
    </row>
    <row r="6" spans="1:7" x14ac:dyDescent="0.25">
      <c r="A6" s="6"/>
      <c r="B6" s="6"/>
      <c r="C6" s="6" t="s">
        <v>32</v>
      </c>
      <c r="D6" s="6"/>
      <c r="E6" s="11">
        <v>0.1</v>
      </c>
      <c r="F6" s="11">
        <v>10.7</v>
      </c>
      <c r="G6" s="11">
        <v>0.99</v>
      </c>
    </row>
    <row r="7" spans="1:7" x14ac:dyDescent="0.25">
      <c r="A7" s="6"/>
      <c r="B7" s="6"/>
      <c r="C7" s="6"/>
      <c r="D7" s="6"/>
      <c r="E7" s="6"/>
      <c r="F7" s="6"/>
      <c r="G7" s="6"/>
    </row>
    <row r="8" spans="1:7" x14ac:dyDescent="0.25">
      <c r="A8" s="6"/>
      <c r="B8" s="6"/>
      <c r="C8" s="8" t="s">
        <v>6</v>
      </c>
      <c r="D8" s="6"/>
      <c r="E8" s="8">
        <f>E3*(2*EXP(-E6)/(1+EXP(-E6)))+F3*(1-EXP(-0.1*F6))+G3*(10*G6-9)</f>
        <v>0.82732092551572656</v>
      </c>
      <c r="F8" s="6"/>
      <c r="G8" s="6"/>
    </row>
    <row r="10" spans="1:7" x14ac:dyDescent="0.25">
      <c r="A10" t="s">
        <v>52</v>
      </c>
    </row>
    <row r="11" spans="1:7" x14ac:dyDescent="0.25">
      <c r="A11" t="s">
        <v>51</v>
      </c>
    </row>
    <row r="12" spans="1:7" x14ac:dyDescent="0.25">
      <c r="A12" t="s">
        <v>46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/>
  </sheetViews>
  <sheetFormatPr defaultRowHeight="15" x14ac:dyDescent="0.25"/>
  <cols>
    <col min="1" max="1" width="2.28515625" customWidth="1"/>
    <col min="2" max="2" width="6.5703125" customWidth="1"/>
    <col min="3" max="3" width="15.5703125" bestFit="1" customWidth="1"/>
    <col min="4" max="4" width="12" bestFit="1" customWidth="1"/>
    <col min="5" max="5" width="13.140625" bestFit="1" customWidth="1"/>
  </cols>
  <sheetData>
    <row r="1" spans="1:5" x14ac:dyDescent="0.25">
      <c r="A1" s="3" t="s">
        <v>35</v>
      </c>
    </row>
    <row r="2" spans="1:5" x14ac:dyDescent="0.25">
      <c r="A2" s="3" t="s">
        <v>36</v>
      </c>
    </row>
    <row r="3" spans="1:5" x14ac:dyDescent="0.25">
      <c r="A3" s="3" t="s">
        <v>53</v>
      </c>
    </row>
    <row r="6" spans="1:5" ht="15.75" thickBot="1" x14ac:dyDescent="0.3">
      <c r="A6" t="s">
        <v>37</v>
      </c>
    </row>
    <row r="7" spans="1:5" x14ac:dyDescent="0.25">
      <c r="B7" s="18"/>
      <c r="C7" s="18"/>
      <c r="D7" s="18" t="s">
        <v>16</v>
      </c>
      <c r="E7" s="18" t="s">
        <v>41</v>
      </c>
    </row>
    <row r="8" spans="1:5" ht="15.75" thickBot="1" x14ac:dyDescent="0.3">
      <c r="B8" s="19" t="s">
        <v>38</v>
      </c>
      <c r="C8" s="19" t="s">
        <v>39</v>
      </c>
      <c r="D8" s="19" t="s">
        <v>40</v>
      </c>
      <c r="E8" s="19" t="s">
        <v>42</v>
      </c>
    </row>
    <row r="9" spans="1:5" x14ac:dyDescent="0.25">
      <c r="B9" s="4" t="s">
        <v>18</v>
      </c>
      <c r="C9" s="4" t="s">
        <v>0</v>
      </c>
      <c r="D9" s="4">
        <v>0.05</v>
      </c>
      <c r="E9" s="4">
        <v>-0.15120070257509852</v>
      </c>
    </row>
    <row r="10" spans="1:5" x14ac:dyDescent="0.25">
      <c r="B10" s="4" t="s">
        <v>19</v>
      </c>
      <c r="C10" s="4" t="s">
        <v>1</v>
      </c>
      <c r="D10" s="4">
        <v>11.620686337539494</v>
      </c>
      <c r="E10" s="4">
        <v>0</v>
      </c>
    </row>
    <row r="11" spans="1:5" ht="15.75" thickBot="1" x14ac:dyDescent="0.3">
      <c r="B11" s="5" t="s">
        <v>20</v>
      </c>
      <c r="C11" s="5" t="s">
        <v>2</v>
      </c>
      <c r="D11" s="5">
        <v>0.99</v>
      </c>
      <c r="E11" s="5">
        <v>0</v>
      </c>
    </row>
    <row r="13" spans="1:5" ht="15.75" thickBot="1" x14ac:dyDescent="0.3">
      <c r="A13" t="s">
        <v>43</v>
      </c>
    </row>
    <row r="14" spans="1:5" x14ac:dyDescent="0.25">
      <c r="B14" s="18"/>
      <c r="C14" s="18"/>
      <c r="D14" s="18" t="s">
        <v>16</v>
      </c>
      <c r="E14" s="18" t="s">
        <v>17</v>
      </c>
    </row>
    <row r="15" spans="1:5" ht="15.75" thickBot="1" x14ac:dyDescent="0.3">
      <c r="B15" s="19" t="s">
        <v>38</v>
      </c>
      <c r="C15" s="19" t="s">
        <v>39</v>
      </c>
      <c r="D15" s="19" t="s">
        <v>40</v>
      </c>
      <c r="E15" s="19" t="s">
        <v>44</v>
      </c>
    </row>
    <row r="16" spans="1:5" ht="15.75" thickBot="1" x14ac:dyDescent="0.3">
      <c r="B16" s="5" t="s">
        <v>45</v>
      </c>
      <c r="C16" s="5" t="s">
        <v>21</v>
      </c>
      <c r="D16" s="5">
        <v>0.90000000000000258</v>
      </c>
      <c r="E16" s="5">
        <v>0.34412178507014207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J11" sqref="J11"/>
    </sheetView>
  </sheetViews>
  <sheetFormatPr defaultRowHeight="15" x14ac:dyDescent="0.25"/>
  <cols>
    <col min="1" max="1" width="20.85546875" bestFit="1" customWidth="1"/>
    <col min="2" max="3" width="12" bestFit="1" customWidth="1"/>
  </cols>
  <sheetData>
    <row r="1" spans="1:3" x14ac:dyDescent="0.25">
      <c r="A1" s="12" t="s">
        <v>11</v>
      </c>
      <c r="B1" s="13"/>
      <c r="C1" s="14"/>
    </row>
    <row r="2" spans="1:3" x14ac:dyDescent="0.25">
      <c r="A2" s="10" t="s">
        <v>12</v>
      </c>
      <c r="B2" s="10" t="s">
        <v>0</v>
      </c>
      <c r="C2" s="6">
        <v>0.05</v>
      </c>
    </row>
    <row r="3" spans="1:3" x14ac:dyDescent="0.25">
      <c r="A3" s="10" t="s">
        <v>50</v>
      </c>
      <c r="B3" s="10" t="s">
        <v>1</v>
      </c>
      <c r="C3" s="6">
        <v>11.620686337539494</v>
      </c>
    </row>
    <row r="4" spans="1:3" x14ac:dyDescent="0.25">
      <c r="A4" s="10" t="s">
        <v>13</v>
      </c>
      <c r="B4" s="10" t="s">
        <v>2</v>
      </c>
      <c r="C4" s="6">
        <v>0.99</v>
      </c>
    </row>
    <row r="5" spans="1:3" x14ac:dyDescent="0.25">
      <c r="A5" s="2"/>
      <c r="B5" s="2"/>
      <c r="C5" s="2"/>
    </row>
    <row r="6" spans="1:3" x14ac:dyDescent="0.25">
      <c r="A6" s="10" t="s">
        <v>14</v>
      </c>
      <c r="B6" s="10">
        <f>A11*(2*EXP(-C2)/(1+EXP(-C2)))+B11*(1-EXP(-0.1*C3))+C11*(10*C4-9)</f>
        <v>0.8455150585081963</v>
      </c>
      <c r="C6" s="1"/>
    </row>
    <row r="7" spans="1:3" x14ac:dyDescent="0.25">
      <c r="A7" s="15" t="s">
        <v>15</v>
      </c>
      <c r="B7" s="15">
        <f>0.4*EXP(-0.1*C2)+0.03*C3+EXP(0.8*C4)-EXP(0.9*0.8)</f>
        <v>0.90000000000000258</v>
      </c>
    </row>
    <row r="9" spans="1:3" x14ac:dyDescent="0.25">
      <c r="A9" s="17" t="s">
        <v>34</v>
      </c>
      <c r="B9" s="17"/>
      <c r="C9" s="17"/>
    </row>
    <row r="10" spans="1:3" x14ac:dyDescent="0.25">
      <c r="A10" s="16" t="s">
        <v>3</v>
      </c>
      <c r="B10" s="16" t="s">
        <v>4</v>
      </c>
      <c r="C10" s="16" t="s">
        <v>5</v>
      </c>
    </row>
    <row r="11" spans="1:3" x14ac:dyDescent="0.25">
      <c r="A11" s="16">
        <v>0.33</v>
      </c>
      <c r="B11" s="16">
        <v>0.33</v>
      </c>
      <c r="C11" s="16">
        <v>0.33</v>
      </c>
    </row>
  </sheetData>
  <scenarios current="0">
    <scenario name="cenario1" count="3" user="Luis" comment="Created by Luis on 10/16/2023">
      <inputCells r="C2" val="1"/>
      <inputCells r="C3" val="16.1563538206552"/>
      <inputCells r="C4" val="0.99"/>
    </scenario>
  </scenarios>
  <mergeCells count="2">
    <mergeCell ref="A1:C1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Custos</vt:lpstr>
      <vt:lpstr>Utiliti</vt:lpstr>
      <vt:lpstr>Relatório de Sensibilidade 1</vt:lpstr>
      <vt:lpstr>Solver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User</cp:lastModifiedBy>
  <dcterms:created xsi:type="dcterms:W3CDTF">2023-06-23T13:16:53Z</dcterms:created>
  <dcterms:modified xsi:type="dcterms:W3CDTF">2023-11-06T20:35:12Z</dcterms:modified>
</cp:coreProperties>
</file>