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688\Documents\PROYECTOS FAMILIA\LA ESQUINITA\"/>
    </mc:Choice>
  </mc:AlternateContent>
  <xr:revisionPtr revIDLastSave="0" documentId="13_ncr:1_{90C468D3-F02A-4DC5-ACD5-D8C6B18DC62B}" xr6:coauthVersionLast="47" xr6:coauthVersionMax="47" xr10:uidLastSave="{00000000-0000-0000-0000-000000000000}"/>
  <bookViews>
    <workbookView xWindow="-120" yWindow="-120" windowWidth="20730" windowHeight="11160" firstSheet="9" activeTab="10" xr2:uid="{365736C5-D3E1-4C40-9AFF-C2277F83FBFE}"/>
  </bookViews>
  <sheets>
    <sheet name="Sheet1" sheetId="1" r:id="rId1"/>
    <sheet name="Costo materia prima" sheetId="2" r:id="rId2"/>
    <sheet name="Ceviche tradicional" sheetId="3" r:id="rId3"/>
    <sheet name="Ceviche con gengibre" sheetId="4" r:id="rId4"/>
    <sheet name="ceviche con mango" sheetId="5" r:id="rId5"/>
    <sheet name="ceviche con piña" sheetId="6" r:id="rId6"/>
    <sheet name="Gastos Mensuales activos" sheetId="7" r:id="rId7"/>
    <sheet name="Realizados" sheetId="8" r:id="rId8"/>
    <sheet name="Proporciones recomendables" sheetId="9" r:id="rId9"/>
    <sheet name="Receta Ajustada Marzo 30" sheetId="10" r:id="rId10"/>
    <sheet name="Mezclas por tamaño" sheetId="11" r:id="rId11"/>
    <sheet name="Mezcla picadura" sheetId="15" r:id="rId12"/>
    <sheet name="Mezcla final" sheetId="16" r:id="rId13"/>
    <sheet name="MENU PRECIOS" sheetId="13" r:id="rId14"/>
    <sheet name="Precios Competencia" sheetId="14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1" l="1"/>
  <c r="W6" i="11"/>
  <c r="W7" i="11"/>
  <c r="X5" i="11"/>
  <c r="X6" i="11"/>
  <c r="X7" i="11"/>
  <c r="X4" i="11"/>
  <c r="W4" i="11"/>
  <c r="T4" i="11"/>
  <c r="H19" i="11"/>
  <c r="D20" i="11"/>
  <c r="K19" i="11"/>
  <c r="D23" i="11"/>
  <c r="L19" i="11"/>
  <c r="D21" i="11"/>
  <c r="M19" i="11"/>
  <c r="D22" i="11"/>
  <c r="O19" i="11"/>
  <c r="R19" i="11"/>
  <c r="D19" i="11"/>
  <c r="I19" i="11"/>
  <c r="G4" i="16"/>
  <c r="H7" i="11"/>
  <c r="D11" i="11"/>
  <c r="N7" i="11"/>
  <c r="F32" i="16"/>
  <c r="D12" i="11"/>
  <c r="P7" i="11"/>
  <c r="F31" i="16"/>
  <c r="D10" i="11"/>
  <c r="J7" i="11"/>
  <c r="F30" i="16"/>
  <c r="D5" i="11"/>
  <c r="K7" i="11"/>
  <c r="D8" i="11"/>
  <c r="L7" i="11"/>
  <c r="D6" i="11"/>
  <c r="M7" i="11"/>
  <c r="D7" i="11"/>
  <c r="O7" i="11"/>
  <c r="R7" i="11"/>
  <c r="F29" i="16"/>
  <c r="D4" i="11"/>
  <c r="I7" i="11"/>
  <c r="F28" i="16"/>
  <c r="H6" i="11"/>
  <c r="N6" i="11"/>
  <c r="F24" i="16"/>
  <c r="P6" i="11"/>
  <c r="F23" i="16"/>
  <c r="J6" i="11"/>
  <c r="F22" i="16"/>
  <c r="K6" i="11"/>
  <c r="L6" i="11"/>
  <c r="M6" i="11"/>
  <c r="O6" i="11"/>
  <c r="R6" i="11"/>
  <c r="F21" i="16"/>
  <c r="I6" i="11"/>
  <c r="F20" i="16"/>
  <c r="H5" i="11"/>
  <c r="N5" i="11"/>
  <c r="F16" i="16"/>
  <c r="P5" i="11"/>
  <c r="F15" i="16"/>
  <c r="J5" i="11"/>
  <c r="F14" i="16"/>
  <c r="K5" i="11"/>
  <c r="L5" i="11"/>
  <c r="M5" i="11"/>
  <c r="O5" i="11"/>
  <c r="R5" i="11"/>
  <c r="F13" i="16"/>
  <c r="I5" i="11"/>
  <c r="F12" i="16"/>
  <c r="H4" i="11"/>
  <c r="N4" i="11"/>
  <c r="F8" i="16"/>
  <c r="P4" i="11"/>
  <c r="F7" i="16"/>
  <c r="J4" i="11"/>
  <c r="F6" i="16"/>
  <c r="K4" i="11"/>
  <c r="L4" i="11"/>
  <c r="M4" i="11"/>
  <c r="O4" i="11"/>
  <c r="R4" i="11"/>
  <c r="F5" i="16"/>
  <c r="I4" i="11"/>
  <c r="F4" i="16"/>
  <c r="F14" i="15"/>
  <c r="G8" i="15"/>
  <c r="H8" i="15"/>
  <c r="G9" i="15"/>
  <c r="H9" i="15"/>
  <c r="G10" i="15"/>
  <c r="H10" i="15"/>
  <c r="G11" i="15"/>
  <c r="H11" i="15"/>
  <c r="G12" i="15"/>
  <c r="H12" i="15"/>
  <c r="H14" i="15"/>
  <c r="G14" i="15"/>
  <c r="H52" i="11"/>
  <c r="D50" i="11"/>
  <c r="K52" i="11"/>
  <c r="D53" i="11"/>
  <c r="L52" i="11"/>
  <c r="D51" i="11"/>
  <c r="M52" i="11"/>
  <c r="D56" i="11"/>
  <c r="N52" i="11"/>
  <c r="D52" i="11"/>
  <c r="O52" i="11"/>
  <c r="D57" i="11"/>
  <c r="P52" i="11"/>
  <c r="R52" i="11"/>
  <c r="V57" i="11"/>
  <c r="V58" i="11"/>
  <c r="L59" i="11"/>
  <c r="H51" i="11"/>
  <c r="D54" i="11"/>
  <c r="Q51" i="11"/>
  <c r="L58" i="11"/>
  <c r="M58" i="11"/>
  <c r="H50" i="11"/>
  <c r="Q50" i="11"/>
  <c r="L57" i="11"/>
  <c r="M57" i="11"/>
  <c r="H49" i="11"/>
  <c r="Q49" i="11"/>
  <c r="L56" i="11"/>
  <c r="M56" i="11"/>
  <c r="Q52" i="11"/>
  <c r="K59" i="11"/>
  <c r="K58" i="11"/>
  <c r="K57" i="11"/>
  <c r="K56" i="11"/>
  <c r="M59" i="11"/>
  <c r="C58" i="11"/>
  <c r="H35" i="11"/>
  <c r="D34" i="11"/>
  <c r="I35" i="11"/>
  <c r="V41" i="11"/>
  <c r="V42" i="11"/>
  <c r="K42" i="11"/>
  <c r="D39" i="11"/>
  <c r="Q35" i="11"/>
  <c r="V45" i="11"/>
  <c r="V46" i="11"/>
  <c r="L42" i="11"/>
  <c r="M42" i="11"/>
  <c r="N42" i="11"/>
  <c r="H36" i="11"/>
  <c r="I36" i="11"/>
  <c r="K43" i="11"/>
  <c r="Q36" i="11"/>
  <c r="L43" i="11"/>
  <c r="M43" i="11"/>
  <c r="N43" i="11"/>
  <c r="H37" i="11"/>
  <c r="I37" i="11"/>
  <c r="K44" i="11"/>
  <c r="Q37" i="11"/>
  <c r="L44" i="11"/>
  <c r="M44" i="11"/>
  <c r="N44" i="11"/>
  <c r="H34" i="11"/>
  <c r="I34" i="11"/>
  <c r="K41" i="11"/>
  <c r="Q34" i="11"/>
  <c r="L41" i="11"/>
  <c r="M41" i="11"/>
  <c r="N41" i="11"/>
  <c r="V27" i="11"/>
  <c r="V28" i="11"/>
  <c r="L26" i="11"/>
  <c r="M26" i="11"/>
  <c r="H22" i="11"/>
  <c r="I22" i="11"/>
  <c r="L29" i="11"/>
  <c r="M29" i="11"/>
  <c r="H21" i="11"/>
  <c r="I21" i="11"/>
  <c r="L28" i="11"/>
  <c r="M28" i="11"/>
  <c r="H20" i="11"/>
  <c r="I20" i="11"/>
  <c r="L27" i="11"/>
  <c r="M27" i="11"/>
  <c r="V12" i="11"/>
  <c r="V13" i="11"/>
  <c r="L12" i="11"/>
  <c r="M12" i="11"/>
  <c r="L13" i="11"/>
  <c r="M13" i="11"/>
  <c r="L14" i="11"/>
  <c r="M14" i="11"/>
  <c r="L11" i="11"/>
  <c r="M11" i="11"/>
  <c r="N51" i="11"/>
  <c r="D55" i="11"/>
  <c r="K49" i="11"/>
  <c r="D49" i="11"/>
  <c r="C43" i="11"/>
  <c r="D42" i="11"/>
  <c r="D41" i="11"/>
  <c r="D40" i="11"/>
  <c r="J37" i="11"/>
  <c r="U37" i="11"/>
  <c r="D38" i="11"/>
  <c r="D37" i="11"/>
  <c r="D36" i="11"/>
  <c r="M37" i="11"/>
  <c r="D35" i="11"/>
  <c r="K34" i="11"/>
  <c r="D43" i="11"/>
  <c r="C28" i="11"/>
  <c r="D24" i="11"/>
  <c r="Q21" i="11"/>
  <c r="J59" i="11"/>
  <c r="H59" i="11"/>
  <c r="J58" i="11"/>
  <c r="H58" i="11"/>
  <c r="J57" i="11"/>
  <c r="H57" i="11"/>
  <c r="J56" i="11"/>
  <c r="H56" i="11"/>
  <c r="O49" i="11"/>
  <c r="J44" i="11"/>
  <c r="H44" i="11"/>
  <c r="J43" i="11"/>
  <c r="H43" i="11"/>
  <c r="J42" i="11"/>
  <c r="H42" i="11"/>
  <c r="J41" i="11"/>
  <c r="H41" i="11"/>
  <c r="M36" i="11"/>
  <c r="P36" i="11"/>
  <c r="J34" i="11"/>
  <c r="U34" i="11"/>
  <c r="J29" i="11"/>
  <c r="H29" i="11"/>
  <c r="J28" i="11"/>
  <c r="H28" i="11"/>
  <c r="J27" i="11"/>
  <c r="H27" i="11"/>
  <c r="D27" i="11"/>
  <c r="J26" i="11"/>
  <c r="H26" i="11"/>
  <c r="D26" i="11"/>
  <c r="D25" i="11"/>
  <c r="J19" i="11"/>
  <c r="U19" i="11"/>
  <c r="N22" i="11"/>
  <c r="O22" i="11"/>
  <c r="M21" i="11"/>
  <c r="N19" i="11"/>
  <c r="J12" i="11"/>
  <c r="J13" i="11"/>
  <c r="J14" i="11"/>
  <c r="J11" i="11"/>
  <c r="H14" i="11"/>
  <c r="H13" i="11"/>
  <c r="H12" i="11"/>
  <c r="H11" i="11"/>
  <c r="V7" i="11"/>
  <c r="C13" i="11"/>
  <c r="L22" i="10"/>
  <c r="L14" i="10"/>
  <c r="L25" i="10"/>
  <c r="M22" i="10"/>
  <c r="N20" i="10"/>
  <c r="N19" i="10"/>
  <c r="N22" i="10"/>
  <c r="L23" i="10"/>
  <c r="M23" i="10"/>
  <c r="N23" i="10"/>
  <c r="L24" i="10"/>
  <c r="M24" i="10"/>
  <c r="N24" i="10"/>
  <c r="L21" i="10"/>
  <c r="M21" i="10"/>
  <c r="N21" i="10"/>
  <c r="L19" i="10"/>
  <c r="K34" i="10"/>
  <c r="L35" i="10"/>
  <c r="J19" i="10"/>
  <c r="J34" i="10"/>
  <c r="L20" i="10"/>
  <c r="L15" i="10"/>
  <c r="L26" i="10"/>
  <c r="L7" i="10"/>
  <c r="L18" i="10"/>
  <c r="M11" i="10"/>
  <c r="M12" i="10"/>
  <c r="M13" i="10"/>
  <c r="M18" i="10"/>
  <c r="M20" i="10"/>
  <c r="J20" i="10"/>
  <c r="J21" i="10"/>
  <c r="J22" i="10"/>
  <c r="J23" i="10"/>
  <c r="J24" i="10"/>
  <c r="J14" i="10"/>
  <c r="J25" i="10"/>
  <c r="J15" i="10"/>
  <c r="J26" i="10"/>
  <c r="J7" i="10"/>
  <c r="J18" i="10"/>
  <c r="K35" i="10"/>
  <c r="N30" i="10"/>
  <c r="L30" i="10"/>
  <c r="J30" i="10"/>
  <c r="K24" i="10"/>
  <c r="K23" i="10"/>
  <c r="K22" i="10"/>
  <c r="K21" i="10"/>
  <c r="K20" i="10"/>
  <c r="K18" i="10"/>
  <c r="K11" i="10"/>
  <c r="M10" i="10"/>
  <c r="K12" i="10"/>
  <c r="K10" i="10"/>
  <c r="K13" i="10"/>
  <c r="M9" i="10"/>
  <c r="K9" i="10"/>
  <c r="M7" i="10"/>
  <c r="K7" i="10"/>
  <c r="F12" i="10"/>
  <c r="F14" i="10"/>
  <c r="F8" i="10"/>
  <c r="G12" i="10"/>
  <c r="G14" i="10"/>
  <c r="B10" i="7"/>
  <c r="E15" i="1"/>
  <c r="E8" i="1"/>
  <c r="E2" i="1"/>
  <c r="E4" i="1"/>
  <c r="E5" i="1"/>
  <c r="E6" i="1"/>
  <c r="E7" i="1"/>
  <c r="E11" i="1"/>
  <c r="E12" i="1"/>
  <c r="E16" i="1"/>
  <c r="P51" i="11"/>
  <c r="D58" i="11"/>
  <c r="P37" i="11"/>
  <c r="O50" i="11"/>
  <c r="M34" i="11"/>
  <c r="O35" i="11"/>
  <c r="K21" i="11"/>
  <c r="L21" i="11"/>
  <c r="N21" i="11"/>
  <c r="O21" i="11"/>
  <c r="P21" i="11"/>
  <c r="R21" i="11"/>
  <c r="Q22" i="11"/>
  <c r="Q19" i="11"/>
  <c r="P19" i="11"/>
  <c r="Q20" i="11"/>
  <c r="O20" i="11"/>
  <c r="P22" i="11"/>
  <c r="N34" i="11"/>
  <c r="N37" i="11"/>
  <c r="J51" i="11"/>
  <c r="U51" i="11"/>
  <c r="O51" i="11"/>
  <c r="K14" i="11"/>
  <c r="M22" i="11"/>
  <c r="O34" i="11"/>
  <c r="N49" i="11"/>
  <c r="K51" i="11"/>
  <c r="K20" i="11"/>
  <c r="M51" i="11"/>
  <c r="J52" i="11"/>
  <c r="U52" i="11"/>
  <c r="J22" i="11"/>
  <c r="U22" i="11"/>
  <c r="D28" i="11"/>
  <c r="L50" i="11"/>
  <c r="P50" i="11"/>
  <c r="I51" i="11"/>
  <c r="L49" i="11"/>
  <c r="P49" i="11"/>
  <c r="I50" i="11"/>
  <c r="M50" i="11"/>
  <c r="I49" i="11"/>
  <c r="M49" i="11"/>
  <c r="J50" i="11"/>
  <c r="U50" i="11"/>
  <c r="N50" i="11"/>
  <c r="J49" i="11"/>
  <c r="U49" i="11"/>
  <c r="K50" i="11"/>
  <c r="L51" i="11"/>
  <c r="I52" i="11"/>
  <c r="V37" i="11"/>
  <c r="P35" i="11"/>
  <c r="L34" i="11"/>
  <c r="P34" i="11"/>
  <c r="M35" i="11"/>
  <c r="J36" i="11"/>
  <c r="U36" i="11"/>
  <c r="N36" i="11"/>
  <c r="K37" i="11"/>
  <c r="O37" i="11"/>
  <c r="L35" i="11"/>
  <c r="J35" i="11"/>
  <c r="U35" i="11"/>
  <c r="N35" i="11"/>
  <c r="K36" i="11"/>
  <c r="O36" i="11"/>
  <c r="L37" i="11"/>
  <c r="K35" i="11"/>
  <c r="L36" i="11"/>
  <c r="K29" i="11"/>
  <c r="V22" i="11"/>
  <c r="L20" i="11"/>
  <c r="P20" i="11"/>
  <c r="M20" i="11"/>
  <c r="J21" i="11"/>
  <c r="U21" i="11"/>
  <c r="K22" i="11"/>
  <c r="J20" i="11"/>
  <c r="U20" i="11"/>
  <c r="N20" i="11"/>
  <c r="L22" i="11"/>
  <c r="U4" i="11"/>
  <c r="U7" i="11"/>
  <c r="T7" i="11"/>
  <c r="U5" i="11"/>
  <c r="U6" i="11"/>
  <c r="D13" i="11"/>
  <c r="R22" i="11"/>
  <c r="R20" i="11"/>
  <c r="T20" i="11"/>
  <c r="R37" i="11"/>
  <c r="T37" i="11"/>
  <c r="X37" i="11"/>
  <c r="R51" i="11"/>
  <c r="T51" i="11"/>
  <c r="T52" i="11"/>
  <c r="V4" i="11"/>
  <c r="K11" i="11"/>
  <c r="R49" i="11"/>
  <c r="T49" i="11"/>
  <c r="T6" i="11"/>
  <c r="V6" i="11"/>
  <c r="V5" i="11"/>
  <c r="K12" i="11"/>
  <c r="K13" i="11"/>
  <c r="R34" i="11"/>
  <c r="T34" i="11"/>
  <c r="T19" i="11"/>
  <c r="T22" i="11"/>
  <c r="X22" i="11"/>
  <c r="V49" i="11"/>
  <c r="X49" i="11"/>
  <c r="R50" i="11"/>
  <c r="T50" i="11"/>
  <c r="V52" i="11"/>
  <c r="V50" i="11"/>
  <c r="V51" i="11"/>
  <c r="X51" i="11"/>
  <c r="R36" i="11"/>
  <c r="T36" i="11"/>
  <c r="V34" i="11"/>
  <c r="R35" i="11"/>
  <c r="T35" i="11"/>
  <c r="V35" i="11"/>
  <c r="V36" i="11"/>
  <c r="K26" i="11"/>
  <c r="V19" i="11"/>
  <c r="K27" i="11"/>
  <c r="V20" i="11"/>
  <c r="K28" i="11"/>
  <c r="V21" i="11"/>
  <c r="T21" i="11"/>
  <c r="T5" i="11"/>
  <c r="X52" i="11"/>
  <c r="X34" i="11"/>
  <c r="X19" i="11"/>
  <c r="X20" i="11"/>
  <c r="X21" i="11"/>
  <c r="X50" i="11"/>
  <c r="X36" i="11"/>
  <c r="X35" i="11"/>
</calcChain>
</file>

<file path=xl/sharedStrings.xml><?xml version="1.0" encoding="utf-8"?>
<sst xmlns="http://schemas.openxmlformats.org/spreadsheetml/2006/main" count="489" uniqueCount="211">
  <si>
    <t>Pescado</t>
  </si>
  <si>
    <t>Taza 8 oz</t>
  </si>
  <si>
    <t>Taza 16 oz</t>
  </si>
  <si>
    <t>Limon</t>
  </si>
  <si>
    <t>Gin</t>
  </si>
  <si>
    <t>Medida</t>
  </si>
  <si>
    <t>KG</t>
  </si>
  <si>
    <t>Cebolla Morada</t>
  </si>
  <si>
    <t>Total</t>
  </si>
  <si>
    <t>Culantro castilla</t>
  </si>
  <si>
    <t>Rollo</t>
  </si>
  <si>
    <t>Chiles dulces</t>
  </si>
  <si>
    <t>Unidad</t>
  </si>
  <si>
    <t>Cantidad</t>
  </si>
  <si>
    <t>Precio total</t>
  </si>
  <si>
    <t>Precio unidad</t>
  </si>
  <si>
    <t>L</t>
  </si>
  <si>
    <t>Tortilla tostada</t>
  </si>
  <si>
    <t>Ranchita</t>
  </si>
  <si>
    <t>gms</t>
  </si>
  <si>
    <t>paquete</t>
  </si>
  <si>
    <t>Chiles panameño</t>
  </si>
  <si>
    <t>Salsas</t>
  </si>
  <si>
    <t>Cucharas</t>
  </si>
  <si>
    <t>Pendientes</t>
  </si>
  <si>
    <t>Ranchitas</t>
  </si>
  <si>
    <t xml:space="preserve">Chile </t>
  </si>
  <si>
    <t>etiquetas</t>
  </si>
  <si>
    <t>Datos</t>
  </si>
  <si>
    <t>120g</t>
  </si>
  <si>
    <t>107g</t>
  </si>
  <si>
    <t>8oz</t>
  </si>
  <si>
    <t>Caldo</t>
  </si>
  <si>
    <t>Nombre</t>
  </si>
  <si>
    <t>Culantro</t>
  </si>
  <si>
    <t>Peso neto</t>
  </si>
  <si>
    <t>Cebolla morada</t>
  </si>
  <si>
    <t>Cebolla blanca</t>
  </si>
  <si>
    <t>Chile dulce</t>
  </si>
  <si>
    <t>Apio*</t>
  </si>
  <si>
    <t>Gengibre</t>
  </si>
  <si>
    <t>Manga</t>
  </si>
  <si>
    <t>Piña</t>
  </si>
  <si>
    <t>105gms</t>
  </si>
  <si>
    <t xml:space="preserve">650gms </t>
  </si>
  <si>
    <t>Precio</t>
  </si>
  <si>
    <t>115gms</t>
  </si>
  <si>
    <t>64% rendimiento</t>
  </si>
  <si>
    <t>Peso bruto</t>
  </si>
  <si>
    <t>444 gms</t>
  </si>
  <si>
    <t>Unidad medible</t>
  </si>
  <si>
    <t>rollo</t>
  </si>
  <si>
    <t>520gms</t>
  </si>
  <si>
    <t>330gms</t>
  </si>
  <si>
    <t>120gms</t>
  </si>
  <si>
    <t>74gms</t>
  </si>
  <si>
    <t>351gms (4 chiles)</t>
  </si>
  <si>
    <t>432gms</t>
  </si>
  <si>
    <t xml:space="preserve"> 414gms </t>
  </si>
  <si>
    <t>300gms</t>
  </si>
  <si>
    <t xml:space="preserve"> 76 gms </t>
  </si>
  <si>
    <t>1005gms</t>
  </si>
  <si>
    <t>96gms</t>
  </si>
  <si>
    <t>Proporción</t>
  </si>
  <si>
    <t>180gms de pescado</t>
  </si>
  <si>
    <t>🐟 Pescado: 240g</t>
  </si>
  <si>
    <t>🧅 Cebolla: 50g</t>
  </si>
  <si>
    <t>🌶 Chile dulce: 20g</t>
  </si>
  <si>
    <t>Cebolla morada 5gms</t>
  </si>
  <si>
    <t xml:space="preserve"> 100gms de olores</t>
  </si>
  <si>
    <t>280 Pescado mas olores</t>
  </si>
  <si>
    <t xml:space="preserve">420 el total </t>
  </si>
  <si>
    <t xml:space="preserve">Muestra </t>
  </si>
  <si>
    <t>Muestra 1</t>
  </si>
  <si>
    <t>100 gms de olores</t>
  </si>
  <si>
    <t>230 ml  caldo</t>
  </si>
  <si>
    <t>🌱 Culantro: 10g</t>
  </si>
  <si>
    <t>🌿 Apio: 5gms</t>
  </si>
  <si>
    <t xml:space="preserve">gengibre </t>
  </si>
  <si>
    <t>1gm</t>
  </si>
  <si>
    <t>Cebolla morada 10gms</t>
  </si>
  <si>
    <t>caldo</t>
  </si>
  <si>
    <t>dos de 4 oz</t>
  </si>
  <si>
    <t>🐟 Pescado: 180g</t>
  </si>
  <si>
    <t xml:space="preserve">90gms </t>
  </si>
  <si>
    <t>cebolla</t>
  </si>
  <si>
    <t>25 gms</t>
  </si>
  <si>
    <t>presentacion</t>
  </si>
  <si>
    <t xml:space="preserve">200gms </t>
  </si>
  <si>
    <t>chile dulce</t>
  </si>
  <si>
    <t>10gms</t>
  </si>
  <si>
    <t>apio</t>
  </si>
  <si>
    <t>2gms</t>
  </si>
  <si>
    <t>culantro</t>
  </si>
  <si>
    <t>5 gms</t>
  </si>
  <si>
    <t>Mango</t>
  </si>
  <si>
    <t>20gms</t>
  </si>
  <si>
    <t>1 de 4 oz</t>
  </si>
  <si>
    <t>Tortillas</t>
  </si>
  <si>
    <t xml:space="preserve">Ceviche </t>
  </si>
  <si>
    <t>Telefono celular</t>
  </si>
  <si>
    <t xml:space="preserve">Total </t>
  </si>
  <si>
    <t>Ceviches Grandes</t>
  </si>
  <si>
    <t xml:space="preserve">Ceviches pequenos </t>
  </si>
  <si>
    <t>Pescado más caldo</t>
  </si>
  <si>
    <t>tortillas tostadas</t>
  </si>
  <si>
    <t>kg</t>
  </si>
  <si>
    <t>3000gms + el respectivo caldo</t>
  </si>
  <si>
    <r>
      <t xml:space="preserve">🐟 Pescado: </t>
    </r>
    <r>
      <rPr>
        <b/>
        <sz val="12"/>
        <color theme="1"/>
        <rFont val="Aptos Narrow"/>
        <family val="2"/>
        <scheme val="minor"/>
      </rPr>
      <t>100g</t>
    </r>
  </si>
  <si>
    <t>🧅 Cebolla (mezcla blanca+morada): 40g</t>
  </si>
  <si>
    <t>🌶 Chile dulce: 15g</t>
  </si>
  <si>
    <t>🌿 Apio: 5g</t>
  </si>
  <si>
    <t>🌱 Culantro: 5g</t>
  </si>
  <si>
    <r>
      <t xml:space="preserve">🍋 Caldo: </t>
    </r>
    <r>
      <rPr>
        <b/>
        <sz val="12"/>
        <color theme="1"/>
        <rFont val="Aptos Narrow"/>
        <family val="2"/>
        <scheme val="minor"/>
      </rPr>
      <t>30–40g (CLAVE para volumen y sabor)</t>
    </r>
  </si>
  <si>
    <t>🍍/🥭 toppings: 10–20g opcional</t>
  </si>
  <si>
    <t>👉 Total: ~200g</t>
  </si>
  <si>
    <r>
      <t>Presentación</t>
    </r>
    <r>
      <rPr>
        <b/>
        <sz val="12"/>
        <color rgb="FFFF0000"/>
        <rFont val="Aptos Narrow (Body)"/>
      </rPr>
      <t xml:space="preserve"> 200 gms</t>
    </r>
  </si>
  <si>
    <t>Pequeño /gr</t>
  </si>
  <si>
    <t>Grande /gr</t>
  </si>
  <si>
    <t xml:space="preserve">Peso neto </t>
  </si>
  <si>
    <t>Peso taza con tapa</t>
  </si>
  <si>
    <t>Olores mezcla</t>
  </si>
  <si>
    <t xml:space="preserve">Otros </t>
  </si>
  <si>
    <t>Peso. Neto</t>
  </si>
  <si>
    <t>%</t>
  </si>
  <si>
    <t>Pequeño /onz</t>
  </si>
  <si>
    <t>Grande /onz</t>
  </si>
  <si>
    <t>1 onz = 28,35 gr</t>
  </si>
  <si>
    <t>Precio M&amp;S</t>
  </si>
  <si>
    <t>Precio Esqunita</t>
  </si>
  <si>
    <t>DIF</t>
  </si>
  <si>
    <t>Familiar</t>
  </si>
  <si>
    <t>Oz</t>
  </si>
  <si>
    <t>Gr</t>
  </si>
  <si>
    <t>1 gr</t>
  </si>
  <si>
    <t>Cebolla B</t>
  </si>
  <si>
    <t xml:space="preserve">Culantro </t>
  </si>
  <si>
    <t>Chile D</t>
  </si>
  <si>
    <t>Apio</t>
  </si>
  <si>
    <t>2 gr</t>
  </si>
  <si>
    <t>Cebolla  M</t>
  </si>
  <si>
    <t>1.  Ceviche  Clásico</t>
  </si>
  <si>
    <t>Clásico</t>
  </si>
  <si>
    <t>Mixto camarón</t>
  </si>
  <si>
    <t>Tropical</t>
  </si>
  <si>
    <t>Camarón</t>
  </si>
  <si>
    <t>Total Picadura</t>
  </si>
  <si>
    <t>Picadura</t>
  </si>
  <si>
    <t>% Ingredientes</t>
  </si>
  <si>
    <t>cebolla B</t>
  </si>
  <si>
    <t>Original</t>
  </si>
  <si>
    <t xml:space="preserve">Precios </t>
  </si>
  <si>
    <t>Precio/ OZ</t>
  </si>
  <si>
    <t>Precio /gr pescado</t>
  </si>
  <si>
    <t xml:space="preserve">Precio Kilo de Pescado </t>
  </si>
  <si>
    <t xml:space="preserve">Tambor de pescado de 5 Litros / 3kg de pescado = </t>
  </si>
  <si>
    <t>Precio/ gramo</t>
  </si>
  <si>
    <t xml:space="preserve">Precio  de Pescado </t>
  </si>
  <si>
    <t>CLASICO</t>
  </si>
  <si>
    <t>TROPICAL (Mango o Piña)</t>
  </si>
  <si>
    <t>MIXTO (Pescado+Camaron)</t>
  </si>
  <si>
    <t>CAMARON</t>
  </si>
  <si>
    <t>Otro*</t>
  </si>
  <si>
    <t>2. Ceviche Tropical</t>
  </si>
  <si>
    <t>*Otro =  Mango , Piña o Camaron</t>
  </si>
  <si>
    <t>Camaron</t>
  </si>
  <si>
    <t>Mango/ Piña</t>
  </si>
  <si>
    <t>camaron</t>
  </si>
  <si>
    <t xml:space="preserve">Precio  de Camaron </t>
  </si>
  <si>
    <t>Costo  pescado</t>
  </si>
  <si>
    <t>Precio Camaron</t>
  </si>
  <si>
    <t>Total Costo Inumos</t>
  </si>
  <si>
    <t>Margen</t>
  </si>
  <si>
    <t>3. Ceviche de Camaron</t>
  </si>
  <si>
    <t>Costo Pescado</t>
  </si>
  <si>
    <t xml:space="preserve">Costo  de Pescado </t>
  </si>
  <si>
    <t>4 CAMARON</t>
  </si>
  <si>
    <t>Ceviche de Camaron</t>
  </si>
  <si>
    <t>Precio /gr camaron</t>
  </si>
  <si>
    <t>Costo Camaron</t>
  </si>
  <si>
    <t>MENÚ</t>
  </si>
  <si>
    <t>8 ONZ</t>
  </si>
  <si>
    <t>12 ONZ</t>
  </si>
  <si>
    <t>16 ONZ</t>
  </si>
  <si>
    <t>22 ONZ</t>
  </si>
  <si>
    <t xml:space="preserve">TROPICAL </t>
  </si>
  <si>
    <t>CLASICO Pescado</t>
  </si>
  <si>
    <t>MIXTO Camaron Pescado</t>
  </si>
  <si>
    <t xml:space="preserve">LA ESQUINITA  </t>
  </si>
  <si>
    <t>Pequeño</t>
  </si>
  <si>
    <t>Mediano</t>
  </si>
  <si>
    <t>Grande</t>
  </si>
  <si>
    <t xml:space="preserve">Ingrediente </t>
  </si>
  <si>
    <t>Cebolla  B</t>
  </si>
  <si>
    <t xml:space="preserve">1 kg </t>
  </si>
  <si>
    <t>Gramos</t>
  </si>
  <si>
    <t>Mezcla base   de picadura para ceviches  ( 1 kg)</t>
  </si>
  <si>
    <t xml:space="preserve">Tropical </t>
  </si>
  <si>
    <t xml:space="preserve">Mixto </t>
  </si>
  <si>
    <t>8 Onz</t>
  </si>
  <si>
    <t>12 Onz</t>
  </si>
  <si>
    <t>16 Onz</t>
  </si>
  <si>
    <t>22 Onz</t>
  </si>
  <si>
    <t xml:space="preserve">Menú </t>
  </si>
  <si>
    <t>Ingredientes</t>
  </si>
  <si>
    <t>Tamaño</t>
  </si>
  <si>
    <t xml:space="preserve">Gramos de ingredientes por Ceviche y Tamaño </t>
  </si>
  <si>
    <t xml:space="preserve">Mango / Piña </t>
  </si>
  <si>
    <t xml:space="preserve">Mango/ Piña </t>
  </si>
  <si>
    <t xml:space="preserve">Clásico 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</si>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</sst>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₡&quot;* #,##0.00_);_(&quot;₡&quot;* \(#,##0.00\);_(&quot;₡&quot;* &quot;-&quot;??_);_(@_)"/>
    <numFmt numFmtId="164" formatCode="0.0"/>
    <numFmt numFmtId="165" formatCode="_-[$₡-140A]* #,##0.00_-;\-[$₡-140A]* #,##0.00_-;_-[$₡-140A]* &quot;-&quot;??_-;_-@_-"/>
    <numFmt numFmtId="166" formatCode="_-[$₡-140A]* #,##0_-;\-[$₡-140A]* #,##0_-;_-[$₡-140A]* &quot;-&quot;??_-;_-@_-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 (Body)"/>
    </font>
    <font>
      <u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9.9978637043366805E-2"/>
        <bgColor indexed="64"/>
      </patternFill>
    </fill>
  </fills>
  <borders count="4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164" fontId="0" fillId="0" borderId="0" xfId="0" applyNumberFormat="1"/>
    <xf numFmtId="0" fontId="2" fillId="2" borderId="0" xfId="0" applyFont="1" applyFill="1"/>
    <xf numFmtId="164" fontId="0" fillId="0" borderId="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4" fillId="0" borderId="0" xfId="0" applyNumberFormat="1" applyFont="1"/>
    <xf numFmtId="1" fontId="0" fillId="0" borderId="0" xfId="0" applyNumberFormat="1"/>
    <xf numFmtId="0" fontId="0" fillId="3" borderId="0" xfId="0" applyFill="1"/>
    <xf numFmtId="10" fontId="0" fillId="0" borderId="0" xfId="0" applyNumberFormat="1"/>
    <xf numFmtId="0" fontId="2" fillId="0" borderId="0" xfId="0" applyFont="1"/>
    <xf numFmtId="0" fontId="0" fillId="0" borderId="15" xfId="0" applyBorder="1"/>
    <xf numFmtId="0" fontId="2" fillId="0" borderId="15" xfId="0" applyFont="1" applyBorder="1" applyAlignment="1">
      <alignment horizontal="center"/>
    </xf>
    <xf numFmtId="0" fontId="2" fillId="0" borderId="15" xfId="0" applyFont="1" applyBorder="1"/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0" fontId="0" fillId="0" borderId="20" xfId="0" applyNumberFormat="1" applyBorder="1"/>
    <xf numFmtId="0" fontId="0" fillId="0" borderId="21" xfId="0" applyBorder="1"/>
    <xf numFmtId="0" fontId="0" fillId="0" borderId="22" xfId="0" applyBorder="1"/>
    <xf numFmtId="10" fontId="0" fillId="0" borderId="23" xfId="0" applyNumberFormat="1" applyBorder="1"/>
    <xf numFmtId="0" fontId="0" fillId="0" borderId="10" xfId="0" applyBorder="1"/>
    <xf numFmtId="10" fontId="0" fillId="0" borderId="10" xfId="0" applyNumberFormat="1" applyBorder="1"/>
    <xf numFmtId="0" fontId="0" fillId="4" borderId="15" xfId="0" applyFill="1" applyBorder="1"/>
    <xf numFmtId="164" fontId="0" fillId="4" borderId="15" xfId="0" applyNumberFormat="1" applyFill="1" applyBorder="1" applyAlignment="1">
      <alignment horizontal="center"/>
    </xf>
    <xf numFmtId="9" fontId="0" fillId="4" borderId="15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64" fontId="0" fillId="4" borderId="15" xfId="0" applyNumberFormat="1" applyFill="1" applyBorder="1"/>
    <xf numFmtId="164" fontId="2" fillId="4" borderId="15" xfId="0" applyNumberFormat="1" applyFont="1" applyFill="1" applyBorder="1" applyAlignment="1">
      <alignment horizontal="center"/>
    </xf>
    <xf numFmtId="9" fontId="2" fillId="4" borderId="15" xfId="0" applyNumberFormat="1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5" xfId="0" applyFont="1" applyFill="1" applyBorder="1"/>
    <xf numFmtId="9" fontId="0" fillId="0" borderId="28" xfId="2" applyFont="1" applyBorder="1"/>
    <xf numFmtId="0" fontId="0" fillId="0" borderId="0" xfId="0" applyBorder="1"/>
    <xf numFmtId="1" fontId="0" fillId="0" borderId="0" xfId="0" applyNumberFormat="1" applyBorder="1"/>
    <xf numFmtId="0" fontId="2" fillId="0" borderId="9" xfId="0" applyFont="1" applyBorder="1"/>
    <xf numFmtId="1" fontId="0" fillId="0" borderId="9" xfId="0" applyNumberFormat="1" applyBorder="1" applyAlignment="1">
      <alignment horizontal="center"/>
    </xf>
    <xf numFmtId="0" fontId="0" fillId="0" borderId="28" xfId="0" applyBorder="1"/>
    <xf numFmtId="1" fontId="0" fillId="0" borderId="28" xfId="0" applyNumberFormat="1" applyBorder="1"/>
    <xf numFmtId="0" fontId="2" fillId="0" borderId="29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10" fontId="0" fillId="0" borderId="32" xfId="0" applyNumberFormat="1" applyBorder="1"/>
    <xf numFmtId="10" fontId="0" fillId="0" borderId="33" xfId="0" applyNumberFormat="1" applyBorder="1"/>
    <xf numFmtId="10" fontId="0" fillId="0" borderId="34" xfId="0" applyNumberFormat="1" applyBorder="1"/>
    <xf numFmtId="9" fontId="0" fillId="0" borderId="35" xfId="2" applyFont="1" applyBorder="1"/>
    <xf numFmtId="10" fontId="0" fillId="0" borderId="36" xfId="0" applyNumberFormat="1" applyBorder="1"/>
    <xf numFmtId="0" fontId="2" fillId="0" borderId="28" xfId="0" applyFont="1" applyBorder="1"/>
    <xf numFmtId="1" fontId="0" fillId="0" borderId="11" xfId="0" applyNumberFormat="1" applyBorder="1" applyAlignment="1">
      <alignment horizontal="center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0" borderId="28" xfId="0" applyFill="1" applyBorder="1"/>
    <xf numFmtId="0" fontId="0" fillId="0" borderId="28" xfId="0" applyFill="1" applyBorder="1" applyAlignment="1">
      <alignment horizontal="center"/>
    </xf>
    <xf numFmtId="0" fontId="0" fillId="0" borderId="28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8" xfId="0" applyFont="1" applyFill="1" applyBorder="1" applyAlignment="1">
      <alignment wrapText="1"/>
    </xf>
    <xf numFmtId="165" fontId="0" fillId="0" borderId="28" xfId="0" applyNumberFormat="1" applyBorder="1" applyAlignment="1">
      <alignment horizontal="center"/>
    </xf>
    <xf numFmtId="166" fontId="0" fillId="0" borderId="0" xfId="0" applyNumberFormat="1"/>
    <xf numFmtId="166" fontId="0" fillId="0" borderId="28" xfId="0" applyNumberFormat="1" applyBorder="1" applyAlignment="1">
      <alignment horizontal="center"/>
    </xf>
    <xf numFmtId="166" fontId="0" fillId="4" borderId="28" xfId="0" applyNumberFormat="1" applyFill="1" applyBorder="1" applyAlignment="1">
      <alignment horizontal="center"/>
    </xf>
    <xf numFmtId="0" fontId="2" fillId="7" borderId="28" xfId="0" applyFont="1" applyFill="1" applyBorder="1" applyAlignment="1">
      <alignment wrapText="1"/>
    </xf>
    <xf numFmtId="166" fontId="0" fillId="7" borderId="28" xfId="0" applyNumberFormat="1" applyFill="1" applyBorder="1" applyAlignment="1">
      <alignment horizontal="center"/>
    </xf>
    <xf numFmtId="165" fontId="0" fillId="7" borderId="28" xfId="0" applyNumberFormat="1" applyFill="1" applyBorder="1"/>
    <xf numFmtId="0" fontId="0" fillId="0" borderId="0" xfId="0" applyBorder="1" applyAlignment="1"/>
    <xf numFmtId="165" fontId="0" fillId="9" borderId="28" xfId="0" applyNumberFormat="1" applyFill="1" applyBorder="1"/>
    <xf numFmtId="0" fontId="2" fillId="0" borderId="28" xfId="0" applyFont="1" applyFill="1" applyBorder="1" applyAlignment="1">
      <alignment horizontal="center" wrapText="1"/>
    </xf>
    <xf numFmtId="0" fontId="2" fillId="0" borderId="28" xfId="0" applyFont="1" applyBorder="1" applyAlignment="1">
      <alignment horizontal="center" wrapText="1"/>
    </xf>
    <xf numFmtId="9" fontId="0" fillId="10" borderId="0" xfId="2" applyFont="1" applyFill="1" applyAlignment="1">
      <alignment horizontal="center"/>
    </xf>
    <xf numFmtId="0" fontId="2" fillId="3" borderId="0" xfId="0" applyFont="1" applyFill="1"/>
    <xf numFmtId="0" fontId="2" fillId="5" borderId="24" xfId="0" applyFont="1" applyFill="1" applyBorder="1"/>
    <xf numFmtId="0" fontId="2" fillId="0" borderId="24" xfId="0" applyFont="1" applyBorder="1"/>
    <xf numFmtId="0" fontId="2" fillId="5" borderId="26" xfId="0" applyFont="1" applyFill="1" applyBorder="1"/>
    <xf numFmtId="166" fontId="0" fillId="5" borderId="39" xfId="0" applyNumberFormat="1" applyFill="1" applyBorder="1" applyAlignment="1">
      <alignment horizontal="center"/>
    </xf>
    <xf numFmtId="166" fontId="0" fillId="5" borderId="40" xfId="0" applyNumberFormat="1" applyFill="1" applyBorder="1" applyAlignment="1">
      <alignment horizontal="center"/>
    </xf>
    <xf numFmtId="166" fontId="0" fillId="0" borderId="0" xfId="0" applyNumberFormat="1" applyBorder="1"/>
    <xf numFmtId="166" fontId="0" fillId="0" borderId="25" xfId="0" applyNumberFormat="1" applyBorder="1"/>
    <xf numFmtId="166" fontId="0" fillId="5" borderId="28" xfId="0" applyNumberFormat="1" applyFill="1" applyBorder="1" applyAlignment="1">
      <alignment horizontal="center"/>
    </xf>
    <xf numFmtId="166" fontId="0" fillId="5" borderId="33" xfId="0" applyNumberFormat="1" applyFill="1" applyBorder="1" applyAlignment="1">
      <alignment horizontal="center"/>
    </xf>
    <xf numFmtId="166" fontId="0" fillId="5" borderId="35" xfId="0" applyNumberFormat="1" applyFill="1" applyBorder="1" applyAlignment="1">
      <alignment horizontal="center"/>
    </xf>
    <xf numFmtId="166" fontId="0" fillId="5" borderId="36" xfId="0" applyNumberFormat="1" applyFill="1" applyBorder="1" applyAlignment="1">
      <alignment horizontal="center"/>
    </xf>
    <xf numFmtId="166" fontId="0" fillId="5" borderId="41" xfId="0" applyNumberFormat="1" applyFill="1" applyBorder="1" applyAlignment="1">
      <alignment horizontal="center"/>
    </xf>
    <xf numFmtId="166" fontId="0" fillId="0" borderId="24" xfId="0" applyNumberFormat="1" applyBorder="1"/>
    <xf numFmtId="166" fontId="0" fillId="5" borderId="32" xfId="0" applyNumberFormat="1" applyFill="1" applyBorder="1" applyAlignment="1">
      <alignment horizontal="center"/>
    </xf>
    <xf numFmtId="166" fontId="0" fillId="5" borderId="34" xfId="0" applyNumberFormat="1" applyFill="1" applyBorder="1" applyAlignment="1">
      <alignment horizont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9" fontId="0" fillId="0" borderId="0" xfId="0" applyNumberFormat="1"/>
    <xf numFmtId="9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42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5" borderId="27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 vertical="center"/>
    </xf>
    <xf numFmtId="0" fontId="0" fillId="11" borderId="15" xfId="0" applyFill="1" applyBorder="1"/>
    <xf numFmtId="0" fontId="2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2" fillId="12" borderId="15" xfId="0" applyFont="1" applyFill="1" applyBorder="1" applyAlignment="1">
      <alignment horizontal="center" vertical="center"/>
    </xf>
    <xf numFmtId="0" fontId="0" fillId="12" borderId="15" xfId="0" applyFill="1" applyBorder="1"/>
    <xf numFmtId="0" fontId="2" fillId="13" borderId="15" xfId="0" applyFont="1" applyFill="1" applyBorder="1" applyAlignment="1">
      <alignment horizontal="center" vertical="center"/>
    </xf>
    <xf numFmtId="0" fontId="0" fillId="13" borderId="15" xfId="0" applyFill="1" applyBorder="1"/>
    <xf numFmtId="0" fontId="0" fillId="11" borderId="43" xfId="0" applyFill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11" borderId="4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0" fillId="11" borderId="43" xfId="0" applyNumberFormat="1" applyFill="1" applyBorder="1"/>
    <xf numFmtId="1" fontId="0" fillId="11" borderId="15" xfId="0" applyNumberFormat="1" applyFill="1" applyBorder="1"/>
    <xf numFmtId="1" fontId="0" fillId="7" borderId="15" xfId="0" applyNumberFormat="1" applyFill="1" applyBorder="1"/>
    <xf numFmtId="1" fontId="0" fillId="12" borderId="15" xfId="0" applyNumberFormat="1" applyFill="1" applyBorder="1"/>
    <xf numFmtId="1" fontId="0" fillId="13" borderId="15" xfId="0" applyNumberFormat="1" applyFill="1" applyBorder="1"/>
    <xf numFmtId="0" fontId="2" fillId="0" borderId="46" xfId="0" applyFont="1" applyFill="1" applyBorder="1" applyAlignment="1">
      <alignment horizontal="center"/>
    </xf>
    <xf numFmtId="9" fontId="0" fillId="0" borderId="47" xfId="2" applyFont="1" applyBorder="1"/>
    <xf numFmtId="9" fontId="0" fillId="0" borderId="48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104775</xdr:rowOff>
    </xdr:to>
    <xdr:sp macro="" textlink="">
      <xdr:nvSpPr>
        <xdr:cNvPr id="13319" name="AutoShape 7">
          <a:extLst>
            <a:ext uri="{FF2B5EF4-FFF2-40B4-BE49-F238E27FC236}">
              <a16:creationId xmlns:a16="http://schemas.microsoft.com/office/drawing/2014/main" id="{044B8F90-24B5-3ECD-9447-C39453D42F7C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4</xdr:row>
      <xdr:rowOff>0</xdr:rowOff>
    </xdr:from>
    <xdr:ext cx="304800" cy="304800"/>
    <xdr:sp macro="" textlink="">
      <xdr:nvSpPr>
        <xdr:cNvPr id="2" name="AutoShape 7">
          <a:extLst>
            <a:ext uri="{FF2B5EF4-FFF2-40B4-BE49-F238E27FC236}">
              <a16:creationId xmlns:a16="http://schemas.microsoft.com/office/drawing/2014/main" id="{FA3E9C71-B43E-444D-ADAE-4C924BB9C786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5</xdr:row>
      <xdr:rowOff>0</xdr:rowOff>
    </xdr:from>
    <xdr:ext cx="304800" cy="304800"/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FC20018A-C7E4-4D0A-A9D7-C35CFEB9B0D1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6</xdr:row>
      <xdr:rowOff>0</xdr:rowOff>
    </xdr:from>
    <xdr:ext cx="304800" cy="304800"/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D8E3B9C-F117-452C-B1C5-47C846B99FE7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7</xdr:row>
      <xdr:rowOff>0</xdr:rowOff>
    </xdr:from>
    <xdr:ext cx="304800" cy="304800"/>
    <xdr:sp macro="" textlink="">
      <xdr:nvSpPr>
        <xdr:cNvPr id="5" name="AutoShape 7">
          <a:extLst>
            <a:ext uri="{FF2B5EF4-FFF2-40B4-BE49-F238E27FC236}">
              <a16:creationId xmlns:a16="http://schemas.microsoft.com/office/drawing/2014/main" id="{5E3DCEF7-B996-4997-870A-2A17A743B6A5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8</xdr:row>
      <xdr:rowOff>0</xdr:rowOff>
    </xdr:from>
    <xdr:ext cx="304800" cy="304800"/>
    <xdr:sp macro="" textlink="">
      <xdr:nvSpPr>
        <xdr:cNvPr id="6" name="AutoShape 7">
          <a:extLst>
            <a:ext uri="{FF2B5EF4-FFF2-40B4-BE49-F238E27FC236}">
              <a16:creationId xmlns:a16="http://schemas.microsoft.com/office/drawing/2014/main" id="{8AA3A7CB-9900-40E7-AA4F-A61B90A3FA9F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9</xdr:row>
      <xdr:rowOff>0</xdr:rowOff>
    </xdr:from>
    <xdr:ext cx="304800" cy="304800"/>
    <xdr:sp macro="" textlink="">
      <xdr:nvSpPr>
        <xdr:cNvPr id="7" name="AutoShape 7">
          <a:extLst>
            <a:ext uri="{FF2B5EF4-FFF2-40B4-BE49-F238E27FC236}">
              <a16:creationId xmlns:a16="http://schemas.microsoft.com/office/drawing/2014/main" id="{ABD5172D-895C-4969-B29B-692B0D53F515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10</xdr:row>
      <xdr:rowOff>0</xdr:rowOff>
    </xdr:from>
    <xdr:ext cx="304800" cy="304800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44FC028E-E0ED-4EC3-975F-C8D877A16D25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9" name="AutoShape 7">
          <a:extLst>
            <a:ext uri="{FF2B5EF4-FFF2-40B4-BE49-F238E27FC236}">
              <a16:creationId xmlns:a16="http://schemas.microsoft.com/office/drawing/2014/main" id="{695E60E0-DCCD-4F50-8C03-30A92368A493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0" name="AutoShape 7">
          <a:extLst>
            <a:ext uri="{FF2B5EF4-FFF2-40B4-BE49-F238E27FC236}">
              <a16:creationId xmlns:a16="http://schemas.microsoft.com/office/drawing/2014/main" id="{3AC3050C-AEFF-4F46-8334-23F8CAD246F0}"/>
            </a:ext>
          </a:extLst>
        </xdr:cNvPr>
        <xdr:cNvSpPr>
          <a:spLocks noChangeAspect="1" noChangeArrowheads="1"/>
        </xdr:cNvSpPr>
      </xdr:nvSpPr>
      <xdr:spPr bwMode="auto">
        <a:xfrm>
          <a:off x="2514600" y="6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104775</xdr:rowOff>
    </xdr:to>
    <xdr:sp macro="" textlink="">
      <xdr:nvSpPr>
        <xdr:cNvPr id="13322" name="AutoShape 10">
          <a:extLst>
            <a:ext uri="{FF2B5EF4-FFF2-40B4-BE49-F238E27FC236}">
              <a16:creationId xmlns:a16="http://schemas.microsoft.com/office/drawing/2014/main" id="{A97A2E93-AE8F-8881-A4BB-8175F11C69E4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6</xdr:col>
      <xdr:colOff>0</xdr:colOff>
      <xdr:row>5</xdr:row>
      <xdr:rowOff>0</xdr:rowOff>
    </xdr:from>
    <xdr:ext cx="304800" cy="304800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C6E215FE-CFD4-493A-8CB8-648A06F3E648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5</xdr:row>
      <xdr:rowOff>0</xdr:rowOff>
    </xdr:from>
    <xdr:ext cx="304800" cy="304800"/>
    <xdr:sp macro="" textlink="">
      <xdr:nvSpPr>
        <xdr:cNvPr id="12" name="AutoShape 10">
          <a:extLst>
            <a:ext uri="{FF2B5EF4-FFF2-40B4-BE49-F238E27FC236}">
              <a16:creationId xmlns:a16="http://schemas.microsoft.com/office/drawing/2014/main" id="{5998F2B0-24BB-44F5-8849-8DD5B6A06EBF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13" name="AutoShape 10">
          <a:extLst>
            <a:ext uri="{FF2B5EF4-FFF2-40B4-BE49-F238E27FC236}">
              <a16:creationId xmlns:a16="http://schemas.microsoft.com/office/drawing/2014/main" id="{0D667F54-70EC-4552-A379-32A5D61BC34A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5</xdr:row>
      <xdr:rowOff>0</xdr:rowOff>
    </xdr:from>
    <xdr:ext cx="304800" cy="304800"/>
    <xdr:sp macro="" textlink="">
      <xdr:nvSpPr>
        <xdr:cNvPr id="14" name="AutoShape 10">
          <a:extLst>
            <a:ext uri="{FF2B5EF4-FFF2-40B4-BE49-F238E27FC236}">
              <a16:creationId xmlns:a16="http://schemas.microsoft.com/office/drawing/2014/main" id="{23001349-B76E-42E9-BBD1-54BF4BA5168E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5</xdr:row>
      <xdr:rowOff>0</xdr:rowOff>
    </xdr:from>
    <xdr:ext cx="304800" cy="304800"/>
    <xdr:sp macro="" textlink="">
      <xdr:nvSpPr>
        <xdr:cNvPr id="15" name="AutoShape 10">
          <a:extLst>
            <a:ext uri="{FF2B5EF4-FFF2-40B4-BE49-F238E27FC236}">
              <a16:creationId xmlns:a16="http://schemas.microsoft.com/office/drawing/2014/main" id="{E5E7E1BD-4673-47FA-A9B0-852E721BFA6D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304800"/>
    <xdr:sp macro="" textlink="">
      <xdr:nvSpPr>
        <xdr:cNvPr id="16" name="AutoShape 10">
          <a:extLst>
            <a:ext uri="{FF2B5EF4-FFF2-40B4-BE49-F238E27FC236}">
              <a16:creationId xmlns:a16="http://schemas.microsoft.com/office/drawing/2014/main" id="{8331E3CD-7F2A-4CE5-B4E1-5EE071C2D5C4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304800"/>
    <xdr:sp macro="" textlink="">
      <xdr:nvSpPr>
        <xdr:cNvPr id="17" name="AutoShape 10">
          <a:extLst>
            <a:ext uri="{FF2B5EF4-FFF2-40B4-BE49-F238E27FC236}">
              <a16:creationId xmlns:a16="http://schemas.microsoft.com/office/drawing/2014/main" id="{D435468F-5550-4FFF-AFD6-210EAC9D61D3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6</xdr:row>
      <xdr:rowOff>0</xdr:rowOff>
    </xdr:from>
    <xdr:ext cx="304800" cy="304800"/>
    <xdr:sp macro="" textlink="">
      <xdr:nvSpPr>
        <xdr:cNvPr id="18" name="AutoShape 10">
          <a:extLst>
            <a:ext uri="{FF2B5EF4-FFF2-40B4-BE49-F238E27FC236}">
              <a16:creationId xmlns:a16="http://schemas.microsoft.com/office/drawing/2014/main" id="{1230A497-6DF7-4994-B192-4C5C35315F8B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6</xdr:row>
      <xdr:rowOff>0</xdr:rowOff>
    </xdr:from>
    <xdr:ext cx="304800" cy="304800"/>
    <xdr:sp macro="" textlink="">
      <xdr:nvSpPr>
        <xdr:cNvPr id="19" name="AutoShape 10">
          <a:extLst>
            <a:ext uri="{FF2B5EF4-FFF2-40B4-BE49-F238E27FC236}">
              <a16:creationId xmlns:a16="http://schemas.microsoft.com/office/drawing/2014/main" id="{253A67D1-C99F-40A9-A1FB-0EE93A800CD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6</xdr:row>
      <xdr:rowOff>0</xdr:rowOff>
    </xdr:from>
    <xdr:ext cx="304800" cy="304800"/>
    <xdr:sp macro="" textlink="">
      <xdr:nvSpPr>
        <xdr:cNvPr id="20" name="AutoShape 10">
          <a:extLst>
            <a:ext uri="{FF2B5EF4-FFF2-40B4-BE49-F238E27FC236}">
              <a16:creationId xmlns:a16="http://schemas.microsoft.com/office/drawing/2014/main" id="{24FFC9D1-ED5B-4211-A7E7-7C85170491E6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</xdr:row>
      <xdr:rowOff>0</xdr:rowOff>
    </xdr:from>
    <xdr:ext cx="304800" cy="304800"/>
    <xdr:sp macro="" textlink="">
      <xdr:nvSpPr>
        <xdr:cNvPr id="21" name="AutoShape 10">
          <a:extLst>
            <a:ext uri="{FF2B5EF4-FFF2-40B4-BE49-F238E27FC236}">
              <a16:creationId xmlns:a16="http://schemas.microsoft.com/office/drawing/2014/main" id="{06ED5830-AC86-4987-B8AE-3944A423D49E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</xdr:row>
      <xdr:rowOff>0</xdr:rowOff>
    </xdr:from>
    <xdr:ext cx="304800" cy="304800"/>
    <xdr:sp macro="" textlink="">
      <xdr:nvSpPr>
        <xdr:cNvPr id="22" name="AutoShape 10">
          <a:extLst>
            <a:ext uri="{FF2B5EF4-FFF2-40B4-BE49-F238E27FC236}">
              <a16:creationId xmlns:a16="http://schemas.microsoft.com/office/drawing/2014/main" id="{5FE88D57-F926-4209-BF7C-2799B4C9B907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0</xdr:rowOff>
    </xdr:from>
    <xdr:ext cx="304800" cy="304800"/>
    <xdr:sp macro="" textlink="">
      <xdr:nvSpPr>
        <xdr:cNvPr id="23" name="AutoShape 10">
          <a:extLst>
            <a:ext uri="{FF2B5EF4-FFF2-40B4-BE49-F238E27FC236}">
              <a16:creationId xmlns:a16="http://schemas.microsoft.com/office/drawing/2014/main" id="{94367207-8FDF-42CD-97E7-589B15B71668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24" name="AutoShape 10">
          <a:extLst>
            <a:ext uri="{FF2B5EF4-FFF2-40B4-BE49-F238E27FC236}">
              <a16:creationId xmlns:a16="http://schemas.microsoft.com/office/drawing/2014/main" id="{DEAA27AE-7C1E-4CD2-850B-CACF7A5D1196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7</xdr:row>
      <xdr:rowOff>0</xdr:rowOff>
    </xdr:from>
    <xdr:ext cx="304800" cy="304800"/>
    <xdr:sp macro="" textlink="">
      <xdr:nvSpPr>
        <xdr:cNvPr id="25" name="AutoShape 10">
          <a:extLst>
            <a:ext uri="{FF2B5EF4-FFF2-40B4-BE49-F238E27FC236}">
              <a16:creationId xmlns:a16="http://schemas.microsoft.com/office/drawing/2014/main" id="{A93E71DB-4CBA-4957-8A6B-35F5BF9C204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828675</xdr:colOff>
      <xdr:row>7</xdr:row>
      <xdr:rowOff>28575</xdr:rowOff>
    </xdr:from>
    <xdr:ext cx="304800" cy="304800"/>
    <xdr:sp macro="" textlink="">
      <xdr:nvSpPr>
        <xdr:cNvPr id="26" name="AutoShape 10">
          <a:extLst>
            <a:ext uri="{FF2B5EF4-FFF2-40B4-BE49-F238E27FC236}">
              <a16:creationId xmlns:a16="http://schemas.microsoft.com/office/drawing/2014/main" id="{16BBED19-0541-4AEF-B19D-B3EAFBF547F9}"/>
            </a:ext>
          </a:extLst>
        </xdr:cNvPr>
        <xdr:cNvSpPr>
          <a:spLocks noChangeAspect="1" noChangeArrowheads="1"/>
        </xdr:cNvSpPr>
      </xdr:nvSpPr>
      <xdr:spPr bwMode="auto">
        <a:xfrm>
          <a:off x="7534275" y="14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7</xdr:row>
      <xdr:rowOff>0</xdr:rowOff>
    </xdr:from>
    <xdr:ext cx="304800" cy="304800"/>
    <xdr:sp macro="" textlink="">
      <xdr:nvSpPr>
        <xdr:cNvPr id="27" name="AutoShape 10">
          <a:extLst>
            <a:ext uri="{FF2B5EF4-FFF2-40B4-BE49-F238E27FC236}">
              <a16:creationId xmlns:a16="http://schemas.microsoft.com/office/drawing/2014/main" id="{0795B74C-3902-4F28-BDBA-ED910D900456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304800" cy="304800"/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183FEB44-C032-47EC-9E02-6C00E7A8EBC7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0</xdr:rowOff>
    </xdr:from>
    <xdr:ext cx="304800" cy="304800"/>
    <xdr:sp macro="" textlink="">
      <xdr:nvSpPr>
        <xdr:cNvPr id="29" name="AutoShape 10">
          <a:extLst>
            <a:ext uri="{FF2B5EF4-FFF2-40B4-BE49-F238E27FC236}">
              <a16:creationId xmlns:a16="http://schemas.microsoft.com/office/drawing/2014/main" id="{9D6AA628-9CF0-44C7-8110-2B64C342EC6A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30" name="AutoShape 10">
          <a:extLst>
            <a:ext uri="{FF2B5EF4-FFF2-40B4-BE49-F238E27FC236}">
              <a16:creationId xmlns:a16="http://schemas.microsoft.com/office/drawing/2014/main" id="{AC2244B0-0589-4875-A6A1-E5A67FAAE747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8</xdr:row>
      <xdr:rowOff>0</xdr:rowOff>
    </xdr:from>
    <xdr:ext cx="304800" cy="304800"/>
    <xdr:sp macro="" textlink="">
      <xdr:nvSpPr>
        <xdr:cNvPr id="31" name="AutoShape 10">
          <a:extLst>
            <a:ext uri="{FF2B5EF4-FFF2-40B4-BE49-F238E27FC236}">
              <a16:creationId xmlns:a16="http://schemas.microsoft.com/office/drawing/2014/main" id="{F05C51DF-FD32-4A94-B23B-746E575B490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8</xdr:row>
      <xdr:rowOff>0</xdr:rowOff>
    </xdr:from>
    <xdr:ext cx="304800" cy="304800"/>
    <xdr:sp macro="" textlink="">
      <xdr:nvSpPr>
        <xdr:cNvPr id="32" name="AutoShape 10">
          <a:extLst>
            <a:ext uri="{FF2B5EF4-FFF2-40B4-BE49-F238E27FC236}">
              <a16:creationId xmlns:a16="http://schemas.microsoft.com/office/drawing/2014/main" id="{ED145296-1316-47B1-AA7E-018AE00D3A2E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8</xdr:row>
      <xdr:rowOff>0</xdr:rowOff>
    </xdr:from>
    <xdr:ext cx="304800" cy="304800"/>
    <xdr:sp macro="" textlink="">
      <xdr:nvSpPr>
        <xdr:cNvPr id="33" name="AutoShape 10">
          <a:extLst>
            <a:ext uri="{FF2B5EF4-FFF2-40B4-BE49-F238E27FC236}">
              <a16:creationId xmlns:a16="http://schemas.microsoft.com/office/drawing/2014/main" id="{0C7AD69C-1948-414C-84C3-B3AB31E82D80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</xdr:row>
      <xdr:rowOff>0</xdr:rowOff>
    </xdr:from>
    <xdr:ext cx="304800" cy="304800"/>
    <xdr:sp macro="" textlink="">
      <xdr:nvSpPr>
        <xdr:cNvPr id="34" name="AutoShape 10">
          <a:extLst>
            <a:ext uri="{FF2B5EF4-FFF2-40B4-BE49-F238E27FC236}">
              <a16:creationId xmlns:a16="http://schemas.microsoft.com/office/drawing/2014/main" id="{3DF8ABDC-D956-4372-92F3-AB03DC689320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</xdr:row>
      <xdr:rowOff>0</xdr:rowOff>
    </xdr:from>
    <xdr:ext cx="304800" cy="304800"/>
    <xdr:sp macro="" textlink="">
      <xdr:nvSpPr>
        <xdr:cNvPr id="35" name="AutoShape 10">
          <a:extLst>
            <a:ext uri="{FF2B5EF4-FFF2-40B4-BE49-F238E27FC236}">
              <a16:creationId xmlns:a16="http://schemas.microsoft.com/office/drawing/2014/main" id="{1D69EC91-C423-44E7-9232-5CD71A08A6D7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9</xdr:row>
      <xdr:rowOff>0</xdr:rowOff>
    </xdr:from>
    <xdr:ext cx="304800" cy="304800"/>
    <xdr:sp macro="" textlink="">
      <xdr:nvSpPr>
        <xdr:cNvPr id="36" name="AutoShape 10">
          <a:extLst>
            <a:ext uri="{FF2B5EF4-FFF2-40B4-BE49-F238E27FC236}">
              <a16:creationId xmlns:a16="http://schemas.microsoft.com/office/drawing/2014/main" id="{B7556EBE-36FD-4E07-BCE7-A3BE225F06AD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9</xdr:row>
      <xdr:rowOff>0</xdr:rowOff>
    </xdr:from>
    <xdr:ext cx="304800" cy="304800"/>
    <xdr:sp macro="" textlink="">
      <xdr:nvSpPr>
        <xdr:cNvPr id="37" name="AutoShape 10">
          <a:extLst>
            <a:ext uri="{FF2B5EF4-FFF2-40B4-BE49-F238E27FC236}">
              <a16:creationId xmlns:a16="http://schemas.microsoft.com/office/drawing/2014/main" id="{CD80F533-B3D0-4299-B49E-DBAF7C21B50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9</xdr:row>
      <xdr:rowOff>0</xdr:rowOff>
    </xdr:from>
    <xdr:ext cx="304800" cy="304800"/>
    <xdr:sp macro="" textlink="">
      <xdr:nvSpPr>
        <xdr:cNvPr id="38" name="AutoShape 10">
          <a:extLst>
            <a:ext uri="{FF2B5EF4-FFF2-40B4-BE49-F238E27FC236}">
              <a16:creationId xmlns:a16="http://schemas.microsoft.com/office/drawing/2014/main" id="{6EF6974D-9CA4-42FC-8587-6C59554E073C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9</xdr:row>
      <xdr:rowOff>0</xdr:rowOff>
    </xdr:from>
    <xdr:ext cx="304800" cy="304800"/>
    <xdr:sp macro="" textlink="">
      <xdr:nvSpPr>
        <xdr:cNvPr id="39" name="AutoShape 10">
          <a:extLst>
            <a:ext uri="{FF2B5EF4-FFF2-40B4-BE49-F238E27FC236}">
              <a16:creationId xmlns:a16="http://schemas.microsoft.com/office/drawing/2014/main" id="{59DDE4A7-9342-46E3-A913-81D99DED5D95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</xdr:row>
      <xdr:rowOff>0</xdr:rowOff>
    </xdr:from>
    <xdr:ext cx="304800" cy="304800"/>
    <xdr:sp macro="" textlink="">
      <xdr:nvSpPr>
        <xdr:cNvPr id="40" name="AutoShape 10">
          <a:extLst>
            <a:ext uri="{FF2B5EF4-FFF2-40B4-BE49-F238E27FC236}">
              <a16:creationId xmlns:a16="http://schemas.microsoft.com/office/drawing/2014/main" id="{FC0AA0AF-F375-47A6-A478-48E9CEB778C3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</xdr:row>
      <xdr:rowOff>0</xdr:rowOff>
    </xdr:from>
    <xdr:ext cx="304800" cy="304800"/>
    <xdr:sp macro="" textlink="">
      <xdr:nvSpPr>
        <xdr:cNvPr id="41" name="AutoShape 10">
          <a:extLst>
            <a:ext uri="{FF2B5EF4-FFF2-40B4-BE49-F238E27FC236}">
              <a16:creationId xmlns:a16="http://schemas.microsoft.com/office/drawing/2014/main" id="{D820BF27-5949-4870-8FBE-F7AD36AEC6E2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10</xdr:row>
      <xdr:rowOff>0</xdr:rowOff>
    </xdr:from>
    <xdr:ext cx="304800" cy="304800"/>
    <xdr:sp macro="" textlink="">
      <xdr:nvSpPr>
        <xdr:cNvPr id="42" name="AutoShape 10">
          <a:extLst>
            <a:ext uri="{FF2B5EF4-FFF2-40B4-BE49-F238E27FC236}">
              <a16:creationId xmlns:a16="http://schemas.microsoft.com/office/drawing/2014/main" id="{E92DD3ED-1856-4924-B477-2E2ADD46AE2A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10</xdr:row>
      <xdr:rowOff>0</xdr:rowOff>
    </xdr:from>
    <xdr:ext cx="304800" cy="304800"/>
    <xdr:sp macro="" textlink="">
      <xdr:nvSpPr>
        <xdr:cNvPr id="43" name="AutoShape 10">
          <a:extLst>
            <a:ext uri="{FF2B5EF4-FFF2-40B4-BE49-F238E27FC236}">
              <a16:creationId xmlns:a16="http://schemas.microsoft.com/office/drawing/2014/main" id="{FB824825-1D9F-4209-91B0-97FEA004BC2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10</xdr:row>
      <xdr:rowOff>0</xdr:rowOff>
    </xdr:from>
    <xdr:ext cx="304800" cy="304800"/>
    <xdr:sp macro="" textlink="">
      <xdr:nvSpPr>
        <xdr:cNvPr id="44" name="AutoShape 10">
          <a:extLst>
            <a:ext uri="{FF2B5EF4-FFF2-40B4-BE49-F238E27FC236}">
              <a16:creationId xmlns:a16="http://schemas.microsoft.com/office/drawing/2014/main" id="{A63362EC-F59E-4673-8446-4850D4D6149C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10</xdr:row>
      <xdr:rowOff>0</xdr:rowOff>
    </xdr:from>
    <xdr:ext cx="304800" cy="304800"/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20C11029-8DAB-48AD-801B-C6F51E31C3C4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6" name="AutoShape 10">
          <a:extLst>
            <a:ext uri="{FF2B5EF4-FFF2-40B4-BE49-F238E27FC236}">
              <a16:creationId xmlns:a16="http://schemas.microsoft.com/office/drawing/2014/main" id="{8B44FA72-9A05-4AF2-B78A-48E815556818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</xdr:row>
      <xdr:rowOff>0</xdr:rowOff>
    </xdr:from>
    <xdr:ext cx="304800" cy="304800"/>
    <xdr:sp macro="" textlink="">
      <xdr:nvSpPr>
        <xdr:cNvPr id="47" name="AutoShape 10">
          <a:extLst>
            <a:ext uri="{FF2B5EF4-FFF2-40B4-BE49-F238E27FC236}">
              <a16:creationId xmlns:a16="http://schemas.microsoft.com/office/drawing/2014/main" id="{E3638ED7-C606-4AA6-A2B1-9C1ADF57B501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11</xdr:row>
      <xdr:rowOff>0</xdr:rowOff>
    </xdr:from>
    <xdr:ext cx="304800" cy="304800"/>
    <xdr:sp macro="" textlink="">
      <xdr:nvSpPr>
        <xdr:cNvPr id="48" name="AutoShape 10">
          <a:extLst>
            <a:ext uri="{FF2B5EF4-FFF2-40B4-BE49-F238E27FC236}">
              <a16:creationId xmlns:a16="http://schemas.microsoft.com/office/drawing/2014/main" id="{356C9061-EA3C-4991-BC43-3ED98A3C3600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11</xdr:row>
      <xdr:rowOff>0</xdr:rowOff>
    </xdr:from>
    <xdr:ext cx="304800" cy="304800"/>
    <xdr:sp macro="" textlink="">
      <xdr:nvSpPr>
        <xdr:cNvPr id="49" name="AutoShape 10">
          <a:extLst>
            <a:ext uri="{FF2B5EF4-FFF2-40B4-BE49-F238E27FC236}">
              <a16:creationId xmlns:a16="http://schemas.microsoft.com/office/drawing/2014/main" id="{B4C19B56-340F-42CB-8C43-E3D0937FD36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11</xdr:row>
      <xdr:rowOff>0</xdr:rowOff>
    </xdr:from>
    <xdr:ext cx="304800" cy="304800"/>
    <xdr:sp macro="" textlink="">
      <xdr:nvSpPr>
        <xdr:cNvPr id="50" name="AutoShape 10">
          <a:extLst>
            <a:ext uri="{FF2B5EF4-FFF2-40B4-BE49-F238E27FC236}">
              <a16:creationId xmlns:a16="http://schemas.microsoft.com/office/drawing/2014/main" id="{3585AFB3-F392-4A2D-B6F2-63E35E6AA3F3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11</xdr:row>
      <xdr:rowOff>0</xdr:rowOff>
    </xdr:from>
    <xdr:ext cx="304800" cy="304800"/>
    <xdr:sp macro="" textlink="">
      <xdr:nvSpPr>
        <xdr:cNvPr id="51" name="AutoShape 10">
          <a:extLst>
            <a:ext uri="{FF2B5EF4-FFF2-40B4-BE49-F238E27FC236}">
              <a16:creationId xmlns:a16="http://schemas.microsoft.com/office/drawing/2014/main" id="{CE515E39-5065-4934-A26F-3EDC57F8B6E1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</xdr:row>
      <xdr:rowOff>0</xdr:rowOff>
    </xdr:from>
    <xdr:ext cx="304800" cy="304800"/>
    <xdr:sp macro="" textlink="">
      <xdr:nvSpPr>
        <xdr:cNvPr id="52" name="AutoShape 10">
          <a:extLst>
            <a:ext uri="{FF2B5EF4-FFF2-40B4-BE49-F238E27FC236}">
              <a16:creationId xmlns:a16="http://schemas.microsoft.com/office/drawing/2014/main" id="{5E236640-B39A-4E95-B103-1C4699D661ED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</xdr:row>
      <xdr:rowOff>0</xdr:rowOff>
    </xdr:from>
    <xdr:ext cx="304800" cy="304800"/>
    <xdr:sp macro="" textlink="">
      <xdr:nvSpPr>
        <xdr:cNvPr id="53" name="AutoShape 10">
          <a:extLst>
            <a:ext uri="{FF2B5EF4-FFF2-40B4-BE49-F238E27FC236}">
              <a16:creationId xmlns:a16="http://schemas.microsoft.com/office/drawing/2014/main" id="{46E1E46C-C0D5-424C-9D7A-966F6B42153C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12</xdr:row>
      <xdr:rowOff>0</xdr:rowOff>
    </xdr:from>
    <xdr:ext cx="304800" cy="304800"/>
    <xdr:sp macro="" textlink="">
      <xdr:nvSpPr>
        <xdr:cNvPr id="54" name="AutoShape 10">
          <a:extLst>
            <a:ext uri="{FF2B5EF4-FFF2-40B4-BE49-F238E27FC236}">
              <a16:creationId xmlns:a16="http://schemas.microsoft.com/office/drawing/2014/main" id="{9073161B-070A-43FE-8FC6-C6CD4D3A5286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12</xdr:row>
      <xdr:rowOff>0</xdr:rowOff>
    </xdr:from>
    <xdr:ext cx="304800" cy="304800"/>
    <xdr:sp macro="" textlink="">
      <xdr:nvSpPr>
        <xdr:cNvPr id="55" name="AutoShape 10">
          <a:extLst>
            <a:ext uri="{FF2B5EF4-FFF2-40B4-BE49-F238E27FC236}">
              <a16:creationId xmlns:a16="http://schemas.microsoft.com/office/drawing/2014/main" id="{4808284D-7D4D-4143-AAD8-D0C558F882C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12</xdr:row>
      <xdr:rowOff>0</xdr:rowOff>
    </xdr:from>
    <xdr:ext cx="304800" cy="304800"/>
    <xdr:sp macro="" textlink="">
      <xdr:nvSpPr>
        <xdr:cNvPr id="56" name="AutoShape 10">
          <a:extLst>
            <a:ext uri="{FF2B5EF4-FFF2-40B4-BE49-F238E27FC236}">
              <a16:creationId xmlns:a16="http://schemas.microsoft.com/office/drawing/2014/main" id="{55ECF9EE-4A6A-436F-9E71-5F5B38512211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12</xdr:row>
      <xdr:rowOff>0</xdr:rowOff>
    </xdr:from>
    <xdr:ext cx="304800" cy="304800"/>
    <xdr:sp macro="" textlink="">
      <xdr:nvSpPr>
        <xdr:cNvPr id="57" name="AutoShape 10">
          <a:extLst>
            <a:ext uri="{FF2B5EF4-FFF2-40B4-BE49-F238E27FC236}">
              <a16:creationId xmlns:a16="http://schemas.microsoft.com/office/drawing/2014/main" id="{34DBAC62-92D6-4AD1-A817-258526A7D7EA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58" name="AutoShape 10">
          <a:extLst>
            <a:ext uri="{FF2B5EF4-FFF2-40B4-BE49-F238E27FC236}">
              <a16:creationId xmlns:a16="http://schemas.microsoft.com/office/drawing/2014/main" id="{454F1EFC-E36F-4D58-889B-BAB0E64472BA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</xdr:row>
      <xdr:rowOff>0</xdr:rowOff>
    </xdr:from>
    <xdr:ext cx="304800" cy="304800"/>
    <xdr:sp macro="" textlink="">
      <xdr:nvSpPr>
        <xdr:cNvPr id="59" name="AutoShape 10">
          <a:extLst>
            <a:ext uri="{FF2B5EF4-FFF2-40B4-BE49-F238E27FC236}">
              <a16:creationId xmlns:a16="http://schemas.microsoft.com/office/drawing/2014/main" id="{E4829030-9603-4F51-AD04-0813EC3791E6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13</xdr:row>
      <xdr:rowOff>0</xdr:rowOff>
    </xdr:from>
    <xdr:ext cx="304800" cy="304800"/>
    <xdr:sp macro="" textlink="">
      <xdr:nvSpPr>
        <xdr:cNvPr id="60" name="AutoShape 10">
          <a:extLst>
            <a:ext uri="{FF2B5EF4-FFF2-40B4-BE49-F238E27FC236}">
              <a16:creationId xmlns:a16="http://schemas.microsoft.com/office/drawing/2014/main" id="{C70C7C2C-08F4-42C3-9B29-655FEAF27ACC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13</xdr:row>
      <xdr:rowOff>0</xdr:rowOff>
    </xdr:from>
    <xdr:ext cx="304800" cy="304800"/>
    <xdr:sp macro="" textlink="">
      <xdr:nvSpPr>
        <xdr:cNvPr id="61" name="AutoShape 10">
          <a:extLst>
            <a:ext uri="{FF2B5EF4-FFF2-40B4-BE49-F238E27FC236}">
              <a16:creationId xmlns:a16="http://schemas.microsoft.com/office/drawing/2014/main" id="{17C844F3-7C0A-45A4-8853-B8DD69D8107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13</xdr:row>
      <xdr:rowOff>0</xdr:rowOff>
    </xdr:from>
    <xdr:ext cx="304800" cy="304800"/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99FA4478-B503-43FF-94C6-4F88ED867940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13</xdr:row>
      <xdr:rowOff>0</xdr:rowOff>
    </xdr:from>
    <xdr:ext cx="304800" cy="304800"/>
    <xdr:sp macro="" textlink="">
      <xdr:nvSpPr>
        <xdr:cNvPr id="63" name="AutoShape 10">
          <a:extLst>
            <a:ext uri="{FF2B5EF4-FFF2-40B4-BE49-F238E27FC236}">
              <a16:creationId xmlns:a16="http://schemas.microsoft.com/office/drawing/2014/main" id="{0E7156A6-1E92-46C8-9BEA-4EC9C5C7C9C9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</xdr:row>
      <xdr:rowOff>0</xdr:rowOff>
    </xdr:from>
    <xdr:ext cx="304800" cy="304800"/>
    <xdr:sp macro="" textlink="">
      <xdr:nvSpPr>
        <xdr:cNvPr id="13312" name="AutoShape 10">
          <a:extLst>
            <a:ext uri="{FF2B5EF4-FFF2-40B4-BE49-F238E27FC236}">
              <a16:creationId xmlns:a16="http://schemas.microsoft.com/office/drawing/2014/main" id="{E3C00EB7-DDF4-4C98-85F3-E31302C1FA6B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</xdr:row>
      <xdr:rowOff>0</xdr:rowOff>
    </xdr:from>
    <xdr:ext cx="304800" cy="304800"/>
    <xdr:sp macro="" textlink="">
      <xdr:nvSpPr>
        <xdr:cNvPr id="13323" name="AutoShape 10">
          <a:extLst>
            <a:ext uri="{FF2B5EF4-FFF2-40B4-BE49-F238E27FC236}">
              <a16:creationId xmlns:a16="http://schemas.microsoft.com/office/drawing/2014/main" id="{A85083A5-5672-4892-89AB-79C2D68AF67D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14</xdr:row>
      <xdr:rowOff>0</xdr:rowOff>
    </xdr:from>
    <xdr:ext cx="304800" cy="304800"/>
    <xdr:sp macro="" textlink="">
      <xdr:nvSpPr>
        <xdr:cNvPr id="13324" name="AutoShape 10">
          <a:extLst>
            <a:ext uri="{FF2B5EF4-FFF2-40B4-BE49-F238E27FC236}">
              <a16:creationId xmlns:a16="http://schemas.microsoft.com/office/drawing/2014/main" id="{9513171C-3C29-42EF-B13F-18E7BD37D818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14</xdr:row>
      <xdr:rowOff>0</xdr:rowOff>
    </xdr:from>
    <xdr:ext cx="304800" cy="304800"/>
    <xdr:sp macro="" textlink="">
      <xdr:nvSpPr>
        <xdr:cNvPr id="13325" name="AutoShape 10">
          <a:extLst>
            <a:ext uri="{FF2B5EF4-FFF2-40B4-BE49-F238E27FC236}">
              <a16:creationId xmlns:a16="http://schemas.microsoft.com/office/drawing/2014/main" id="{C85A3811-F7F2-42F2-B109-F9242B69FB5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14</xdr:row>
      <xdr:rowOff>0</xdr:rowOff>
    </xdr:from>
    <xdr:ext cx="304800" cy="304800"/>
    <xdr:sp macro="" textlink="">
      <xdr:nvSpPr>
        <xdr:cNvPr id="13326" name="AutoShape 10">
          <a:extLst>
            <a:ext uri="{FF2B5EF4-FFF2-40B4-BE49-F238E27FC236}">
              <a16:creationId xmlns:a16="http://schemas.microsoft.com/office/drawing/2014/main" id="{EE18A18C-14A3-4363-AE77-CE99A578437E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14</xdr:row>
      <xdr:rowOff>0</xdr:rowOff>
    </xdr:from>
    <xdr:ext cx="304800" cy="304800"/>
    <xdr:sp macro="" textlink="">
      <xdr:nvSpPr>
        <xdr:cNvPr id="13327" name="AutoShape 10">
          <a:extLst>
            <a:ext uri="{FF2B5EF4-FFF2-40B4-BE49-F238E27FC236}">
              <a16:creationId xmlns:a16="http://schemas.microsoft.com/office/drawing/2014/main" id="{E52CE216-CCC1-489C-802C-F134EE49E4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13328" name="AutoShape 10">
          <a:extLst>
            <a:ext uri="{FF2B5EF4-FFF2-40B4-BE49-F238E27FC236}">
              <a16:creationId xmlns:a16="http://schemas.microsoft.com/office/drawing/2014/main" id="{7589E276-EA6E-4A1F-B050-F11BC66097EC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</xdr:row>
      <xdr:rowOff>0</xdr:rowOff>
    </xdr:from>
    <xdr:ext cx="304800" cy="304800"/>
    <xdr:sp macro="" textlink="">
      <xdr:nvSpPr>
        <xdr:cNvPr id="13329" name="AutoShape 10">
          <a:extLst>
            <a:ext uri="{FF2B5EF4-FFF2-40B4-BE49-F238E27FC236}">
              <a16:creationId xmlns:a16="http://schemas.microsoft.com/office/drawing/2014/main" id="{364F83CA-932A-4A8A-945A-909EC12CFFA1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15</xdr:row>
      <xdr:rowOff>0</xdr:rowOff>
    </xdr:from>
    <xdr:ext cx="304800" cy="304800"/>
    <xdr:sp macro="" textlink="">
      <xdr:nvSpPr>
        <xdr:cNvPr id="13330" name="AutoShape 10">
          <a:extLst>
            <a:ext uri="{FF2B5EF4-FFF2-40B4-BE49-F238E27FC236}">
              <a16:creationId xmlns:a16="http://schemas.microsoft.com/office/drawing/2014/main" id="{B284FBB3-4981-422A-9895-AF51F88ED28C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15</xdr:row>
      <xdr:rowOff>0</xdr:rowOff>
    </xdr:from>
    <xdr:ext cx="304800" cy="304800"/>
    <xdr:sp macro="" textlink="">
      <xdr:nvSpPr>
        <xdr:cNvPr id="13331" name="AutoShape 10">
          <a:extLst>
            <a:ext uri="{FF2B5EF4-FFF2-40B4-BE49-F238E27FC236}">
              <a16:creationId xmlns:a16="http://schemas.microsoft.com/office/drawing/2014/main" id="{357D8DE0-6F16-4A8A-B26C-8955086F4B6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15</xdr:row>
      <xdr:rowOff>0</xdr:rowOff>
    </xdr:from>
    <xdr:ext cx="304800" cy="304800"/>
    <xdr:sp macro="" textlink="">
      <xdr:nvSpPr>
        <xdr:cNvPr id="13332" name="AutoShape 10">
          <a:extLst>
            <a:ext uri="{FF2B5EF4-FFF2-40B4-BE49-F238E27FC236}">
              <a16:creationId xmlns:a16="http://schemas.microsoft.com/office/drawing/2014/main" id="{A11D2214-8231-4229-A1E3-74559D145273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04800"/>
    <xdr:sp macro="" textlink="">
      <xdr:nvSpPr>
        <xdr:cNvPr id="13333" name="AutoShape 10">
          <a:extLst>
            <a:ext uri="{FF2B5EF4-FFF2-40B4-BE49-F238E27FC236}">
              <a16:creationId xmlns:a16="http://schemas.microsoft.com/office/drawing/2014/main" id="{B5D3D4B8-F0E4-459A-9C1B-B2ABF17F4D0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13334" name="AutoShape 10">
          <a:extLst>
            <a:ext uri="{FF2B5EF4-FFF2-40B4-BE49-F238E27FC236}">
              <a16:creationId xmlns:a16="http://schemas.microsoft.com/office/drawing/2014/main" id="{A8220408-1DED-4F5B-8887-FD4250597DC2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0</xdr:rowOff>
    </xdr:from>
    <xdr:ext cx="304800" cy="304800"/>
    <xdr:sp macro="" textlink="">
      <xdr:nvSpPr>
        <xdr:cNvPr id="13335" name="AutoShape 10">
          <a:extLst>
            <a:ext uri="{FF2B5EF4-FFF2-40B4-BE49-F238E27FC236}">
              <a16:creationId xmlns:a16="http://schemas.microsoft.com/office/drawing/2014/main" id="{BC6F4DA7-3438-4FA8-9ACE-1988BB85FC7A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16</xdr:row>
      <xdr:rowOff>0</xdr:rowOff>
    </xdr:from>
    <xdr:ext cx="304800" cy="304800"/>
    <xdr:sp macro="" textlink="">
      <xdr:nvSpPr>
        <xdr:cNvPr id="13336" name="AutoShape 10">
          <a:extLst>
            <a:ext uri="{FF2B5EF4-FFF2-40B4-BE49-F238E27FC236}">
              <a16:creationId xmlns:a16="http://schemas.microsoft.com/office/drawing/2014/main" id="{36B0D554-4F9F-4D02-BFC5-3A8D4F4775A5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16</xdr:row>
      <xdr:rowOff>0</xdr:rowOff>
    </xdr:from>
    <xdr:ext cx="304800" cy="304800"/>
    <xdr:sp macro="" textlink="">
      <xdr:nvSpPr>
        <xdr:cNvPr id="13337" name="AutoShape 10">
          <a:extLst>
            <a:ext uri="{FF2B5EF4-FFF2-40B4-BE49-F238E27FC236}">
              <a16:creationId xmlns:a16="http://schemas.microsoft.com/office/drawing/2014/main" id="{23F8403E-2D75-49E4-B815-F2F6D689478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16</xdr:row>
      <xdr:rowOff>0</xdr:rowOff>
    </xdr:from>
    <xdr:ext cx="304800" cy="304800"/>
    <xdr:sp macro="" textlink="">
      <xdr:nvSpPr>
        <xdr:cNvPr id="13338" name="AutoShape 10">
          <a:extLst>
            <a:ext uri="{FF2B5EF4-FFF2-40B4-BE49-F238E27FC236}">
              <a16:creationId xmlns:a16="http://schemas.microsoft.com/office/drawing/2014/main" id="{2FCD3C82-270A-49C9-992D-26EE36A59044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16</xdr:row>
      <xdr:rowOff>0</xdr:rowOff>
    </xdr:from>
    <xdr:ext cx="304800" cy="304800"/>
    <xdr:sp macro="" textlink="">
      <xdr:nvSpPr>
        <xdr:cNvPr id="13339" name="AutoShape 10">
          <a:extLst>
            <a:ext uri="{FF2B5EF4-FFF2-40B4-BE49-F238E27FC236}">
              <a16:creationId xmlns:a16="http://schemas.microsoft.com/office/drawing/2014/main" id="{E25AC80C-DE46-4496-B283-BD11BAC19BFD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13340" name="AutoShape 10">
          <a:extLst>
            <a:ext uri="{FF2B5EF4-FFF2-40B4-BE49-F238E27FC236}">
              <a16:creationId xmlns:a16="http://schemas.microsoft.com/office/drawing/2014/main" id="{5565AE9A-84F1-4829-91C6-337DCA094C72}"/>
            </a:ext>
          </a:extLst>
        </xdr:cNvPr>
        <xdr:cNvSpPr>
          <a:spLocks noChangeAspect="1" noChangeArrowheads="1"/>
        </xdr:cNvSpPr>
      </xdr:nvSpPr>
      <xdr:spPr bwMode="auto">
        <a:xfrm>
          <a:off x="4191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0</xdr:rowOff>
    </xdr:from>
    <xdr:ext cx="304800" cy="304800"/>
    <xdr:sp macro="" textlink="">
      <xdr:nvSpPr>
        <xdr:cNvPr id="13341" name="AutoShape 10">
          <a:extLst>
            <a:ext uri="{FF2B5EF4-FFF2-40B4-BE49-F238E27FC236}">
              <a16:creationId xmlns:a16="http://schemas.microsoft.com/office/drawing/2014/main" id="{DD63DA99-E9E9-4B62-BC96-E4F26F065A84}"/>
            </a:ext>
          </a:extLst>
        </xdr:cNvPr>
        <xdr:cNvSpPr>
          <a:spLocks noChangeAspect="1" noChangeArrowheads="1"/>
        </xdr:cNvSpPr>
      </xdr:nvSpPr>
      <xdr:spPr bwMode="auto">
        <a:xfrm>
          <a:off x="50292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17</xdr:row>
      <xdr:rowOff>0</xdr:rowOff>
    </xdr:from>
    <xdr:ext cx="304800" cy="304800"/>
    <xdr:sp macro="" textlink="">
      <xdr:nvSpPr>
        <xdr:cNvPr id="13342" name="AutoShape 10">
          <a:extLst>
            <a:ext uri="{FF2B5EF4-FFF2-40B4-BE49-F238E27FC236}">
              <a16:creationId xmlns:a16="http://schemas.microsoft.com/office/drawing/2014/main" id="{62A06A44-95EF-495A-9BDC-22E56ABE3B5C}"/>
            </a:ext>
          </a:extLst>
        </xdr:cNvPr>
        <xdr:cNvSpPr>
          <a:spLocks noChangeAspect="1" noChangeArrowheads="1"/>
        </xdr:cNvSpPr>
      </xdr:nvSpPr>
      <xdr:spPr bwMode="auto">
        <a:xfrm>
          <a:off x="58674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17</xdr:row>
      <xdr:rowOff>0</xdr:rowOff>
    </xdr:from>
    <xdr:ext cx="304800" cy="304800"/>
    <xdr:sp macro="" textlink="">
      <xdr:nvSpPr>
        <xdr:cNvPr id="13343" name="AutoShape 10">
          <a:extLst>
            <a:ext uri="{FF2B5EF4-FFF2-40B4-BE49-F238E27FC236}">
              <a16:creationId xmlns:a16="http://schemas.microsoft.com/office/drawing/2014/main" id="{3AC7CB0A-ABA3-49CD-85DC-235689C6E50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17</xdr:row>
      <xdr:rowOff>0</xdr:rowOff>
    </xdr:from>
    <xdr:ext cx="304800" cy="304800"/>
    <xdr:sp macro="" textlink="">
      <xdr:nvSpPr>
        <xdr:cNvPr id="13344" name="AutoShape 10">
          <a:extLst>
            <a:ext uri="{FF2B5EF4-FFF2-40B4-BE49-F238E27FC236}">
              <a16:creationId xmlns:a16="http://schemas.microsoft.com/office/drawing/2014/main" id="{C69F2E41-D830-4CDD-8143-BA0E83DA80B8}"/>
            </a:ext>
          </a:extLst>
        </xdr:cNvPr>
        <xdr:cNvSpPr>
          <a:spLocks noChangeAspect="1" noChangeArrowheads="1"/>
        </xdr:cNvSpPr>
      </xdr:nvSpPr>
      <xdr:spPr bwMode="auto">
        <a:xfrm>
          <a:off x="75438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17</xdr:row>
      <xdr:rowOff>0</xdr:rowOff>
    </xdr:from>
    <xdr:ext cx="304800" cy="304800"/>
    <xdr:sp macro="" textlink="">
      <xdr:nvSpPr>
        <xdr:cNvPr id="13345" name="AutoShape 10">
          <a:extLst>
            <a:ext uri="{FF2B5EF4-FFF2-40B4-BE49-F238E27FC236}">
              <a16:creationId xmlns:a16="http://schemas.microsoft.com/office/drawing/2014/main" id="{EAD7E6D1-14F5-42CA-9DCE-14853145A9E7}"/>
            </a:ext>
          </a:extLst>
        </xdr:cNvPr>
        <xdr:cNvSpPr>
          <a:spLocks noChangeAspect="1" noChangeArrowheads="1"/>
        </xdr:cNvSpPr>
      </xdr:nvSpPr>
      <xdr:spPr bwMode="auto">
        <a:xfrm>
          <a:off x="8382000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323851</xdr:colOff>
      <xdr:row>0</xdr:row>
      <xdr:rowOff>38100</xdr:rowOff>
    </xdr:from>
    <xdr:to>
      <xdr:col>7</xdr:col>
      <xdr:colOff>375096</xdr:colOff>
      <xdr:row>28</xdr:row>
      <xdr:rowOff>93726</xdr:rowOff>
    </xdr:to>
    <xdr:pic>
      <xdr:nvPicPr>
        <xdr:cNvPr id="13346" name="Imagen 13345">
          <a:extLst>
            <a:ext uri="{FF2B5EF4-FFF2-40B4-BE49-F238E27FC236}">
              <a16:creationId xmlns:a16="http://schemas.microsoft.com/office/drawing/2014/main" id="{8E357C38-6C49-6A3A-3A6E-48DD4E09A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1" y="38100"/>
          <a:ext cx="4242245" cy="5656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BBD5-79F0-8144-8DD9-CD8DC42867AA}">
  <dimension ref="A1:L24"/>
  <sheetViews>
    <sheetView workbookViewId="0">
      <selection activeCell="F3" sqref="F3"/>
    </sheetView>
  </sheetViews>
  <sheetFormatPr defaultColWidth="10.8515625" defaultRowHeight="16.5" x14ac:dyDescent="0.25"/>
  <cols>
    <col min="1" max="1" width="23.3046875" customWidth="1"/>
    <col min="2" max="2" width="26.38671875" customWidth="1"/>
    <col min="3" max="3" width="31.8125" customWidth="1"/>
    <col min="4" max="4" width="10.8515625" style="1"/>
    <col min="5" max="5" width="15.2890625" style="1" customWidth="1"/>
  </cols>
  <sheetData>
    <row r="1" spans="1:12" x14ac:dyDescent="0.25">
      <c r="B1" t="s">
        <v>13</v>
      </c>
      <c r="C1" t="s">
        <v>5</v>
      </c>
      <c r="D1" s="1" t="s">
        <v>15</v>
      </c>
      <c r="E1" s="1" t="s">
        <v>14</v>
      </c>
    </row>
    <row r="2" spans="1:12" x14ac:dyDescent="0.25">
      <c r="A2" t="s">
        <v>0</v>
      </c>
      <c r="B2">
        <v>5</v>
      </c>
      <c r="C2" t="s">
        <v>6</v>
      </c>
      <c r="D2" s="1">
        <v>9500</v>
      </c>
      <c r="E2" s="1">
        <f>D2*B2</f>
        <v>47500</v>
      </c>
      <c r="L2" t="s">
        <v>24</v>
      </c>
    </row>
    <row r="3" spans="1:12" x14ac:dyDescent="0.25">
      <c r="A3" t="s">
        <v>7</v>
      </c>
      <c r="B3">
        <v>1100</v>
      </c>
      <c r="C3" t="s">
        <v>6</v>
      </c>
      <c r="D3" s="1">
        <v>2100</v>
      </c>
      <c r="E3" s="1">
        <v>2300</v>
      </c>
    </row>
    <row r="4" spans="1:12" x14ac:dyDescent="0.25">
      <c r="A4" t="s">
        <v>9</v>
      </c>
      <c r="B4">
        <v>10</v>
      </c>
      <c r="C4" t="s">
        <v>10</v>
      </c>
      <c r="D4" s="1">
        <v>150</v>
      </c>
      <c r="E4" s="1">
        <f>D4*B4</f>
        <v>1500</v>
      </c>
      <c r="L4" t="s">
        <v>23</v>
      </c>
    </row>
    <row r="5" spans="1:12" x14ac:dyDescent="0.25">
      <c r="A5" t="s">
        <v>11</v>
      </c>
      <c r="B5">
        <v>3</v>
      </c>
      <c r="C5" t="s">
        <v>12</v>
      </c>
      <c r="D5" s="1">
        <v>200</v>
      </c>
      <c r="E5" s="1">
        <f>D5*B5</f>
        <v>600</v>
      </c>
      <c r="L5" t="s">
        <v>22</v>
      </c>
    </row>
    <row r="6" spans="1:12" x14ac:dyDescent="0.25">
      <c r="A6" t="s">
        <v>1</v>
      </c>
      <c r="B6">
        <v>50</v>
      </c>
      <c r="C6" t="s">
        <v>12</v>
      </c>
      <c r="D6" s="1">
        <v>90</v>
      </c>
      <c r="E6" s="1">
        <f>D6*B6</f>
        <v>4500</v>
      </c>
      <c r="L6" t="s">
        <v>4</v>
      </c>
    </row>
    <row r="7" spans="1:12" x14ac:dyDescent="0.25">
      <c r="A7" t="s">
        <v>2</v>
      </c>
      <c r="B7">
        <v>25</v>
      </c>
      <c r="C7" t="s">
        <v>12</v>
      </c>
      <c r="D7" s="1">
        <v>115</v>
      </c>
      <c r="E7" s="1">
        <f>D7*B7</f>
        <v>2875</v>
      </c>
      <c r="L7" t="s">
        <v>3</v>
      </c>
    </row>
    <row r="8" spans="1:12" x14ac:dyDescent="0.25">
      <c r="A8" t="s">
        <v>3</v>
      </c>
      <c r="B8">
        <v>75</v>
      </c>
      <c r="C8" t="s">
        <v>12</v>
      </c>
      <c r="D8" s="1">
        <v>80</v>
      </c>
      <c r="E8" s="1">
        <f>D8*B8</f>
        <v>6000</v>
      </c>
      <c r="L8" t="s">
        <v>25</v>
      </c>
    </row>
    <row r="9" spans="1:12" x14ac:dyDescent="0.25">
      <c r="A9" t="s">
        <v>4</v>
      </c>
      <c r="B9">
        <v>1</v>
      </c>
      <c r="C9" t="s">
        <v>16</v>
      </c>
      <c r="D9" s="1">
        <v>2000</v>
      </c>
      <c r="L9" t="s">
        <v>26</v>
      </c>
    </row>
    <row r="10" spans="1:12" x14ac:dyDescent="0.25">
      <c r="A10" t="s">
        <v>17</v>
      </c>
      <c r="B10">
        <v>900</v>
      </c>
      <c r="C10" t="s">
        <v>19</v>
      </c>
      <c r="E10" s="1">
        <v>5000</v>
      </c>
    </row>
    <row r="11" spans="1:12" x14ac:dyDescent="0.25">
      <c r="A11" t="s">
        <v>18</v>
      </c>
      <c r="B11">
        <v>30</v>
      </c>
      <c r="C11" t="s">
        <v>20</v>
      </c>
      <c r="D11" s="1">
        <v>150</v>
      </c>
      <c r="E11" s="1">
        <f>D11*B11</f>
        <v>4500</v>
      </c>
    </row>
    <row r="12" spans="1:12" x14ac:dyDescent="0.25">
      <c r="A12" t="s">
        <v>21</v>
      </c>
      <c r="B12">
        <v>3</v>
      </c>
      <c r="D12" s="1">
        <v>150</v>
      </c>
      <c r="E12" s="1">
        <f>D12*B12</f>
        <v>450</v>
      </c>
    </row>
    <row r="13" spans="1:12" x14ac:dyDescent="0.25">
      <c r="A13" t="s">
        <v>22</v>
      </c>
      <c r="B13" s="2"/>
      <c r="C13" s="2"/>
      <c r="D13" s="3"/>
      <c r="E13" s="3"/>
    </row>
    <row r="14" spans="1:12" x14ac:dyDescent="0.25">
      <c r="A14" t="s">
        <v>23</v>
      </c>
      <c r="B14" s="2"/>
      <c r="C14" s="2"/>
      <c r="D14" s="3"/>
      <c r="E14" s="3"/>
    </row>
    <row r="15" spans="1:12" x14ac:dyDescent="0.25">
      <c r="A15" t="s">
        <v>27</v>
      </c>
      <c r="B15">
        <v>60</v>
      </c>
      <c r="D15" s="1">
        <v>70</v>
      </c>
      <c r="E15" s="1">
        <f>D15*B15</f>
        <v>4200</v>
      </c>
    </row>
    <row r="16" spans="1:12" x14ac:dyDescent="0.25">
      <c r="A16" t="s">
        <v>8</v>
      </c>
      <c r="E16" s="1">
        <f>SUM(E2:E15)</f>
        <v>79425</v>
      </c>
    </row>
    <row r="23" spans="1:4" x14ac:dyDescent="0.25">
      <c r="A23" t="s">
        <v>28</v>
      </c>
      <c r="B23" t="s">
        <v>29</v>
      </c>
      <c r="C23" t="s">
        <v>0</v>
      </c>
      <c r="D23" s="1" t="s">
        <v>31</v>
      </c>
    </row>
    <row r="24" spans="1:4" x14ac:dyDescent="0.25">
      <c r="B24" t="s">
        <v>30</v>
      </c>
      <c r="C24" t="s">
        <v>32</v>
      </c>
      <c r="D24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2539-01D0-6549-A649-8BCC3B43A2FF}">
  <dimension ref="A3:F34"/>
  <sheetViews>
    <sheetView topLeftCell="E1" workbookViewId="0">
      <selection activeCell="D18" sqref="D18"/>
    </sheetView>
  </sheetViews>
  <sheetFormatPr defaultColWidth="10.8515625" defaultRowHeight="16.5" x14ac:dyDescent="0.25"/>
  <cols>
    <col min="1" max="2" width="28.11328125" customWidth="1"/>
    <col min="3" max="3" width="11.8359375" customWidth="1"/>
    <col min="4" max="4" width="30.828125" customWidth="1"/>
    <col min="5" max="5" width="27.62109375" customWidth="1"/>
  </cols>
  <sheetData>
    <row r="3" spans="1:6" x14ac:dyDescent="0.25">
      <c r="A3" t="s">
        <v>33</v>
      </c>
      <c r="B3" t="s">
        <v>50</v>
      </c>
      <c r="C3" t="s">
        <v>45</v>
      </c>
      <c r="D3" t="s">
        <v>48</v>
      </c>
      <c r="E3" t="s">
        <v>35</v>
      </c>
    </row>
    <row r="4" spans="1:6" x14ac:dyDescent="0.25">
      <c r="A4" t="s">
        <v>34</v>
      </c>
      <c r="B4" t="s">
        <v>51</v>
      </c>
      <c r="C4" s="4">
        <v>330</v>
      </c>
      <c r="D4" t="s">
        <v>43</v>
      </c>
      <c r="E4" t="s">
        <v>62</v>
      </c>
    </row>
    <row r="5" spans="1:6" x14ac:dyDescent="0.25">
      <c r="A5" t="s">
        <v>36</v>
      </c>
      <c r="B5" t="s">
        <v>6</v>
      </c>
      <c r="C5" s="1">
        <v>2250</v>
      </c>
      <c r="D5" t="s">
        <v>44</v>
      </c>
      <c r="E5" t="s">
        <v>58</v>
      </c>
      <c r="F5" t="s">
        <v>47</v>
      </c>
    </row>
    <row r="6" spans="1:6" x14ac:dyDescent="0.25">
      <c r="A6" t="s">
        <v>37</v>
      </c>
      <c r="B6" t="s">
        <v>6</v>
      </c>
      <c r="C6" s="1">
        <v>1020</v>
      </c>
      <c r="D6" t="s">
        <v>49</v>
      </c>
      <c r="E6" t="s">
        <v>59</v>
      </c>
    </row>
    <row r="7" spans="1:6" x14ac:dyDescent="0.25">
      <c r="A7" t="s">
        <v>38</v>
      </c>
      <c r="B7" t="s">
        <v>12</v>
      </c>
      <c r="C7" s="1">
        <v>300</v>
      </c>
      <c r="D7" t="s">
        <v>57</v>
      </c>
      <c r="E7" t="s">
        <v>56</v>
      </c>
    </row>
    <row r="8" spans="1:6" x14ac:dyDescent="0.25">
      <c r="A8" t="s">
        <v>39</v>
      </c>
      <c r="B8" t="s">
        <v>6</v>
      </c>
      <c r="C8" s="1">
        <v>1190</v>
      </c>
      <c r="D8" t="s">
        <v>46</v>
      </c>
      <c r="E8" t="s">
        <v>60</v>
      </c>
    </row>
    <row r="9" spans="1:6" x14ac:dyDescent="0.25">
      <c r="A9" t="s">
        <v>40</v>
      </c>
      <c r="B9" t="s">
        <v>6</v>
      </c>
      <c r="C9" s="1">
        <v>1870</v>
      </c>
      <c r="D9" t="s">
        <v>54</v>
      </c>
      <c r="E9" t="s">
        <v>55</v>
      </c>
    </row>
    <row r="10" spans="1:6" x14ac:dyDescent="0.25">
      <c r="A10" t="s">
        <v>41</v>
      </c>
      <c r="B10" t="s">
        <v>6</v>
      </c>
      <c r="C10" s="1">
        <v>550</v>
      </c>
      <c r="D10" t="s">
        <v>52</v>
      </c>
      <c r="E10" t="s">
        <v>53</v>
      </c>
    </row>
    <row r="11" spans="1:6" x14ac:dyDescent="0.25">
      <c r="A11" t="s">
        <v>42</v>
      </c>
      <c r="B11" t="s">
        <v>6</v>
      </c>
      <c r="C11" s="1">
        <v>1000</v>
      </c>
      <c r="D11" t="s">
        <v>61</v>
      </c>
    </row>
    <row r="12" spans="1:6" x14ac:dyDescent="0.25">
      <c r="A12" t="s">
        <v>104</v>
      </c>
      <c r="B12" t="s">
        <v>6</v>
      </c>
      <c r="C12" s="1">
        <v>29800</v>
      </c>
      <c r="D12" t="s">
        <v>107</v>
      </c>
    </row>
    <row r="13" spans="1:6" x14ac:dyDescent="0.25">
      <c r="A13" t="s">
        <v>105</v>
      </c>
      <c r="B13" t="s">
        <v>106</v>
      </c>
      <c r="C13" s="1">
        <v>4600</v>
      </c>
    </row>
    <row r="21" spans="1:5" x14ac:dyDescent="0.25">
      <c r="E21" t="s">
        <v>72</v>
      </c>
    </row>
    <row r="22" spans="1:5" x14ac:dyDescent="0.25">
      <c r="A22" t="s">
        <v>63</v>
      </c>
    </row>
    <row r="34" spans="1:1" x14ac:dyDescent="0.25">
      <c r="A3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2E14-CE95-1B4E-AD30-06C6FDFDFFA3}">
  <dimension ref="A1:C15"/>
  <sheetViews>
    <sheetView workbookViewId="0">
      <selection activeCell="A10" sqref="A10:A15"/>
    </sheetView>
  </sheetViews>
  <sheetFormatPr defaultColWidth="10.8515625" defaultRowHeight="16.5" x14ac:dyDescent="0.25"/>
  <cols>
    <col min="1" max="1" width="29.71484375" customWidth="1"/>
    <col min="2" max="2" width="26.6328125" customWidth="1"/>
  </cols>
  <sheetData>
    <row r="1" spans="1:3" x14ac:dyDescent="0.25">
      <c r="A1" t="s">
        <v>73</v>
      </c>
    </row>
    <row r="3" spans="1:3" x14ac:dyDescent="0.25">
      <c r="B3" t="s">
        <v>64</v>
      </c>
    </row>
    <row r="4" spans="1:3" x14ac:dyDescent="0.25">
      <c r="B4" t="s">
        <v>74</v>
      </c>
      <c r="C4" t="s">
        <v>70</v>
      </c>
    </row>
    <row r="5" spans="1:3" x14ac:dyDescent="0.25">
      <c r="B5" t="s">
        <v>75</v>
      </c>
    </row>
    <row r="7" spans="1:3" x14ac:dyDescent="0.25">
      <c r="B7" t="s">
        <v>71</v>
      </c>
    </row>
    <row r="10" spans="1:3" x14ac:dyDescent="0.25">
      <c r="A10" t="s">
        <v>83</v>
      </c>
    </row>
    <row r="11" spans="1:3" x14ac:dyDescent="0.25">
      <c r="A11" t="s">
        <v>66</v>
      </c>
    </row>
    <row r="12" spans="1:3" x14ac:dyDescent="0.25">
      <c r="A12" t="s">
        <v>67</v>
      </c>
    </row>
    <row r="13" spans="1:3" x14ac:dyDescent="0.25">
      <c r="A13" t="s">
        <v>77</v>
      </c>
    </row>
    <row r="14" spans="1:3" x14ac:dyDescent="0.25">
      <c r="A14" t="s">
        <v>76</v>
      </c>
    </row>
    <row r="15" spans="1:3" x14ac:dyDescent="0.25">
      <c r="A15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AC47-70AB-4645-A161-870CF817D565}">
  <dimension ref="A8:B17"/>
  <sheetViews>
    <sheetView topLeftCell="A6" workbookViewId="0">
      <selection activeCell="D16" sqref="D16"/>
    </sheetView>
  </sheetViews>
  <sheetFormatPr defaultColWidth="10.8515625" defaultRowHeight="16.5" x14ac:dyDescent="0.25"/>
  <sheetData>
    <row r="8" spans="1:2" x14ac:dyDescent="0.25">
      <c r="A8" t="s">
        <v>65</v>
      </c>
    </row>
    <row r="9" spans="1:2" x14ac:dyDescent="0.25">
      <c r="A9" t="s">
        <v>66</v>
      </c>
    </row>
    <row r="10" spans="1:2" x14ac:dyDescent="0.25">
      <c r="A10" t="s">
        <v>67</v>
      </c>
    </row>
    <row r="11" spans="1:2" x14ac:dyDescent="0.25">
      <c r="A11" t="s">
        <v>77</v>
      </c>
    </row>
    <row r="12" spans="1:2" x14ac:dyDescent="0.25">
      <c r="A12" t="s">
        <v>76</v>
      </c>
    </row>
    <row r="13" spans="1:2" x14ac:dyDescent="0.25">
      <c r="A13" t="s">
        <v>80</v>
      </c>
    </row>
    <row r="14" spans="1:2" x14ac:dyDescent="0.25">
      <c r="A14" t="s">
        <v>78</v>
      </c>
      <c r="B14" t="s">
        <v>79</v>
      </c>
    </row>
    <row r="15" spans="1:2" x14ac:dyDescent="0.25">
      <c r="A15" t="s">
        <v>81</v>
      </c>
      <c r="B15" t="s">
        <v>82</v>
      </c>
    </row>
    <row r="17" spans="2:2" x14ac:dyDescent="0.25">
      <c r="B17">
        <v>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7AB0-5E12-3E4C-AC48-A768C50561D9}">
  <dimension ref="A4:B12"/>
  <sheetViews>
    <sheetView workbookViewId="0">
      <selection activeCell="A4" sqref="A4:B12"/>
    </sheetView>
  </sheetViews>
  <sheetFormatPr defaultColWidth="10.8515625" defaultRowHeight="16.5" x14ac:dyDescent="0.25"/>
  <sheetData>
    <row r="4" spans="1:2" x14ac:dyDescent="0.25">
      <c r="A4" t="s">
        <v>87</v>
      </c>
      <c r="B4" t="s">
        <v>88</v>
      </c>
    </row>
    <row r="6" spans="1:2" x14ac:dyDescent="0.25">
      <c r="A6" t="s">
        <v>0</v>
      </c>
      <c r="B6" t="s">
        <v>84</v>
      </c>
    </row>
    <row r="7" spans="1:2" x14ac:dyDescent="0.25">
      <c r="A7" t="s">
        <v>85</v>
      </c>
      <c r="B7" t="s">
        <v>86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92</v>
      </c>
    </row>
    <row r="10" spans="1:2" x14ac:dyDescent="0.25">
      <c r="A10" t="s">
        <v>93</v>
      </c>
      <c r="B10" t="s">
        <v>94</v>
      </c>
    </row>
    <row r="11" spans="1:2" x14ac:dyDescent="0.25">
      <c r="A11" t="s">
        <v>95</v>
      </c>
      <c r="B11" t="s">
        <v>96</v>
      </c>
    </row>
    <row r="12" spans="1:2" x14ac:dyDescent="0.25">
      <c r="A12" t="s">
        <v>81</v>
      </c>
      <c r="B1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DAAB-DA90-674D-9B9A-C9E1708FD295}">
  <dimension ref="A5:B13"/>
  <sheetViews>
    <sheetView workbookViewId="0">
      <selection activeCell="A5" sqref="A5:B14"/>
    </sheetView>
  </sheetViews>
  <sheetFormatPr defaultColWidth="10.8515625" defaultRowHeight="16.5" x14ac:dyDescent="0.25"/>
  <cols>
    <col min="1" max="1" width="26.51171875" customWidth="1"/>
    <col min="2" max="2" width="28.60546875" customWidth="1"/>
  </cols>
  <sheetData>
    <row r="5" spans="1:2" x14ac:dyDescent="0.25">
      <c r="A5" t="s">
        <v>87</v>
      </c>
      <c r="B5" t="s">
        <v>88</v>
      </c>
    </row>
    <row r="7" spans="1:2" x14ac:dyDescent="0.25">
      <c r="A7" t="s">
        <v>0</v>
      </c>
      <c r="B7" t="s">
        <v>84</v>
      </c>
    </row>
    <row r="8" spans="1:2" x14ac:dyDescent="0.25">
      <c r="A8" t="s">
        <v>85</v>
      </c>
      <c r="B8" t="s">
        <v>86</v>
      </c>
    </row>
    <row r="9" spans="1:2" x14ac:dyDescent="0.25">
      <c r="A9" t="s">
        <v>89</v>
      </c>
      <c r="B9" t="s">
        <v>90</v>
      </c>
    </row>
    <row r="10" spans="1:2" x14ac:dyDescent="0.25">
      <c r="A10" t="s">
        <v>91</v>
      </c>
      <c r="B10" t="s">
        <v>92</v>
      </c>
    </row>
    <row r="11" spans="1:2" x14ac:dyDescent="0.25">
      <c r="A11" t="s">
        <v>93</v>
      </c>
      <c r="B11" t="s">
        <v>94</v>
      </c>
    </row>
    <row r="12" spans="1:2" x14ac:dyDescent="0.25">
      <c r="A12" t="s">
        <v>95</v>
      </c>
      <c r="B12" t="s">
        <v>96</v>
      </c>
    </row>
    <row r="13" spans="1:2" x14ac:dyDescent="0.25">
      <c r="A13" t="s">
        <v>81</v>
      </c>
      <c r="B13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44E1-0512-9445-BE10-20716D0DCA69}">
  <dimension ref="A7:B10"/>
  <sheetViews>
    <sheetView workbookViewId="0">
      <selection activeCell="B11" sqref="B11"/>
    </sheetView>
  </sheetViews>
  <sheetFormatPr defaultColWidth="10.8515625" defaultRowHeight="16.5" x14ac:dyDescent="0.25"/>
  <cols>
    <col min="1" max="1" width="23.3046875" customWidth="1"/>
    <col min="2" max="2" width="12.453125" style="1" bestFit="1" customWidth="1"/>
  </cols>
  <sheetData>
    <row r="7" spans="1:2" x14ac:dyDescent="0.25">
      <c r="A7" t="s">
        <v>98</v>
      </c>
      <c r="B7" s="1">
        <v>4500</v>
      </c>
    </row>
    <row r="8" spans="1:2" x14ac:dyDescent="0.25">
      <c r="A8" t="s">
        <v>99</v>
      </c>
      <c r="B8" s="1">
        <v>29800</v>
      </c>
    </row>
    <row r="9" spans="1:2" x14ac:dyDescent="0.25">
      <c r="A9" t="s">
        <v>100</v>
      </c>
      <c r="B9" s="1">
        <v>30000</v>
      </c>
    </row>
    <row r="10" spans="1:2" x14ac:dyDescent="0.25">
      <c r="A10" t="s">
        <v>8</v>
      </c>
      <c r="B10" s="1">
        <f>SUM(B7:B9)</f>
        <v>64300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F817D-6E9A-3A40-939D-7E3B2DF26276}">
  <dimension ref="A1:B4"/>
  <sheetViews>
    <sheetView workbookViewId="0">
      <selection activeCell="C8" sqref="C8"/>
    </sheetView>
  </sheetViews>
  <sheetFormatPr defaultColWidth="10.8515625" defaultRowHeight="16.5" x14ac:dyDescent="0.25"/>
  <cols>
    <col min="1" max="1" width="21.20703125" customWidth="1"/>
  </cols>
  <sheetData>
    <row r="1" spans="1:2" x14ac:dyDescent="0.25">
      <c r="A1" t="s">
        <v>101</v>
      </c>
    </row>
    <row r="3" spans="1:2" x14ac:dyDescent="0.25">
      <c r="A3" t="s">
        <v>102</v>
      </c>
      <c r="B3">
        <v>2</v>
      </c>
    </row>
    <row r="4" spans="1:2" x14ac:dyDescent="0.25">
      <c r="A4" t="s">
        <v>103</v>
      </c>
      <c r="B4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2983-6081-B94A-BD26-ED21FFA90901}">
  <dimension ref="A2:A11"/>
  <sheetViews>
    <sheetView workbookViewId="0">
      <selection activeCell="A19" sqref="A19"/>
    </sheetView>
  </sheetViews>
  <sheetFormatPr defaultColWidth="10.8515625" defaultRowHeight="16.5" x14ac:dyDescent="0.25"/>
  <cols>
    <col min="1" max="1" width="43.52734375" customWidth="1"/>
  </cols>
  <sheetData>
    <row r="2" spans="1:1" x14ac:dyDescent="0.25">
      <c r="A2" t="s">
        <v>116</v>
      </c>
    </row>
    <row r="3" spans="1:1" x14ac:dyDescent="0.25">
      <c r="A3" t="s">
        <v>108</v>
      </c>
    </row>
    <row r="4" spans="1:1" x14ac:dyDescent="0.25">
      <c r="A4" t="s">
        <v>109</v>
      </c>
    </row>
    <row r="5" spans="1:1" x14ac:dyDescent="0.25">
      <c r="A5" t="s">
        <v>110</v>
      </c>
    </row>
    <row r="6" spans="1:1" x14ac:dyDescent="0.25">
      <c r="A6" t="s">
        <v>111</v>
      </c>
    </row>
    <row r="7" spans="1:1" x14ac:dyDescent="0.25">
      <c r="A7" t="s">
        <v>112</v>
      </c>
    </row>
    <row r="8" spans="1:1" x14ac:dyDescent="0.25">
      <c r="A8" t="s">
        <v>113</v>
      </c>
    </row>
    <row r="9" spans="1:1" x14ac:dyDescent="0.25">
      <c r="A9" t="s">
        <v>114</v>
      </c>
    </row>
    <row r="11" spans="1:1" x14ac:dyDescent="0.25">
      <c r="A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6F36-6F81-3F4B-A60B-B2945C43BD59}">
  <dimension ref="E6:P40"/>
  <sheetViews>
    <sheetView showGridLines="0" topLeftCell="F28" zoomScaleNormal="150" zoomScaleSheetLayoutView="100" workbookViewId="0">
      <selection activeCell="K37" sqref="K37:K40"/>
    </sheetView>
  </sheetViews>
  <sheetFormatPr defaultColWidth="9" defaultRowHeight="16.5" x14ac:dyDescent="0.25"/>
  <cols>
    <col min="5" max="5" width="16.64453125" customWidth="1"/>
    <col min="9" max="9" width="20.83984375" customWidth="1"/>
    <col min="10" max="11" width="12.69921875" customWidth="1"/>
    <col min="12" max="12" width="13.6875" customWidth="1"/>
    <col min="13" max="13" width="9.86328125" bestFit="1" customWidth="1"/>
  </cols>
  <sheetData>
    <row r="6" spans="5:14" x14ac:dyDescent="0.25">
      <c r="F6" t="s">
        <v>117</v>
      </c>
      <c r="G6" t="s">
        <v>118</v>
      </c>
      <c r="J6" s="13" t="s">
        <v>117</v>
      </c>
      <c r="K6" s="14" t="s">
        <v>124</v>
      </c>
      <c r="L6" s="14" t="s">
        <v>118</v>
      </c>
      <c r="M6" s="15" t="s">
        <v>124</v>
      </c>
      <c r="N6" s="27" t="s">
        <v>131</v>
      </c>
    </row>
    <row r="7" spans="5:14" x14ac:dyDescent="0.25">
      <c r="E7" t="s">
        <v>119</v>
      </c>
      <c r="F7">
        <v>277</v>
      </c>
      <c r="G7">
        <v>464</v>
      </c>
      <c r="I7" t="s">
        <v>119</v>
      </c>
      <c r="J7" s="7">
        <f>J8-J9</f>
        <v>237</v>
      </c>
      <c r="K7" s="6">
        <f>J7/J8</f>
        <v>0.94799999999999995</v>
      </c>
      <c r="L7" s="5">
        <f>L8-L9</f>
        <v>454</v>
      </c>
      <c r="M7" s="8">
        <f>L7/L8</f>
        <v>0.9458333333333333</v>
      </c>
    </row>
    <row r="8" spans="5:14" x14ac:dyDescent="0.25">
      <c r="E8" t="s">
        <v>48</v>
      </c>
      <c r="F8">
        <f>F14+F9</f>
        <v>290</v>
      </c>
      <c r="G8">
        <v>490</v>
      </c>
      <c r="I8" t="s">
        <v>48</v>
      </c>
      <c r="J8" s="7">
        <v>250</v>
      </c>
      <c r="K8" s="6">
        <v>1</v>
      </c>
      <c r="L8" s="5">
        <v>480</v>
      </c>
      <c r="M8" s="8">
        <v>1</v>
      </c>
    </row>
    <row r="9" spans="5:14" x14ac:dyDescent="0.25">
      <c r="E9" t="s">
        <v>120</v>
      </c>
      <c r="F9">
        <v>13</v>
      </c>
      <c r="G9">
        <v>26</v>
      </c>
      <c r="I9" t="s">
        <v>120</v>
      </c>
      <c r="J9" s="7">
        <v>13</v>
      </c>
      <c r="K9" s="6">
        <f>J9/J8</f>
        <v>5.1999999999999998E-2</v>
      </c>
      <c r="L9" s="5">
        <v>26</v>
      </c>
      <c r="M9" s="8">
        <f>L9/L8</f>
        <v>5.4166666666666669E-2</v>
      </c>
    </row>
    <row r="10" spans="5:14" x14ac:dyDescent="0.25">
      <c r="E10" t="s">
        <v>0</v>
      </c>
      <c r="F10">
        <v>90</v>
      </c>
      <c r="G10">
        <v>180</v>
      </c>
      <c r="I10" t="s">
        <v>0</v>
      </c>
      <c r="J10" s="7">
        <v>100</v>
      </c>
      <c r="K10" s="6">
        <f>J10/J14</f>
        <v>0.4219409282700422</v>
      </c>
      <c r="L10" s="5">
        <v>195</v>
      </c>
      <c r="M10" s="8">
        <f>L10/L14</f>
        <v>0.42951541850220265</v>
      </c>
    </row>
    <row r="11" spans="5:14" x14ac:dyDescent="0.25">
      <c r="E11" t="s">
        <v>121</v>
      </c>
      <c r="F11">
        <v>50</v>
      </c>
      <c r="G11">
        <v>100</v>
      </c>
      <c r="I11" t="s">
        <v>121</v>
      </c>
      <c r="J11" s="7">
        <v>36</v>
      </c>
      <c r="K11" s="6">
        <f>J11/J14</f>
        <v>0.15189873417721519</v>
      </c>
      <c r="L11" s="5">
        <v>66</v>
      </c>
      <c r="M11" s="8">
        <f>L11/L14</f>
        <v>0.14537444933920704</v>
      </c>
    </row>
    <row r="12" spans="5:14" x14ac:dyDescent="0.25">
      <c r="E12" t="s">
        <v>32</v>
      </c>
      <c r="F12">
        <f>59.5+77</f>
        <v>136.5</v>
      </c>
      <c r="G12">
        <f>119+64</f>
        <v>183</v>
      </c>
      <c r="I12" t="s">
        <v>32</v>
      </c>
      <c r="J12" s="7">
        <v>100</v>
      </c>
      <c r="K12" s="6">
        <f>J12/J14</f>
        <v>0.4219409282700422</v>
      </c>
      <c r="L12" s="5">
        <v>190</v>
      </c>
      <c r="M12" s="8">
        <f>L12/L14</f>
        <v>0.41850220264317178</v>
      </c>
    </row>
    <row r="13" spans="5:14" ht="17.25" thickBot="1" x14ac:dyDescent="0.3">
      <c r="E13" t="s">
        <v>122</v>
      </c>
      <c r="F13">
        <v>0.5</v>
      </c>
      <c r="G13">
        <v>1</v>
      </c>
      <c r="I13" t="s">
        <v>122</v>
      </c>
      <c r="J13" s="9">
        <v>1</v>
      </c>
      <c r="K13" s="10">
        <f t="shared" ref="K13" si="0">J13/J12</f>
        <v>0.01</v>
      </c>
      <c r="L13" s="11">
        <v>3</v>
      </c>
      <c r="M13" s="12">
        <f>L13/L14</f>
        <v>6.6079295154185024E-3</v>
      </c>
    </row>
    <row r="14" spans="5:14" x14ac:dyDescent="0.25">
      <c r="E14" t="s">
        <v>123</v>
      </c>
      <c r="F14">
        <f>F10+F11+F12+F13</f>
        <v>277</v>
      </c>
      <c r="G14">
        <f>G10+G11+G12+G13</f>
        <v>464</v>
      </c>
      <c r="I14" t="s">
        <v>123</v>
      </c>
      <c r="J14" s="7">
        <f>J10+J11+J12+J13</f>
        <v>237</v>
      </c>
      <c r="K14" s="6"/>
      <c r="L14" s="5">
        <f>L10+L11+L12+L13</f>
        <v>454</v>
      </c>
      <c r="M14" s="8"/>
    </row>
    <row r="15" spans="5:14" ht="17.25" thickBot="1" x14ac:dyDescent="0.3">
      <c r="J15" s="9">
        <f>J14+J9</f>
        <v>250</v>
      </c>
      <c r="K15" s="10"/>
      <c r="L15" s="11">
        <f>L14+L9</f>
        <v>480</v>
      </c>
      <c r="M15" s="12"/>
    </row>
    <row r="16" spans="5:14" x14ac:dyDescent="0.25">
      <c r="J16" s="16" t="s">
        <v>127</v>
      </c>
      <c r="K16" s="6"/>
      <c r="L16" s="5"/>
      <c r="M16" s="6"/>
    </row>
    <row r="17" spans="7:16" ht="17.25" thickBot="1" x14ac:dyDescent="0.3">
      <c r="J17" s="23" t="s">
        <v>125</v>
      </c>
      <c r="K17" s="24" t="s">
        <v>124</v>
      </c>
      <c r="L17" s="24" t="s">
        <v>126</v>
      </c>
      <c r="M17" s="25" t="s">
        <v>124</v>
      </c>
      <c r="N17" s="2" t="s">
        <v>131</v>
      </c>
      <c r="P17" t="s">
        <v>124</v>
      </c>
    </row>
    <row r="18" spans="7:16" x14ac:dyDescent="0.25">
      <c r="I18" t="s">
        <v>119</v>
      </c>
      <c r="J18" s="19">
        <f>J7/28.35</f>
        <v>8.3597883597883591</v>
      </c>
      <c r="K18" s="20">
        <f>J18/J19</f>
        <v>0.94800000000000006</v>
      </c>
      <c r="L18" s="28">
        <f>L7/28.35</f>
        <v>16.01410934744268</v>
      </c>
      <c r="M18" s="21">
        <f>L18/L19</f>
        <v>0.94583333333333341</v>
      </c>
      <c r="N18">
        <v>22</v>
      </c>
    </row>
    <row r="19" spans="7:16" x14ac:dyDescent="0.25">
      <c r="I19" t="s">
        <v>48</v>
      </c>
      <c r="J19" s="17">
        <f t="shared" ref="J19:J26" si="1">J8/28.35</f>
        <v>8.8183421516754841</v>
      </c>
      <c r="K19" s="6">
        <v>1</v>
      </c>
      <c r="L19" s="18">
        <f t="shared" ref="L19:L26" si="2">L8/28.35</f>
        <v>16.93121693121693</v>
      </c>
      <c r="M19" s="8">
        <v>1</v>
      </c>
      <c r="N19" s="31">
        <f>N18+N20</f>
        <v>22.88</v>
      </c>
      <c r="P19">
        <v>100</v>
      </c>
    </row>
    <row r="20" spans="7:16" x14ac:dyDescent="0.25">
      <c r="I20" t="s">
        <v>120</v>
      </c>
      <c r="J20" s="17">
        <f t="shared" si="1"/>
        <v>0.4585537918871252</v>
      </c>
      <c r="K20" s="6">
        <f>J20/J19</f>
        <v>5.2000000000000005E-2</v>
      </c>
      <c r="L20" s="18">
        <f t="shared" si="2"/>
        <v>0.91710758377425039</v>
      </c>
      <c r="M20" s="8">
        <f>L20/L19</f>
        <v>5.4166666666666669E-2</v>
      </c>
      <c r="N20" s="30">
        <f>N18*0.04</f>
        <v>0.88</v>
      </c>
    </row>
    <row r="21" spans="7:16" x14ac:dyDescent="0.25">
      <c r="I21" t="s">
        <v>0</v>
      </c>
      <c r="J21" s="17">
        <f t="shared" si="1"/>
        <v>3.5273368606701938</v>
      </c>
      <c r="K21" s="6">
        <f>J21/J25</f>
        <v>0.4219409282700422</v>
      </c>
      <c r="L21" s="18">
        <f t="shared" si="2"/>
        <v>6.8783068783068781</v>
      </c>
      <c r="M21" s="8">
        <f>L21/L25</f>
        <v>0.42951541850220265</v>
      </c>
      <c r="N21">
        <f>N18*M21</f>
        <v>9.4493392070484585</v>
      </c>
    </row>
    <row r="22" spans="7:16" x14ac:dyDescent="0.25">
      <c r="I22" t="s">
        <v>121</v>
      </c>
      <c r="J22" s="17">
        <f t="shared" si="1"/>
        <v>1.2698412698412698</v>
      </c>
      <c r="K22" s="6">
        <f>J22/J25</f>
        <v>0.15189873417721519</v>
      </c>
      <c r="L22" s="18">
        <f t="shared" si="2"/>
        <v>2.3280423280423279</v>
      </c>
      <c r="M22" s="8">
        <f>L22/L25</f>
        <v>0.14537444933920704</v>
      </c>
      <c r="N22">
        <f>M22*N19</f>
        <v>3.3261674008810571</v>
      </c>
    </row>
    <row r="23" spans="7:16" x14ac:dyDescent="0.25">
      <c r="I23" t="s">
        <v>32</v>
      </c>
      <c r="J23" s="17">
        <f t="shared" si="1"/>
        <v>3.5273368606701938</v>
      </c>
      <c r="K23" s="6">
        <f>J23/J25</f>
        <v>0.4219409282700422</v>
      </c>
      <c r="L23" s="18">
        <f t="shared" si="2"/>
        <v>6.7019400352733687</v>
      </c>
      <c r="M23" s="8">
        <f>L23/L25</f>
        <v>0.41850220264317184</v>
      </c>
      <c r="N23">
        <f>N18*M23</f>
        <v>9.2070484581497798</v>
      </c>
    </row>
    <row r="24" spans="7:16" x14ac:dyDescent="0.25">
      <c r="I24" t="s">
        <v>122</v>
      </c>
      <c r="J24" s="17">
        <f t="shared" si="1"/>
        <v>3.5273368606701938E-2</v>
      </c>
      <c r="K24" s="6">
        <f t="shared" ref="K24" si="3">J24/J23</f>
        <v>0.01</v>
      </c>
      <c r="L24" s="18">
        <f t="shared" si="2"/>
        <v>0.10582010582010581</v>
      </c>
      <c r="M24" s="8">
        <f>L24/L25</f>
        <v>6.6079295154185024E-3</v>
      </c>
      <c r="N24">
        <f>N18*M24</f>
        <v>0.14537444933920704</v>
      </c>
    </row>
    <row r="25" spans="7:16" x14ac:dyDescent="0.25">
      <c r="I25" t="s">
        <v>123</v>
      </c>
      <c r="J25" s="17">
        <f t="shared" si="1"/>
        <v>8.3597883597883591</v>
      </c>
      <c r="K25" s="6"/>
      <c r="L25" s="18">
        <f t="shared" si="2"/>
        <v>16.01410934744268</v>
      </c>
      <c r="M25" s="8"/>
    </row>
    <row r="26" spans="7:16" ht="17.25" thickBot="1" x14ac:dyDescent="0.3">
      <c r="J26" s="22">
        <f t="shared" si="1"/>
        <v>8.8183421516754841</v>
      </c>
      <c r="K26" s="10"/>
      <c r="L26" s="29">
        <f t="shared" si="2"/>
        <v>16.93121693121693</v>
      </c>
      <c r="M26" s="12"/>
    </row>
    <row r="27" spans="7:16" x14ac:dyDescent="0.25">
      <c r="J27" s="18"/>
      <c r="K27" s="6"/>
      <c r="L27" s="5"/>
      <c r="M27" s="6"/>
    </row>
    <row r="28" spans="7:16" x14ac:dyDescent="0.25">
      <c r="G28" s="51" t="s">
        <v>128</v>
      </c>
      <c r="H28" s="51"/>
      <c r="I28" s="51"/>
      <c r="J28" s="52">
        <v>3100</v>
      </c>
      <c r="K28" s="53"/>
      <c r="L28" s="54">
        <v>5600</v>
      </c>
      <c r="N28" s="51">
        <v>7100</v>
      </c>
    </row>
    <row r="29" spans="7:16" x14ac:dyDescent="0.25">
      <c r="G29" s="51" t="s">
        <v>129</v>
      </c>
      <c r="H29" s="51"/>
      <c r="I29" s="51"/>
      <c r="J29" s="56">
        <v>2800</v>
      </c>
      <c r="K29" s="57"/>
      <c r="L29" s="58">
        <v>5200</v>
      </c>
      <c r="N29" s="59">
        <v>6800</v>
      </c>
    </row>
    <row r="30" spans="7:16" x14ac:dyDescent="0.25">
      <c r="G30" s="51" t="s">
        <v>130</v>
      </c>
      <c r="H30" s="51"/>
      <c r="I30" s="51"/>
      <c r="J30" s="55">
        <f>J28-J29</f>
        <v>300</v>
      </c>
      <c r="K30" s="51"/>
      <c r="L30" s="55">
        <f>L28-L29</f>
        <v>400</v>
      </c>
      <c r="N30" s="55">
        <f>N28-N29</f>
        <v>300</v>
      </c>
    </row>
    <row r="31" spans="7:16" x14ac:dyDescent="0.25">
      <c r="J31" s="34">
        <v>2850</v>
      </c>
      <c r="K31" s="34"/>
      <c r="L31" s="34">
        <v>5350</v>
      </c>
      <c r="N31" s="34">
        <v>6950</v>
      </c>
    </row>
    <row r="34" spans="10:14" x14ac:dyDescent="0.25">
      <c r="J34" s="26">
        <f>J19</f>
        <v>8.8183421516754841</v>
      </c>
      <c r="K34" s="26">
        <f>L19</f>
        <v>16.93121693121693</v>
      </c>
      <c r="L34">
        <v>22</v>
      </c>
    </row>
    <row r="35" spans="10:14" x14ac:dyDescent="0.25">
      <c r="K35">
        <f>K34-J34</f>
        <v>8.1128747795414462</v>
      </c>
      <c r="L35" s="26">
        <f>L34-K34</f>
        <v>5.0687830687830697</v>
      </c>
    </row>
    <row r="36" spans="10:14" x14ac:dyDescent="0.25">
      <c r="K36" s="5" t="s">
        <v>142</v>
      </c>
      <c r="L36" s="5" t="s">
        <v>143</v>
      </c>
      <c r="M36" s="5" t="s">
        <v>144</v>
      </c>
      <c r="N36" s="5" t="s">
        <v>145</v>
      </c>
    </row>
    <row r="37" spans="10:14" x14ac:dyDescent="0.25">
      <c r="J37">
        <v>8</v>
      </c>
      <c r="K37" s="5">
        <v>2850</v>
      </c>
      <c r="L37" s="5">
        <v>3350</v>
      </c>
      <c r="M37" s="5">
        <v>3000</v>
      </c>
      <c r="N37" s="5"/>
    </row>
    <row r="38" spans="10:14" x14ac:dyDescent="0.25">
      <c r="J38">
        <v>12</v>
      </c>
      <c r="K38" s="5">
        <v>4350</v>
      </c>
      <c r="L38" s="5">
        <v>4850</v>
      </c>
      <c r="M38" s="5">
        <v>4500</v>
      </c>
      <c r="N38" s="5"/>
    </row>
    <row r="39" spans="10:14" x14ac:dyDescent="0.25">
      <c r="J39">
        <v>16</v>
      </c>
      <c r="K39" s="5">
        <v>5350</v>
      </c>
      <c r="L39" s="5">
        <v>5850</v>
      </c>
      <c r="M39" s="5">
        <v>5650</v>
      </c>
      <c r="N39" s="5"/>
    </row>
    <row r="40" spans="10:14" x14ac:dyDescent="0.25">
      <c r="J40">
        <v>22</v>
      </c>
      <c r="K40" s="5">
        <v>7100</v>
      </c>
      <c r="L40" s="5">
        <v>8200</v>
      </c>
      <c r="M40" s="5">
        <v>7650</v>
      </c>
      <c r="N4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4585-69D4-284B-8FFA-2290A4EB1C6B}">
  <dimension ref="A1:X60"/>
  <sheetViews>
    <sheetView showGridLines="0" tabSelected="1" topLeftCell="O3" zoomScaleNormal="150" zoomScaleSheetLayoutView="100" workbookViewId="0">
      <selection activeCell="AA5" sqref="AA5"/>
    </sheetView>
  </sheetViews>
  <sheetFormatPr defaultColWidth="9" defaultRowHeight="16.5" x14ac:dyDescent="0.25"/>
  <cols>
    <col min="1" max="1" width="13.80859375" customWidth="1"/>
    <col min="6" max="6" width="1.72265625" customWidth="1"/>
    <col min="9" max="9" width="13.5625" bestFit="1" customWidth="1"/>
    <col min="10" max="10" width="10.109375" customWidth="1"/>
    <col min="11" max="11" width="9.125" bestFit="1" customWidth="1"/>
    <col min="12" max="13" width="10.109375" bestFit="1" customWidth="1"/>
    <col min="18" max="18" width="12.453125" customWidth="1"/>
    <col min="19" max="19" width="0.73828125" customWidth="1"/>
    <col min="20" max="20" width="11.09765625" bestFit="1" customWidth="1"/>
  </cols>
  <sheetData>
    <row r="1" spans="1:24" ht="17.25" thickBot="1" x14ac:dyDescent="0.3">
      <c r="A1" s="130" t="s">
        <v>158</v>
      </c>
      <c r="B1" s="130"/>
      <c r="C1" s="130"/>
      <c r="D1" s="130"/>
      <c r="O1" s="34" t="s">
        <v>164</v>
      </c>
    </row>
    <row r="2" spans="1:24" ht="17.25" thickBot="1" x14ac:dyDescent="0.3">
      <c r="A2" s="40" t="s">
        <v>87</v>
      </c>
      <c r="B2" s="41" t="s">
        <v>88</v>
      </c>
      <c r="C2" s="41">
        <v>200</v>
      </c>
      <c r="D2" s="42"/>
      <c r="F2" s="34" t="s">
        <v>141</v>
      </c>
      <c r="G2" s="32"/>
      <c r="T2" s="129" t="s">
        <v>148</v>
      </c>
      <c r="U2" s="129"/>
      <c r="V2" s="129"/>
      <c r="W2" s="129"/>
      <c r="X2" s="129"/>
    </row>
    <row r="3" spans="1:24" x14ac:dyDescent="0.25">
      <c r="A3" s="43"/>
      <c r="B3" s="35" t="s">
        <v>150</v>
      </c>
      <c r="C3" s="35"/>
      <c r="D3" s="44"/>
      <c r="F3" s="37"/>
      <c r="G3" s="36" t="s">
        <v>132</v>
      </c>
      <c r="H3" s="36" t="s">
        <v>133</v>
      </c>
      <c r="I3" s="36" t="s">
        <v>0</v>
      </c>
      <c r="J3" s="36" t="s">
        <v>32</v>
      </c>
      <c r="K3" s="36" t="s">
        <v>135</v>
      </c>
      <c r="L3" s="36" t="s">
        <v>136</v>
      </c>
      <c r="M3" s="36" t="s">
        <v>137</v>
      </c>
      <c r="N3" s="36" t="s">
        <v>40</v>
      </c>
      <c r="O3" s="36" t="s">
        <v>138</v>
      </c>
      <c r="P3" s="63" t="s">
        <v>140</v>
      </c>
      <c r="Q3" s="75" t="s">
        <v>162</v>
      </c>
      <c r="R3" s="75" t="s">
        <v>146</v>
      </c>
      <c r="S3" s="61"/>
      <c r="T3" s="67" t="s">
        <v>147</v>
      </c>
      <c r="U3" s="68" t="s">
        <v>32</v>
      </c>
      <c r="V3" s="68" t="s">
        <v>0</v>
      </c>
      <c r="W3" s="159" t="s">
        <v>210</v>
      </c>
      <c r="X3" s="69" t="s">
        <v>8</v>
      </c>
    </row>
    <row r="4" spans="1:24" x14ac:dyDescent="0.25">
      <c r="A4" s="43" t="s">
        <v>0</v>
      </c>
      <c r="B4" s="35" t="s">
        <v>84</v>
      </c>
      <c r="C4" s="35">
        <v>75</v>
      </c>
      <c r="D4" s="45">
        <f>C4/C2</f>
        <v>0.375</v>
      </c>
      <c r="F4" s="35">
        <v>1</v>
      </c>
      <c r="G4" s="38">
        <v>8</v>
      </c>
      <c r="H4" s="39">
        <f>G4*28.35</f>
        <v>226.8</v>
      </c>
      <c r="I4" s="39">
        <f>H4*D4</f>
        <v>85.050000000000011</v>
      </c>
      <c r="J4" s="39">
        <f>H4*D10</f>
        <v>79.38</v>
      </c>
      <c r="K4" s="39">
        <f>H4*D5</f>
        <v>22.680000000000003</v>
      </c>
      <c r="L4" s="39">
        <f>H4*D8</f>
        <v>11.340000000000002</v>
      </c>
      <c r="M4" s="39">
        <f>H4*D6</f>
        <v>19.278000000000002</v>
      </c>
      <c r="N4" s="39">
        <f>H4*D11</f>
        <v>1.1340000000000001</v>
      </c>
      <c r="O4" s="39">
        <f>H4*D7</f>
        <v>2.2680000000000002</v>
      </c>
      <c r="P4" s="64">
        <f>H4*D12</f>
        <v>5.6700000000000008</v>
      </c>
      <c r="Q4" s="83"/>
      <c r="R4" s="83">
        <f>+K4+L4+M4+O4</f>
        <v>55.566000000000003</v>
      </c>
      <c r="S4" s="62"/>
      <c r="T4" s="70">
        <f>R4/H4</f>
        <v>0.245</v>
      </c>
      <c r="U4" s="60">
        <f>J4/H4</f>
        <v>0.35</v>
      </c>
      <c r="V4" s="60">
        <f>I4/H4</f>
        <v>0.37500000000000006</v>
      </c>
      <c r="W4" s="160">
        <f>(N4+P4+Q4)/H4</f>
        <v>3.0000000000000002E-2</v>
      </c>
      <c r="X4" s="71">
        <f>SUM(T4:W4)</f>
        <v>1</v>
      </c>
    </row>
    <row r="5" spans="1:24" x14ac:dyDescent="0.25">
      <c r="A5" s="43" t="s">
        <v>149</v>
      </c>
      <c r="B5" s="35" t="s">
        <v>86</v>
      </c>
      <c r="C5" s="35">
        <v>20</v>
      </c>
      <c r="D5" s="45">
        <f>C5/C2</f>
        <v>0.1</v>
      </c>
      <c r="F5" s="35">
        <v>2</v>
      </c>
      <c r="G5" s="38">
        <v>12</v>
      </c>
      <c r="H5" s="39">
        <f t="shared" ref="H5:H7" si="0">G5*28.35</f>
        <v>340.20000000000005</v>
      </c>
      <c r="I5" s="39">
        <f>H5*D4</f>
        <v>127.57500000000002</v>
      </c>
      <c r="J5" s="39">
        <f>H5*D10</f>
        <v>119.07000000000001</v>
      </c>
      <c r="K5" s="39">
        <f>H5*D5</f>
        <v>34.020000000000003</v>
      </c>
      <c r="L5" s="39">
        <f>H5*D8</f>
        <v>17.010000000000002</v>
      </c>
      <c r="M5" s="39">
        <f>H5*D6</f>
        <v>28.917000000000005</v>
      </c>
      <c r="N5" s="39">
        <f>H5*D11</f>
        <v>1.7010000000000003</v>
      </c>
      <c r="O5" s="39">
        <f>H5*D7</f>
        <v>3.4020000000000006</v>
      </c>
      <c r="P5" s="64">
        <f>H5*D12</f>
        <v>8.5050000000000008</v>
      </c>
      <c r="Q5" s="83"/>
      <c r="R5" s="83">
        <f t="shared" ref="R5:R7" si="1">+K5+L5+M5+O5</f>
        <v>83.349000000000004</v>
      </c>
      <c r="S5" s="62"/>
      <c r="T5" s="70">
        <f t="shared" ref="T5:T7" si="2">R5/H5</f>
        <v>0.24499999999999997</v>
      </c>
      <c r="U5" s="60">
        <f t="shared" ref="U5:U7" si="3">J5/H5</f>
        <v>0.35</v>
      </c>
      <c r="V5" s="60">
        <f t="shared" ref="V5:V7" si="4">I5/H5</f>
        <v>0.375</v>
      </c>
      <c r="W5" s="160">
        <f t="shared" ref="W5:W7" si="5">(N5+P5+Q5)/H5</f>
        <v>0.03</v>
      </c>
      <c r="X5" s="71">
        <f t="shared" ref="X5:X7" si="6">SUM(T5:W5)</f>
        <v>1</v>
      </c>
    </row>
    <row r="6" spans="1:24" x14ac:dyDescent="0.25">
      <c r="A6" s="43" t="s">
        <v>89</v>
      </c>
      <c r="B6" s="35" t="s">
        <v>90</v>
      </c>
      <c r="C6" s="35">
        <v>17</v>
      </c>
      <c r="D6" s="45">
        <f>C6/C2</f>
        <v>8.5000000000000006E-2</v>
      </c>
      <c r="F6" s="77">
        <v>3</v>
      </c>
      <c r="G6" s="78">
        <v>16</v>
      </c>
      <c r="H6" s="82">
        <f t="shared" si="0"/>
        <v>453.6</v>
      </c>
      <c r="I6" s="39">
        <f>H6*D4</f>
        <v>170.10000000000002</v>
      </c>
      <c r="J6" s="39">
        <f>H6*D10</f>
        <v>158.76</v>
      </c>
      <c r="K6" s="39">
        <f>H6*D5</f>
        <v>45.360000000000007</v>
      </c>
      <c r="L6" s="39">
        <f>H6*D8</f>
        <v>22.680000000000003</v>
      </c>
      <c r="M6" s="39">
        <f>H6*D6</f>
        <v>38.556000000000004</v>
      </c>
      <c r="N6" s="39">
        <f>H6*D11</f>
        <v>2.2680000000000002</v>
      </c>
      <c r="O6" s="39">
        <f>H6*D7</f>
        <v>4.5360000000000005</v>
      </c>
      <c r="P6" s="64">
        <f>H6*D12</f>
        <v>11.340000000000002</v>
      </c>
      <c r="Q6" s="83"/>
      <c r="R6" s="83">
        <f t="shared" si="1"/>
        <v>111.13200000000001</v>
      </c>
      <c r="S6" s="62"/>
      <c r="T6" s="70">
        <f t="shared" si="2"/>
        <v>0.245</v>
      </c>
      <c r="U6" s="60">
        <f t="shared" si="3"/>
        <v>0.35</v>
      </c>
      <c r="V6" s="60">
        <f t="shared" si="4"/>
        <v>0.37500000000000006</v>
      </c>
      <c r="W6" s="160">
        <f t="shared" si="5"/>
        <v>3.0000000000000002E-2</v>
      </c>
      <c r="X6" s="71">
        <f t="shared" si="6"/>
        <v>1</v>
      </c>
    </row>
    <row r="7" spans="1:24" ht="17.25" thickBot="1" x14ac:dyDescent="0.3">
      <c r="A7" s="43" t="s">
        <v>91</v>
      </c>
      <c r="B7" s="35" t="s">
        <v>92</v>
      </c>
      <c r="C7" s="35">
        <v>2</v>
      </c>
      <c r="D7" s="45">
        <f>C7/C2</f>
        <v>0.01</v>
      </c>
      <c r="F7" s="79">
        <v>4</v>
      </c>
      <c r="G7" s="80">
        <v>22</v>
      </c>
      <c r="H7" s="83">
        <f t="shared" si="0"/>
        <v>623.70000000000005</v>
      </c>
      <c r="I7" s="76">
        <f>H7*D4</f>
        <v>233.88750000000002</v>
      </c>
      <c r="J7" s="39">
        <f>H7*D10</f>
        <v>218.29500000000002</v>
      </c>
      <c r="K7" s="39">
        <f>H7*D5</f>
        <v>62.370000000000005</v>
      </c>
      <c r="L7" s="39">
        <f>H7*D8</f>
        <v>31.185000000000002</v>
      </c>
      <c r="M7" s="39">
        <f>H7*D6</f>
        <v>53.014500000000005</v>
      </c>
      <c r="N7" s="39">
        <f>H7*D11</f>
        <v>3.1185000000000005</v>
      </c>
      <c r="O7" s="39">
        <f>H7*D7</f>
        <v>6.237000000000001</v>
      </c>
      <c r="P7" s="64">
        <f>H7*D12</f>
        <v>15.592500000000001</v>
      </c>
      <c r="Q7" s="83"/>
      <c r="R7" s="83">
        <f t="shared" si="1"/>
        <v>152.8065</v>
      </c>
      <c r="S7" s="62"/>
      <c r="T7" s="72">
        <f t="shared" si="2"/>
        <v>0.245</v>
      </c>
      <c r="U7" s="73">
        <f t="shared" si="3"/>
        <v>0.35</v>
      </c>
      <c r="V7" s="73">
        <f t="shared" si="4"/>
        <v>0.375</v>
      </c>
      <c r="W7" s="160">
        <f t="shared" si="5"/>
        <v>3.0000000000000002E-2</v>
      </c>
      <c r="X7" s="71">
        <f t="shared" si="6"/>
        <v>1</v>
      </c>
    </row>
    <row r="8" spans="1:24" x14ac:dyDescent="0.25">
      <c r="A8" s="43" t="s">
        <v>93</v>
      </c>
      <c r="B8" s="35" t="s">
        <v>94</v>
      </c>
      <c r="C8" s="35">
        <v>10</v>
      </c>
      <c r="D8" s="45">
        <f>C8/C2</f>
        <v>0.05</v>
      </c>
      <c r="M8" s="31"/>
      <c r="N8" s="31"/>
      <c r="O8" s="31"/>
    </row>
    <row r="9" spans="1:24" x14ac:dyDescent="0.25">
      <c r="A9" s="43" t="s">
        <v>95</v>
      </c>
      <c r="B9" s="35" t="s">
        <v>96</v>
      </c>
      <c r="C9" s="35"/>
      <c r="D9" s="45"/>
      <c r="G9" t="s">
        <v>151</v>
      </c>
    </row>
    <row r="10" spans="1:24" ht="30" x14ac:dyDescent="0.25">
      <c r="A10" s="43" t="s">
        <v>81</v>
      </c>
      <c r="B10" s="35" t="s">
        <v>97</v>
      </c>
      <c r="C10" s="35">
        <v>70</v>
      </c>
      <c r="D10" s="45">
        <f>C10/C2</f>
        <v>0.35</v>
      </c>
      <c r="F10" s="75"/>
      <c r="G10" s="84" t="s">
        <v>132</v>
      </c>
      <c r="H10" s="84" t="s">
        <v>133</v>
      </c>
      <c r="I10" s="84" t="s">
        <v>45</v>
      </c>
      <c r="J10" s="84" t="s">
        <v>152</v>
      </c>
      <c r="K10" s="95" t="s">
        <v>153</v>
      </c>
      <c r="L10" s="96" t="s">
        <v>174</v>
      </c>
      <c r="M10" s="16" t="s">
        <v>172</v>
      </c>
      <c r="O10" s="131" t="s">
        <v>175</v>
      </c>
      <c r="P10" s="131"/>
      <c r="Q10" s="131"/>
      <c r="R10" s="131"/>
      <c r="S10" s="131"/>
      <c r="T10" s="131"/>
      <c r="U10" s="131"/>
      <c r="V10" s="131"/>
      <c r="W10" s="121"/>
    </row>
    <row r="11" spans="1:24" x14ac:dyDescent="0.25">
      <c r="A11" s="43" t="s">
        <v>40</v>
      </c>
      <c r="B11" s="35" t="s">
        <v>134</v>
      </c>
      <c r="C11" s="35">
        <v>1</v>
      </c>
      <c r="D11" s="45">
        <f>C11/C2</f>
        <v>5.0000000000000001E-3</v>
      </c>
      <c r="E11" s="49"/>
      <c r="F11" s="65">
        <v>1</v>
      </c>
      <c r="G11" s="81">
        <v>8</v>
      </c>
      <c r="H11" s="83">
        <f>G11*28.35</f>
        <v>226.8</v>
      </c>
      <c r="I11" s="86">
        <v>2850</v>
      </c>
      <c r="J11" s="88">
        <f>I11/G11</f>
        <v>356.25</v>
      </c>
      <c r="K11" s="89">
        <f>I11/I4</f>
        <v>33.509700176366842</v>
      </c>
      <c r="L11" s="94">
        <f>I4*V13</f>
        <v>844.37299800000017</v>
      </c>
      <c r="M11" s="97">
        <f>(I11-L11)/I11</f>
        <v>0.70372877263157885</v>
      </c>
      <c r="O11" s="61" t="s">
        <v>155</v>
      </c>
      <c r="V11" s="87">
        <v>29783.88</v>
      </c>
      <c r="W11" s="87"/>
    </row>
    <row r="12" spans="1:24" x14ac:dyDescent="0.25">
      <c r="A12" s="43" t="s">
        <v>7</v>
      </c>
      <c r="B12" s="35" t="s">
        <v>139</v>
      </c>
      <c r="C12" s="35">
        <v>5</v>
      </c>
      <c r="D12" s="45">
        <f>C12/C2</f>
        <v>2.5000000000000001E-2</v>
      </c>
      <c r="E12" s="50"/>
      <c r="F12" s="65">
        <v>2</v>
      </c>
      <c r="G12" s="81">
        <v>12</v>
      </c>
      <c r="H12" s="83">
        <f t="shared" ref="H12:H14" si="7">G12*28.35</f>
        <v>340.20000000000005</v>
      </c>
      <c r="I12" s="86">
        <v>4200</v>
      </c>
      <c r="J12" s="88">
        <f t="shared" ref="J12:J14" si="8">I12/G12</f>
        <v>350</v>
      </c>
      <c r="K12" s="89">
        <f>I12/I5</f>
        <v>32.92181069958847</v>
      </c>
      <c r="L12" s="94">
        <f>I5*V13</f>
        <v>1266.5594970000002</v>
      </c>
      <c r="M12" s="97">
        <f t="shared" ref="M12:M14" si="9">(I12-L12)/I12</f>
        <v>0.69843821499999992</v>
      </c>
      <c r="O12" t="s">
        <v>154</v>
      </c>
      <c r="V12" s="87">
        <f>V11/3</f>
        <v>9927.9600000000009</v>
      </c>
      <c r="W12" s="87"/>
    </row>
    <row r="13" spans="1:24" x14ac:dyDescent="0.25">
      <c r="A13" s="43"/>
      <c r="B13" s="35"/>
      <c r="C13" s="35">
        <f>+C4+C5+C6+C7+C8+C11+C10+C12</f>
        <v>200</v>
      </c>
      <c r="D13" s="45">
        <f>+D4+D5+D6+D7+D8+D11+D10+D12</f>
        <v>1</v>
      </c>
      <c r="E13" s="50"/>
      <c r="F13" s="65">
        <v>3</v>
      </c>
      <c r="G13" s="81">
        <v>16</v>
      </c>
      <c r="H13" s="83">
        <f t="shared" si="7"/>
        <v>453.6</v>
      </c>
      <c r="I13" s="86">
        <v>5350</v>
      </c>
      <c r="J13" s="88">
        <f t="shared" si="8"/>
        <v>334.375</v>
      </c>
      <c r="K13" s="89">
        <f>I13/I6</f>
        <v>31.452087007642557</v>
      </c>
      <c r="L13" s="94">
        <f>I6*V13</f>
        <v>1688.7459960000003</v>
      </c>
      <c r="M13" s="97">
        <f t="shared" si="9"/>
        <v>0.68434654280373819</v>
      </c>
      <c r="O13" t="s">
        <v>156</v>
      </c>
      <c r="V13" s="87">
        <f>V12/1000</f>
        <v>9.9279600000000006</v>
      </c>
      <c r="W13" s="87"/>
    </row>
    <row r="14" spans="1:24" ht="17.25" thickBot="1" x14ac:dyDescent="0.3">
      <c r="A14" s="46"/>
      <c r="B14" s="47"/>
      <c r="C14" s="47"/>
      <c r="D14" s="48"/>
      <c r="E14" s="50"/>
      <c r="F14" s="79">
        <v>4</v>
      </c>
      <c r="G14" s="80">
        <v>22</v>
      </c>
      <c r="H14" s="83">
        <f t="shared" si="7"/>
        <v>623.70000000000005</v>
      </c>
      <c r="I14" s="86">
        <v>7100</v>
      </c>
      <c r="J14" s="88">
        <f t="shared" si="8"/>
        <v>322.72727272727275</v>
      </c>
      <c r="K14" s="89">
        <f>I14/I7</f>
        <v>30.356474800919244</v>
      </c>
      <c r="L14" s="94">
        <f>I7*V13</f>
        <v>2322.0257445000002</v>
      </c>
      <c r="M14" s="97">
        <f t="shared" si="9"/>
        <v>0.67295412049295766</v>
      </c>
    </row>
    <row r="15" spans="1:24" x14ac:dyDescent="0.25">
      <c r="E15" s="33"/>
    </row>
    <row r="16" spans="1:24" ht="17.25" thickBot="1" x14ac:dyDescent="0.3">
      <c r="A16" s="130" t="s">
        <v>159</v>
      </c>
      <c r="B16" s="130"/>
      <c r="C16" s="130"/>
      <c r="D16" s="130"/>
    </row>
    <row r="17" spans="1:24" ht="17.25" thickBot="1" x14ac:dyDescent="0.3">
      <c r="A17" s="40" t="s">
        <v>87</v>
      </c>
      <c r="B17" s="41" t="s">
        <v>88</v>
      </c>
      <c r="C17" s="41">
        <v>200</v>
      </c>
      <c r="D17" s="42"/>
      <c r="F17" s="34" t="s">
        <v>163</v>
      </c>
      <c r="G17" s="32"/>
      <c r="T17" s="129" t="s">
        <v>148</v>
      </c>
      <c r="U17" s="129"/>
      <c r="V17" s="129"/>
      <c r="W17" s="129"/>
      <c r="X17" s="129"/>
    </row>
    <row r="18" spans="1:24" x14ac:dyDescent="0.25">
      <c r="A18" s="43"/>
      <c r="B18" s="35" t="s">
        <v>150</v>
      </c>
      <c r="C18" s="35"/>
      <c r="D18" s="44"/>
      <c r="F18" s="37"/>
      <c r="G18" s="36" t="s">
        <v>132</v>
      </c>
      <c r="H18" s="36" t="s">
        <v>133</v>
      </c>
      <c r="I18" s="36" t="s">
        <v>0</v>
      </c>
      <c r="J18" s="36" t="s">
        <v>32</v>
      </c>
      <c r="K18" s="36" t="s">
        <v>135</v>
      </c>
      <c r="L18" s="36" t="s">
        <v>136</v>
      </c>
      <c r="M18" s="36" t="s">
        <v>137</v>
      </c>
      <c r="N18" s="36" t="s">
        <v>40</v>
      </c>
      <c r="O18" s="36" t="s">
        <v>138</v>
      </c>
      <c r="P18" s="63" t="s">
        <v>140</v>
      </c>
      <c r="Q18" s="75" t="s">
        <v>162</v>
      </c>
      <c r="R18" s="75" t="s">
        <v>146</v>
      </c>
      <c r="S18" s="61"/>
      <c r="T18" s="67" t="s">
        <v>147</v>
      </c>
      <c r="U18" s="68" t="s">
        <v>32</v>
      </c>
      <c r="V18" s="68" t="s">
        <v>0</v>
      </c>
      <c r="W18" s="159" t="s">
        <v>210</v>
      </c>
      <c r="X18" s="69" t="s">
        <v>8</v>
      </c>
    </row>
    <row r="19" spans="1:24" x14ac:dyDescent="0.25">
      <c r="A19" s="43" t="s">
        <v>0</v>
      </c>
      <c r="B19" s="35" t="s">
        <v>84</v>
      </c>
      <c r="C19" s="35">
        <v>65</v>
      </c>
      <c r="D19" s="45">
        <f>C19/C17</f>
        <v>0.32500000000000001</v>
      </c>
      <c r="F19" s="35">
        <v>1</v>
      </c>
      <c r="G19" s="38">
        <v>8</v>
      </c>
      <c r="H19" s="39">
        <f>G19*28.35</f>
        <v>226.8</v>
      </c>
      <c r="I19" s="39">
        <f>H19*D19</f>
        <v>73.710000000000008</v>
      </c>
      <c r="J19" s="39">
        <f>H19*D25</f>
        <v>79.38</v>
      </c>
      <c r="K19" s="39">
        <f>H19*D20</f>
        <v>19.278000000000002</v>
      </c>
      <c r="L19" s="39">
        <f>H19*D23</f>
        <v>9.072000000000001</v>
      </c>
      <c r="M19" s="39">
        <f>H19*D21</f>
        <v>15.876000000000003</v>
      </c>
      <c r="N19" s="39">
        <f>H19*D26</f>
        <v>1.1340000000000001</v>
      </c>
      <c r="O19" s="39">
        <f>H19*D22</f>
        <v>2.2680000000000002</v>
      </c>
      <c r="P19" s="64">
        <f>H19*D27</f>
        <v>5.6700000000000008</v>
      </c>
      <c r="Q19" s="83">
        <f>H19*D24</f>
        <v>20.411999999999999</v>
      </c>
      <c r="R19" s="66">
        <f>+K19+L19+M19+O19</f>
        <v>46.494000000000007</v>
      </c>
      <c r="S19" s="62"/>
      <c r="T19" s="70">
        <f>R19/H19</f>
        <v>0.20500000000000002</v>
      </c>
      <c r="U19" s="60">
        <f>J19/H19</f>
        <v>0.35</v>
      </c>
      <c r="V19" s="60">
        <f>I19/H19</f>
        <v>0.32500000000000001</v>
      </c>
      <c r="W19" s="160"/>
      <c r="X19" s="71">
        <f>SUM(T19:V19)</f>
        <v>0.87999999999999989</v>
      </c>
    </row>
    <row r="20" spans="1:24" x14ac:dyDescent="0.25">
      <c r="A20" s="43" t="s">
        <v>149</v>
      </c>
      <c r="B20" s="35" t="s">
        <v>86</v>
      </c>
      <c r="C20" s="35">
        <v>17</v>
      </c>
      <c r="D20" s="45">
        <f>C20/C17</f>
        <v>8.5000000000000006E-2</v>
      </c>
      <c r="F20" s="35">
        <v>2</v>
      </c>
      <c r="G20" s="38">
        <v>12</v>
      </c>
      <c r="H20" s="39">
        <f t="shared" ref="H20:H22" si="10">G20*28.35</f>
        <v>340.20000000000005</v>
      </c>
      <c r="I20" s="39">
        <f>H20*D19</f>
        <v>110.56500000000001</v>
      </c>
      <c r="J20" s="39">
        <f>H20*D25</f>
        <v>119.07000000000001</v>
      </c>
      <c r="K20" s="39">
        <f>H20*D20</f>
        <v>28.917000000000005</v>
      </c>
      <c r="L20" s="39">
        <f>H20*D23</f>
        <v>13.608000000000002</v>
      </c>
      <c r="M20" s="39">
        <f>H20*D21</f>
        <v>23.814000000000007</v>
      </c>
      <c r="N20" s="39">
        <f>H20*D26</f>
        <v>1.7010000000000003</v>
      </c>
      <c r="O20" s="39">
        <f>H20*D22</f>
        <v>3.4020000000000006</v>
      </c>
      <c r="P20" s="64">
        <f>H20*D27</f>
        <v>8.5050000000000008</v>
      </c>
      <c r="Q20" s="83">
        <f>H20*D24</f>
        <v>30.618000000000002</v>
      </c>
      <c r="R20" s="66">
        <f t="shared" ref="R20:R22" si="11">+K20+L20+M20+N20+O20+P20+Q20</f>
        <v>110.565</v>
      </c>
      <c r="S20" s="62"/>
      <c r="T20" s="70">
        <f t="shared" ref="T20:T22" si="12">R20/H20</f>
        <v>0.32499999999999996</v>
      </c>
      <c r="U20" s="60">
        <f t="shared" ref="U20:U22" si="13">J20/H20</f>
        <v>0.35</v>
      </c>
      <c r="V20" s="60">
        <f t="shared" ref="V20:V22" si="14">I20/H20</f>
        <v>0.32500000000000001</v>
      </c>
      <c r="W20" s="160"/>
      <c r="X20" s="71">
        <f t="shared" ref="X20:X22" si="15">SUM(T20:V20)</f>
        <v>1</v>
      </c>
    </row>
    <row r="21" spans="1:24" x14ac:dyDescent="0.25">
      <c r="A21" s="43" t="s">
        <v>89</v>
      </c>
      <c r="B21" s="35" t="s">
        <v>90</v>
      </c>
      <c r="C21" s="35">
        <v>14</v>
      </c>
      <c r="D21" s="45">
        <f>C21/C17</f>
        <v>7.0000000000000007E-2</v>
      </c>
      <c r="F21" s="77">
        <v>3</v>
      </c>
      <c r="G21" s="78">
        <v>16</v>
      </c>
      <c r="H21" s="82">
        <f t="shared" si="10"/>
        <v>453.6</v>
      </c>
      <c r="I21" s="39">
        <f>H21*D19</f>
        <v>147.42000000000002</v>
      </c>
      <c r="J21" s="39">
        <f>H21*D25</f>
        <v>158.76</v>
      </c>
      <c r="K21" s="39">
        <f>H21*D20</f>
        <v>38.556000000000004</v>
      </c>
      <c r="L21" s="39">
        <f>H21*D23</f>
        <v>18.144000000000002</v>
      </c>
      <c r="M21" s="39">
        <f>H21*D21</f>
        <v>31.752000000000006</v>
      </c>
      <c r="N21" s="39">
        <f>H21*D26</f>
        <v>2.2680000000000002</v>
      </c>
      <c r="O21" s="39">
        <f>H21*D22</f>
        <v>4.5360000000000005</v>
      </c>
      <c r="P21" s="64">
        <f>H21*D27</f>
        <v>11.340000000000002</v>
      </c>
      <c r="Q21" s="83">
        <f>H21*D24</f>
        <v>40.823999999999998</v>
      </c>
      <c r="R21" s="66">
        <f t="shared" si="11"/>
        <v>147.42000000000002</v>
      </c>
      <c r="S21" s="62"/>
      <c r="T21" s="70">
        <f t="shared" si="12"/>
        <v>0.32500000000000001</v>
      </c>
      <c r="U21" s="60">
        <f t="shared" si="13"/>
        <v>0.35</v>
      </c>
      <c r="V21" s="60">
        <f t="shared" si="14"/>
        <v>0.32500000000000001</v>
      </c>
      <c r="W21" s="160"/>
      <c r="X21" s="71">
        <f t="shared" si="15"/>
        <v>1</v>
      </c>
    </row>
    <row r="22" spans="1:24" ht="17.25" thickBot="1" x14ac:dyDescent="0.3">
      <c r="A22" s="43" t="s">
        <v>91</v>
      </c>
      <c r="B22" s="35" t="s">
        <v>92</v>
      </c>
      <c r="C22" s="35">
        <v>2</v>
      </c>
      <c r="D22" s="45">
        <f>C22/C17</f>
        <v>0.01</v>
      </c>
      <c r="F22" s="79">
        <v>4</v>
      </c>
      <c r="G22" s="80">
        <v>22</v>
      </c>
      <c r="H22" s="83">
        <f t="shared" si="10"/>
        <v>623.70000000000005</v>
      </c>
      <c r="I22" s="76">
        <f>H22*D19</f>
        <v>202.70250000000001</v>
      </c>
      <c r="J22" s="39">
        <f>H22*D25</f>
        <v>218.29500000000002</v>
      </c>
      <c r="K22" s="39">
        <f>H22*D20</f>
        <v>53.014500000000005</v>
      </c>
      <c r="L22" s="39">
        <f>H22*D23</f>
        <v>24.948000000000004</v>
      </c>
      <c r="M22" s="39">
        <f>H22*D21</f>
        <v>43.659000000000006</v>
      </c>
      <c r="N22" s="39">
        <f>H22*D26</f>
        <v>3.1185000000000005</v>
      </c>
      <c r="O22" s="39">
        <f>H22*D22</f>
        <v>6.237000000000001</v>
      </c>
      <c r="P22" s="64">
        <f>H22*D27</f>
        <v>15.592500000000001</v>
      </c>
      <c r="Q22" s="83">
        <f>H22*D24</f>
        <v>56.133000000000003</v>
      </c>
      <c r="R22" s="66">
        <f t="shared" si="11"/>
        <v>202.70250000000001</v>
      </c>
      <c r="S22" s="62"/>
      <c r="T22" s="72">
        <f t="shared" si="12"/>
        <v>0.32500000000000001</v>
      </c>
      <c r="U22" s="73">
        <f t="shared" si="13"/>
        <v>0.35</v>
      </c>
      <c r="V22" s="73">
        <f t="shared" si="14"/>
        <v>0.32500000000000001</v>
      </c>
      <c r="W22" s="161"/>
      <c r="X22" s="74">
        <f t="shared" si="15"/>
        <v>1</v>
      </c>
    </row>
    <row r="23" spans="1:24" x14ac:dyDescent="0.25">
      <c r="A23" s="43" t="s">
        <v>93</v>
      </c>
      <c r="B23" s="35" t="s">
        <v>94</v>
      </c>
      <c r="C23" s="35">
        <v>8</v>
      </c>
      <c r="D23" s="45">
        <f>C23/C17</f>
        <v>0.04</v>
      </c>
      <c r="M23" s="31"/>
      <c r="N23" s="31"/>
      <c r="O23" s="31"/>
    </row>
    <row r="24" spans="1:24" x14ac:dyDescent="0.25">
      <c r="A24" s="43" t="s">
        <v>166</v>
      </c>
      <c r="B24" s="35" t="s">
        <v>96</v>
      </c>
      <c r="C24" s="35">
        <v>18</v>
      </c>
      <c r="D24" s="45">
        <f>C24/C17</f>
        <v>0.09</v>
      </c>
      <c r="G24" t="s">
        <v>151</v>
      </c>
    </row>
    <row r="25" spans="1:24" ht="30" x14ac:dyDescent="0.25">
      <c r="A25" s="43" t="s">
        <v>81</v>
      </c>
      <c r="B25" s="35" t="s">
        <v>97</v>
      </c>
      <c r="C25" s="35">
        <v>70</v>
      </c>
      <c r="D25" s="45">
        <f>C25/C17</f>
        <v>0.35</v>
      </c>
      <c r="F25" s="75"/>
      <c r="G25" s="84" t="s">
        <v>132</v>
      </c>
      <c r="H25" s="84" t="s">
        <v>133</v>
      </c>
      <c r="I25" s="75" t="s">
        <v>45</v>
      </c>
      <c r="J25" s="75" t="s">
        <v>152</v>
      </c>
      <c r="K25" s="85" t="s">
        <v>153</v>
      </c>
      <c r="L25" s="96" t="s">
        <v>174</v>
      </c>
      <c r="M25" s="16" t="s">
        <v>172</v>
      </c>
      <c r="O25" s="132" t="s">
        <v>157</v>
      </c>
      <c r="P25" s="132"/>
      <c r="Q25" s="132"/>
      <c r="R25" s="132"/>
      <c r="S25" s="132"/>
      <c r="T25" s="132"/>
      <c r="U25" s="132"/>
      <c r="V25" s="132"/>
      <c r="W25" s="122"/>
    </row>
    <row r="26" spans="1:24" x14ac:dyDescent="0.25">
      <c r="A26" s="43" t="s">
        <v>40</v>
      </c>
      <c r="B26" s="35" t="s">
        <v>134</v>
      </c>
      <c r="C26" s="35">
        <v>1</v>
      </c>
      <c r="D26" s="45">
        <f>C26/C17</f>
        <v>5.0000000000000001E-3</v>
      </c>
      <c r="E26" s="49"/>
      <c r="F26" s="65">
        <v>1</v>
      </c>
      <c r="G26" s="81">
        <v>8</v>
      </c>
      <c r="H26" s="83">
        <f>G26*28.35</f>
        <v>226.8</v>
      </c>
      <c r="I26" s="86">
        <v>2750</v>
      </c>
      <c r="J26" s="88">
        <f>I26/G26</f>
        <v>343.75</v>
      </c>
      <c r="K26" s="89">
        <f>I26/I19</f>
        <v>37.308370641703974</v>
      </c>
      <c r="L26" s="94">
        <f>I19*V28</f>
        <v>731.78993160000016</v>
      </c>
      <c r="M26" s="97">
        <f>(I26-L26)/I26</f>
        <v>0.73389457032727268</v>
      </c>
      <c r="O26" s="61" t="s">
        <v>155</v>
      </c>
      <c r="V26" s="87">
        <v>29783.88</v>
      </c>
      <c r="W26" s="87"/>
    </row>
    <row r="27" spans="1:24" x14ac:dyDescent="0.25">
      <c r="A27" s="43" t="s">
        <v>7</v>
      </c>
      <c r="B27" s="35" t="s">
        <v>139</v>
      </c>
      <c r="C27" s="35">
        <v>5</v>
      </c>
      <c r="D27" s="45">
        <f>C27/C17</f>
        <v>2.5000000000000001E-2</v>
      </c>
      <c r="E27" s="50"/>
      <c r="F27" s="65">
        <v>2</v>
      </c>
      <c r="G27" s="81">
        <v>12</v>
      </c>
      <c r="H27" s="83">
        <f t="shared" ref="H27:H29" si="16">G27*28.35</f>
        <v>340.20000000000005</v>
      </c>
      <c r="I27" s="86">
        <v>3900</v>
      </c>
      <c r="J27" s="88">
        <f t="shared" ref="J27:J29" si="17">I27/G27</f>
        <v>325</v>
      </c>
      <c r="K27" s="89">
        <f>I27/I20</f>
        <v>35.273368606701936</v>
      </c>
      <c r="L27" s="94">
        <f>I20*V28</f>
        <v>1097.6848974000002</v>
      </c>
      <c r="M27" s="97">
        <f t="shared" ref="M27:M29" si="18">(I27-L27)/I27</f>
        <v>0.71854233399999989</v>
      </c>
      <c r="O27" t="s">
        <v>154</v>
      </c>
      <c r="V27" s="87">
        <f>V26/3</f>
        <v>9927.9600000000009</v>
      </c>
      <c r="W27" s="87"/>
    </row>
    <row r="28" spans="1:24" x14ac:dyDescent="0.25">
      <c r="A28" s="43"/>
      <c r="B28" s="35"/>
      <c r="C28" s="35">
        <f>+C19+C20+C21+C22+C23+C26+C25+C27+C24</f>
        <v>200</v>
      </c>
      <c r="D28" s="45">
        <f>+D19+D20+D21+D22+D23+D26+D25+D27+D24</f>
        <v>1</v>
      </c>
      <c r="E28" s="50"/>
      <c r="F28" s="65">
        <v>3</v>
      </c>
      <c r="G28" s="81">
        <v>16</v>
      </c>
      <c r="H28" s="83">
        <f t="shared" si="16"/>
        <v>453.6</v>
      </c>
      <c r="I28" s="86">
        <v>4950</v>
      </c>
      <c r="J28" s="88">
        <f t="shared" si="17"/>
        <v>309.375</v>
      </c>
      <c r="K28" s="89">
        <f>I28/I21</f>
        <v>33.577533577533572</v>
      </c>
      <c r="L28" s="94">
        <f>I21*V28</f>
        <v>1463.5798632000003</v>
      </c>
      <c r="M28" s="97">
        <f t="shared" si="18"/>
        <v>0.70432730036363622</v>
      </c>
      <c r="O28" t="s">
        <v>156</v>
      </c>
      <c r="V28" s="87">
        <f>V27/1000</f>
        <v>9.9279600000000006</v>
      </c>
      <c r="W28" s="87"/>
    </row>
    <row r="29" spans="1:24" ht="17.25" thickBot="1" x14ac:dyDescent="0.3">
      <c r="A29" s="46"/>
      <c r="B29" s="47"/>
      <c r="C29" s="47"/>
      <c r="D29" s="48"/>
      <c r="E29" s="50"/>
      <c r="F29" s="79">
        <v>4</v>
      </c>
      <c r="G29" s="80">
        <v>22</v>
      </c>
      <c r="H29" s="83">
        <f t="shared" si="16"/>
        <v>623.70000000000005</v>
      </c>
      <c r="I29" s="86">
        <v>6950</v>
      </c>
      <c r="J29" s="88">
        <f t="shared" si="17"/>
        <v>315.90909090909093</v>
      </c>
      <c r="K29" s="89">
        <f>I29/I22</f>
        <v>34.286700953367621</v>
      </c>
      <c r="L29" s="94">
        <f>I22*V28</f>
        <v>2012.4223119000003</v>
      </c>
      <c r="M29" s="97">
        <f t="shared" si="18"/>
        <v>0.71044283282014387</v>
      </c>
    </row>
    <row r="30" spans="1:24" x14ac:dyDescent="0.25">
      <c r="E30" s="33"/>
    </row>
    <row r="31" spans="1:24" ht="17.25" thickBot="1" x14ac:dyDescent="0.3">
      <c r="A31" s="130" t="s">
        <v>160</v>
      </c>
      <c r="B31" s="130"/>
      <c r="C31" s="130"/>
      <c r="D31" s="130"/>
    </row>
    <row r="32" spans="1:24" ht="17.25" thickBot="1" x14ac:dyDescent="0.3">
      <c r="A32" s="40" t="s">
        <v>87</v>
      </c>
      <c r="B32" s="41" t="s">
        <v>88</v>
      </c>
      <c r="C32" s="41">
        <v>200</v>
      </c>
      <c r="D32" s="42"/>
      <c r="F32" s="34" t="s">
        <v>173</v>
      </c>
      <c r="G32" s="32"/>
      <c r="T32" s="129" t="s">
        <v>148</v>
      </c>
      <c r="U32" s="129"/>
      <c r="V32" s="129"/>
      <c r="W32" s="129"/>
      <c r="X32" s="129"/>
    </row>
    <row r="33" spans="1:24" x14ac:dyDescent="0.25">
      <c r="A33" s="43"/>
      <c r="B33" s="35" t="s">
        <v>150</v>
      </c>
      <c r="C33" s="35"/>
      <c r="D33" s="44"/>
      <c r="F33" s="37"/>
      <c r="G33" s="36" t="s">
        <v>132</v>
      </c>
      <c r="H33" s="36" t="s">
        <v>133</v>
      </c>
      <c r="I33" s="36" t="s">
        <v>0</v>
      </c>
      <c r="J33" s="36" t="s">
        <v>32</v>
      </c>
      <c r="K33" s="36" t="s">
        <v>135</v>
      </c>
      <c r="L33" s="36" t="s">
        <v>136</v>
      </c>
      <c r="M33" s="36" t="s">
        <v>137</v>
      </c>
      <c r="N33" s="36" t="s">
        <v>40</v>
      </c>
      <c r="O33" s="36" t="s">
        <v>138</v>
      </c>
      <c r="P33" s="63" t="s">
        <v>140</v>
      </c>
      <c r="Q33" s="75" t="s">
        <v>162</v>
      </c>
      <c r="R33" s="75" t="s">
        <v>146</v>
      </c>
      <c r="S33" s="61"/>
      <c r="T33" s="67" t="s">
        <v>147</v>
      </c>
      <c r="U33" s="68" t="s">
        <v>32</v>
      </c>
      <c r="V33" s="68" t="s">
        <v>0</v>
      </c>
      <c r="W33" s="159" t="s">
        <v>210</v>
      </c>
      <c r="X33" s="69" t="s">
        <v>8</v>
      </c>
    </row>
    <row r="34" spans="1:24" x14ac:dyDescent="0.25">
      <c r="A34" s="43" t="s">
        <v>0</v>
      </c>
      <c r="B34" s="35" t="s">
        <v>84</v>
      </c>
      <c r="C34" s="35">
        <v>60</v>
      </c>
      <c r="D34" s="45">
        <f>C34/C32</f>
        <v>0.3</v>
      </c>
      <c r="F34" s="35">
        <v>1</v>
      </c>
      <c r="G34" s="38">
        <v>8</v>
      </c>
      <c r="H34" s="39">
        <f>G34*28.35</f>
        <v>226.8</v>
      </c>
      <c r="I34" s="39">
        <f>H34*D34</f>
        <v>68.040000000000006</v>
      </c>
      <c r="J34" s="39">
        <f>H34*D40</f>
        <v>79.38</v>
      </c>
      <c r="K34" s="39">
        <f>H34*D35</f>
        <v>19.278000000000002</v>
      </c>
      <c r="L34" s="39">
        <f>H34*D38</f>
        <v>9.072000000000001</v>
      </c>
      <c r="M34" s="39">
        <f>H34*D36</f>
        <v>15.876000000000003</v>
      </c>
      <c r="N34" s="39">
        <f>H34*D41</f>
        <v>1.1340000000000001</v>
      </c>
      <c r="O34" s="39">
        <f>H34*D37</f>
        <v>2.2680000000000002</v>
      </c>
      <c r="P34" s="64">
        <f>H34*D42</f>
        <v>3.4020000000000001</v>
      </c>
      <c r="Q34" s="83">
        <f>H34*D39</f>
        <v>28.35</v>
      </c>
      <c r="R34" s="66">
        <f>+K34+L34+M34+N34+O34+P34</f>
        <v>51.030000000000008</v>
      </c>
      <c r="S34" s="62"/>
      <c r="T34" s="70">
        <f>R34/H34</f>
        <v>0.22500000000000003</v>
      </c>
      <c r="U34" s="60">
        <f>J34/H34</f>
        <v>0.35</v>
      </c>
      <c r="V34" s="60">
        <f>I34/H34</f>
        <v>0.3</v>
      </c>
      <c r="W34" s="160"/>
      <c r="X34" s="71">
        <f>SUM(T34:V34)</f>
        <v>0.875</v>
      </c>
    </row>
    <row r="35" spans="1:24" x14ac:dyDescent="0.25">
      <c r="A35" s="43" t="s">
        <v>149</v>
      </c>
      <c r="B35" s="35" t="s">
        <v>86</v>
      </c>
      <c r="C35" s="35">
        <v>17</v>
      </c>
      <c r="D35" s="45">
        <f>C35/C32</f>
        <v>8.5000000000000006E-2</v>
      </c>
      <c r="F35" s="35">
        <v>2</v>
      </c>
      <c r="G35" s="38">
        <v>12</v>
      </c>
      <c r="H35" s="39">
        <f t="shared" ref="H35:H37" si="19">G35*28.35</f>
        <v>340.20000000000005</v>
      </c>
      <c r="I35" s="39">
        <f>H35*D34</f>
        <v>102.06000000000002</v>
      </c>
      <c r="J35" s="39">
        <f>H35*D40</f>
        <v>119.07000000000001</v>
      </c>
      <c r="K35" s="39">
        <f>H35*D35</f>
        <v>28.917000000000005</v>
      </c>
      <c r="L35" s="39">
        <f>H35*D38</f>
        <v>13.608000000000002</v>
      </c>
      <c r="M35" s="39">
        <f>H35*D36</f>
        <v>23.814000000000007</v>
      </c>
      <c r="N35" s="39">
        <f>H35*D41</f>
        <v>1.7010000000000003</v>
      </c>
      <c r="O35" s="39">
        <f>H35*D37</f>
        <v>3.4020000000000006</v>
      </c>
      <c r="P35" s="64">
        <f>H35*D42</f>
        <v>5.1030000000000006</v>
      </c>
      <c r="Q35" s="83">
        <f>H35*D39</f>
        <v>42.525000000000006</v>
      </c>
      <c r="R35" s="66">
        <f t="shared" ref="R35:R37" si="20">+K35+L35+M35+N35+O35+P35</f>
        <v>76.545000000000002</v>
      </c>
      <c r="S35" s="62"/>
      <c r="T35" s="70">
        <f t="shared" ref="T35:T37" si="21">R35/H35</f>
        <v>0.22499999999999998</v>
      </c>
      <c r="U35" s="60">
        <f t="shared" ref="U35:U37" si="22">J35/H35</f>
        <v>0.35</v>
      </c>
      <c r="V35" s="60">
        <f t="shared" ref="V35:V37" si="23">I35/H35</f>
        <v>0.3</v>
      </c>
      <c r="W35" s="160"/>
      <c r="X35" s="71">
        <f t="shared" ref="X35:X37" si="24">SUM(T35:V35)</f>
        <v>0.875</v>
      </c>
    </row>
    <row r="36" spans="1:24" x14ac:dyDescent="0.25">
      <c r="A36" s="43" t="s">
        <v>89</v>
      </c>
      <c r="B36" s="35" t="s">
        <v>90</v>
      </c>
      <c r="C36" s="35">
        <v>14</v>
      </c>
      <c r="D36" s="45">
        <f>C36/C32</f>
        <v>7.0000000000000007E-2</v>
      </c>
      <c r="F36" s="77">
        <v>3</v>
      </c>
      <c r="G36" s="78">
        <v>16</v>
      </c>
      <c r="H36" s="82">
        <f t="shared" si="19"/>
        <v>453.6</v>
      </c>
      <c r="I36" s="39">
        <f>H36*D34</f>
        <v>136.08000000000001</v>
      </c>
      <c r="J36" s="39">
        <f>H36*D40</f>
        <v>158.76</v>
      </c>
      <c r="K36" s="39">
        <f>H36*D35</f>
        <v>38.556000000000004</v>
      </c>
      <c r="L36" s="39">
        <f>H36*D38</f>
        <v>18.144000000000002</v>
      </c>
      <c r="M36" s="39">
        <f>H36*D36</f>
        <v>31.752000000000006</v>
      </c>
      <c r="N36" s="39">
        <f>H36*D41</f>
        <v>2.2680000000000002</v>
      </c>
      <c r="O36" s="39">
        <f>H36*D37</f>
        <v>4.5360000000000005</v>
      </c>
      <c r="P36" s="64">
        <f>H36*D42</f>
        <v>6.8040000000000003</v>
      </c>
      <c r="Q36" s="83">
        <f>H36*D39</f>
        <v>56.7</v>
      </c>
      <c r="R36" s="66">
        <f t="shared" si="20"/>
        <v>102.06000000000002</v>
      </c>
      <c r="S36" s="62"/>
      <c r="T36" s="70">
        <f t="shared" si="21"/>
        <v>0.22500000000000003</v>
      </c>
      <c r="U36" s="60">
        <f t="shared" si="22"/>
        <v>0.35</v>
      </c>
      <c r="V36" s="60">
        <f t="shared" si="23"/>
        <v>0.3</v>
      </c>
      <c r="W36" s="160"/>
      <c r="X36" s="71">
        <f t="shared" si="24"/>
        <v>0.875</v>
      </c>
    </row>
    <row r="37" spans="1:24" ht="17.25" thickBot="1" x14ac:dyDescent="0.3">
      <c r="A37" s="43" t="s">
        <v>91</v>
      </c>
      <c r="B37" s="35" t="s">
        <v>92</v>
      </c>
      <c r="C37" s="35">
        <v>2</v>
      </c>
      <c r="D37" s="45">
        <f>C37/C32</f>
        <v>0.01</v>
      </c>
      <c r="F37" s="79">
        <v>4</v>
      </c>
      <c r="G37" s="80">
        <v>22</v>
      </c>
      <c r="H37" s="83">
        <f t="shared" si="19"/>
        <v>623.70000000000005</v>
      </c>
      <c r="I37" s="76">
        <f>H37*D34</f>
        <v>187.11</v>
      </c>
      <c r="J37" s="39">
        <f>H37*D40</f>
        <v>218.29500000000002</v>
      </c>
      <c r="K37" s="39">
        <f>H37*D35</f>
        <v>53.014500000000005</v>
      </c>
      <c r="L37" s="39">
        <f>H37*D38</f>
        <v>24.948000000000004</v>
      </c>
      <c r="M37" s="39">
        <f>H37*D36</f>
        <v>43.659000000000006</v>
      </c>
      <c r="N37" s="39">
        <f>H37*D41</f>
        <v>3.1185000000000005</v>
      </c>
      <c r="O37" s="39">
        <f>H37*D37</f>
        <v>6.237000000000001</v>
      </c>
      <c r="P37" s="64">
        <f>H37*D42</f>
        <v>9.355500000000001</v>
      </c>
      <c r="Q37" s="83">
        <f>H37*D39</f>
        <v>77.962500000000006</v>
      </c>
      <c r="R37" s="66">
        <f t="shared" si="20"/>
        <v>140.33250000000001</v>
      </c>
      <c r="S37" s="62"/>
      <c r="T37" s="72">
        <f t="shared" si="21"/>
        <v>0.22500000000000001</v>
      </c>
      <c r="U37" s="73">
        <f t="shared" si="22"/>
        <v>0.35</v>
      </c>
      <c r="V37" s="73">
        <f t="shared" si="23"/>
        <v>0.3</v>
      </c>
      <c r="W37" s="161"/>
      <c r="X37" s="74">
        <f t="shared" si="24"/>
        <v>0.875</v>
      </c>
    </row>
    <row r="38" spans="1:24" x14ac:dyDescent="0.25">
      <c r="A38" s="43" t="s">
        <v>93</v>
      </c>
      <c r="B38" s="35" t="s">
        <v>94</v>
      </c>
      <c r="C38" s="35">
        <v>8</v>
      </c>
      <c r="D38" s="45">
        <f>C38/C32</f>
        <v>0.04</v>
      </c>
      <c r="M38" s="31"/>
      <c r="N38" s="31"/>
      <c r="O38" s="31"/>
      <c r="Q38" s="34" t="s">
        <v>167</v>
      </c>
    </row>
    <row r="39" spans="1:24" x14ac:dyDescent="0.25">
      <c r="A39" s="43" t="s">
        <v>165</v>
      </c>
      <c r="B39" s="35" t="s">
        <v>96</v>
      </c>
      <c r="C39" s="35">
        <v>25</v>
      </c>
      <c r="D39" s="45">
        <f>C39/C32</f>
        <v>0.125</v>
      </c>
      <c r="G39" t="s">
        <v>151</v>
      </c>
      <c r="O39" s="128" t="s">
        <v>157</v>
      </c>
      <c r="P39" s="128"/>
      <c r="Q39" s="128"/>
      <c r="R39" s="128"/>
      <c r="S39" s="128"/>
      <c r="T39" s="128"/>
      <c r="U39" s="128"/>
      <c r="V39" s="128"/>
      <c r="W39" s="120"/>
    </row>
    <row r="40" spans="1:24" ht="30" x14ac:dyDescent="0.25">
      <c r="A40" s="43" t="s">
        <v>81</v>
      </c>
      <c r="B40" s="35" t="s">
        <v>97</v>
      </c>
      <c r="C40" s="35">
        <v>70</v>
      </c>
      <c r="D40" s="45">
        <f>C40/C32</f>
        <v>0.35</v>
      </c>
      <c r="F40" s="75"/>
      <c r="G40" s="84" t="s">
        <v>132</v>
      </c>
      <c r="H40" s="84" t="s">
        <v>133</v>
      </c>
      <c r="I40" s="75" t="s">
        <v>45</v>
      </c>
      <c r="J40" s="75" t="s">
        <v>152</v>
      </c>
      <c r="K40" s="90" t="s">
        <v>169</v>
      </c>
      <c r="L40" s="90" t="s">
        <v>170</v>
      </c>
      <c r="M40" s="90" t="s">
        <v>171</v>
      </c>
      <c r="N40" s="16" t="s">
        <v>172</v>
      </c>
      <c r="O40" s="61" t="s">
        <v>155</v>
      </c>
      <c r="V40" s="87">
        <v>29783.88</v>
      </c>
      <c r="W40" s="87"/>
    </row>
    <row r="41" spans="1:24" x14ac:dyDescent="0.25">
      <c r="A41" s="43" t="s">
        <v>40</v>
      </c>
      <c r="B41" s="35" t="s">
        <v>134</v>
      </c>
      <c r="C41" s="35">
        <v>1</v>
      </c>
      <c r="D41" s="45">
        <f>C41/C32</f>
        <v>5.0000000000000001E-3</v>
      </c>
      <c r="E41" s="49"/>
      <c r="F41" s="65">
        <v>1</v>
      </c>
      <c r="G41" s="81">
        <v>8</v>
      </c>
      <c r="H41" s="83">
        <f>G41*28.35</f>
        <v>226.8</v>
      </c>
      <c r="I41" s="86">
        <v>2950</v>
      </c>
      <c r="J41" s="86">
        <f>I41/G41</f>
        <v>368.75</v>
      </c>
      <c r="K41" s="91">
        <f>I34*V42</f>
        <v>675.49839840000016</v>
      </c>
      <c r="L41" s="92">
        <f>Q34*V46</f>
        <v>356.62410000000006</v>
      </c>
      <c r="M41" s="92">
        <f>K41+L41</f>
        <v>1032.1224984000003</v>
      </c>
      <c r="N41" s="97">
        <f>(I41-M41)/I41</f>
        <v>0.65012796664406769</v>
      </c>
      <c r="O41" t="s">
        <v>154</v>
      </c>
      <c r="V41" s="87">
        <f>V40/3</f>
        <v>9927.9600000000009</v>
      </c>
      <c r="W41" s="87"/>
    </row>
    <row r="42" spans="1:24" x14ac:dyDescent="0.25">
      <c r="A42" s="43" t="s">
        <v>7</v>
      </c>
      <c r="B42" s="35" t="s">
        <v>139</v>
      </c>
      <c r="C42" s="35">
        <v>3</v>
      </c>
      <c r="D42" s="45">
        <f>C42/C32</f>
        <v>1.4999999999999999E-2</v>
      </c>
      <c r="E42" s="50"/>
      <c r="F42" s="65">
        <v>2</v>
      </c>
      <c r="G42" s="81">
        <v>12</v>
      </c>
      <c r="H42" s="83">
        <f t="shared" ref="H42:H44" si="25">G42*28.35</f>
        <v>340.20000000000005</v>
      </c>
      <c r="I42" s="86">
        <v>4100</v>
      </c>
      <c r="J42" s="86">
        <f t="shared" ref="J42:J44" si="26">I42/G42</f>
        <v>341.66666666666669</v>
      </c>
      <c r="K42" s="91">
        <f>I35*V42</f>
        <v>1013.2475976000002</v>
      </c>
      <c r="L42" s="92">
        <f>Q35*V46</f>
        <v>534.93615000000011</v>
      </c>
      <c r="M42" s="92">
        <f t="shared" ref="M42:M44" si="27">K42+L42</f>
        <v>1548.1837476000003</v>
      </c>
      <c r="N42" s="97">
        <f t="shared" ref="N42:N44" si="28">(I42-M42)/I42</f>
        <v>0.62239420790243905</v>
      </c>
      <c r="O42" t="s">
        <v>156</v>
      </c>
      <c r="V42" s="87">
        <f>V41/1000</f>
        <v>9.9279600000000006</v>
      </c>
      <c r="W42" s="87"/>
    </row>
    <row r="43" spans="1:24" x14ac:dyDescent="0.25">
      <c r="A43" s="43"/>
      <c r="B43" s="35"/>
      <c r="C43" s="35">
        <f>+C34+C35+C36+C37+C38+C41+C40+C42+C39</f>
        <v>200</v>
      </c>
      <c r="D43" s="45">
        <f>+D34+D35+D36+D37+D38+D41+D40+D42+D39</f>
        <v>1</v>
      </c>
      <c r="E43" s="50"/>
      <c r="F43" s="65">
        <v>3</v>
      </c>
      <c r="G43" s="81">
        <v>16</v>
      </c>
      <c r="H43" s="83">
        <f t="shared" si="25"/>
        <v>453.6</v>
      </c>
      <c r="I43" s="86">
        <v>5450</v>
      </c>
      <c r="J43" s="86">
        <f t="shared" si="26"/>
        <v>340.625</v>
      </c>
      <c r="K43" s="91">
        <f>I36*V42</f>
        <v>1350.9967968000003</v>
      </c>
      <c r="L43" s="92">
        <f>Q36*V46</f>
        <v>713.24820000000011</v>
      </c>
      <c r="M43" s="92">
        <f t="shared" si="27"/>
        <v>2064.2449968000005</v>
      </c>
      <c r="N43" s="97">
        <f t="shared" si="28"/>
        <v>0.62123945012844028</v>
      </c>
      <c r="O43" s="128" t="s">
        <v>168</v>
      </c>
      <c r="P43" s="128"/>
      <c r="Q43" s="128"/>
      <c r="R43" s="128"/>
      <c r="S43" s="128"/>
      <c r="T43" s="128"/>
      <c r="U43" s="128"/>
      <c r="V43" s="128"/>
      <c r="W43" s="120"/>
    </row>
    <row r="44" spans="1:24" ht="17.25" thickBot="1" x14ac:dyDescent="0.3">
      <c r="A44" s="46"/>
      <c r="B44" s="47"/>
      <c r="C44" s="47"/>
      <c r="D44" s="48"/>
      <c r="E44" s="50"/>
      <c r="F44" s="79">
        <v>4</v>
      </c>
      <c r="G44" s="80">
        <v>22</v>
      </c>
      <c r="H44" s="83">
        <f t="shared" si="25"/>
        <v>623.70000000000005</v>
      </c>
      <c r="I44" s="86">
        <v>7400</v>
      </c>
      <c r="J44" s="86">
        <f t="shared" si="26"/>
        <v>336.36363636363637</v>
      </c>
      <c r="K44" s="91">
        <f>I37*V42</f>
        <v>1857.6205956000003</v>
      </c>
      <c r="L44" s="92">
        <f>Q37*V46</f>
        <v>980.71627500000011</v>
      </c>
      <c r="M44" s="92">
        <f t="shared" si="27"/>
        <v>2838.3368706000006</v>
      </c>
      <c r="N44" s="97">
        <f t="shared" si="28"/>
        <v>0.61644096343243238</v>
      </c>
      <c r="O44" s="61" t="s">
        <v>155</v>
      </c>
      <c r="V44" s="87">
        <v>37738</v>
      </c>
      <c r="W44" s="87"/>
    </row>
    <row r="45" spans="1:24" x14ac:dyDescent="0.25">
      <c r="E45" s="33"/>
      <c r="O45" t="s">
        <v>154</v>
      </c>
      <c r="V45" s="87">
        <f>V44/3</f>
        <v>12579.333333333334</v>
      </c>
      <c r="W45" s="87"/>
    </row>
    <row r="46" spans="1:24" ht="17.25" thickBot="1" x14ac:dyDescent="0.3">
      <c r="A46" s="130" t="s">
        <v>161</v>
      </c>
      <c r="B46" s="130"/>
      <c r="C46" s="130"/>
      <c r="D46" s="130"/>
      <c r="O46" t="s">
        <v>156</v>
      </c>
      <c r="V46" s="87">
        <f>V45/1000</f>
        <v>12.579333333333334</v>
      </c>
      <c r="W46" s="87"/>
    </row>
    <row r="47" spans="1:24" ht="17.25" thickBot="1" x14ac:dyDescent="0.3">
      <c r="A47" s="40" t="s">
        <v>87</v>
      </c>
      <c r="B47" s="41" t="s">
        <v>88</v>
      </c>
      <c r="C47" s="41">
        <v>200</v>
      </c>
      <c r="D47" s="42"/>
      <c r="F47" s="34" t="s">
        <v>176</v>
      </c>
      <c r="G47" s="98" t="s">
        <v>177</v>
      </c>
      <c r="H47" s="34"/>
      <c r="I47" s="34"/>
      <c r="T47" s="129" t="s">
        <v>148</v>
      </c>
      <c r="U47" s="129"/>
      <c r="V47" s="129"/>
      <c r="W47" s="129"/>
      <c r="X47" s="129"/>
    </row>
    <row r="48" spans="1:24" x14ac:dyDescent="0.25">
      <c r="A48" s="43"/>
      <c r="B48" s="35" t="s">
        <v>150</v>
      </c>
      <c r="C48" s="35"/>
      <c r="D48" s="44"/>
      <c r="F48" s="37"/>
      <c r="G48" s="36" t="s">
        <v>132</v>
      </c>
      <c r="H48" s="36" t="s">
        <v>133</v>
      </c>
      <c r="I48" s="36" t="s">
        <v>0</v>
      </c>
      <c r="J48" s="36" t="s">
        <v>32</v>
      </c>
      <c r="K48" s="36" t="s">
        <v>135</v>
      </c>
      <c r="L48" s="36" t="s">
        <v>136</v>
      </c>
      <c r="M48" s="36" t="s">
        <v>137</v>
      </c>
      <c r="N48" s="36" t="s">
        <v>40</v>
      </c>
      <c r="O48" s="36" t="s">
        <v>138</v>
      </c>
      <c r="P48" s="63" t="s">
        <v>140</v>
      </c>
      <c r="Q48" s="75" t="s">
        <v>162</v>
      </c>
      <c r="R48" s="75" t="s">
        <v>146</v>
      </c>
      <c r="S48" s="61"/>
      <c r="T48" s="67" t="s">
        <v>147</v>
      </c>
      <c r="U48" s="68" t="s">
        <v>32</v>
      </c>
      <c r="V48" s="68" t="s">
        <v>0</v>
      </c>
      <c r="W48" s="159" t="s">
        <v>210</v>
      </c>
      <c r="X48" s="69" t="s">
        <v>8</v>
      </c>
    </row>
    <row r="49" spans="1:24" x14ac:dyDescent="0.25">
      <c r="A49" s="43" t="s">
        <v>0</v>
      </c>
      <c r="B49" s="35" t="s">
        <v>84</v>
      </c>
      <c r="C49" s="35">
        <v>0</v>
      </c>
      <c r="D49" s="45">
        <f>C49/C47</f>
        <v>0</v>
      </c>
      <c r="F49" s="35">
        <v>1</v>
      </c>
      <c r="G49" s="38">
        <v>8</v>
      </c>
      <c r="H49" s="39">
        <f>G49*28.35</f>
        <v>226.8</v>
      </c>
      <c r="I49" s="39">
        <f>H49*D49</f>
        <v>0</v>
      </c>
      <c r="J49" s="39">
        <f>H49*D55</f>
        <v>79.38</v>
      </c>
      <c r="K49" s="39">
        <f>H49*D50</f>
        <v>28.35</v>
      </c>
      <c r="L49" s="39">
        <f>H49*D53</f>
        <v>11.340000000000002</v>
      </c>
      <c r="M49" s="39">
        <f>H49*D51</f>
        <v>19.278000000000002</v>
      </c>
      <c r="N49" s="39">
        <f>H49*D56</f>
        <v>0</v>
      </c>
      <c r="O49" s="39">
        <f>H49*D52</f>
        <v>3.4020000000000001</v>
      </c>
      <c r="P49" s="64">
        <f>H49*D57</f>
        <v>5.6700000000000008</v>
      </c>
      <c r="Q49" s="83">
        <f>H49*D54</f>
        <v>79.38</v>
      </c>
      <c r="R49" s="66">
        <f>+K49+L49+M49+N49+O49+P49</f>
        <v>68.040000000000006</v>
      </c>
      <c r="S49" s="62"/>
      <c r="T49" s="70">
        <f>R49/H49</f>
        <v>0.3</v>
      </c>
      <c r="U49" s="60">
        <f>J49/H49</f>
        <v>0.35</v>
      </c>
      <c r="V49" s="60">
        <f>I49/H49</f>
        <v>0</v>
      </c>
      <c r="W49" s="160"/>
      <c r="X49" s="71">
        <f>SUM(T49:V49)</f>
        <v>0.64999999999999991</v>
      </c>
    </row>
    <row r="50" spans="1:24" x14ac:dyDescent="0.25">
      <c r="A50" s="43" t="s">
        <v>149</v>
      </c>
      <c r="B50" s="35" t="s">
        <v>86</v>
      </c>
      <c r="C50" s="35">
        <v>25</v>
      </c>
      <c r="D50" s="45">
        <f>C50/C47</f>
        <v>0.125</v>
      </c>
      <c r="F50" s="35">
        <v>2</v>
      </c>
      <c r="G50" s="38">
        <v>12</v>
      </c>
      <c r="H50" s="39">
        <f t="shared" ref="H50:H52" si="29">G50*28.35</f>
        <v>340.20000000000005</v>
      </c>
      <c r="I50" s="39">
        <f>H50*D49</f>
        <v>0</v>
      </c>
      <c r="J50" s="39">
        <f>H50*D55</f>
        <v>119.07000000000001</v>
      </c>
      <c r="K50" s="39">
        <f>H50*D50</f>
        <v>42.525000000000006</v>
      </c>
      <c r="L50" s="39">
        <f>H50*D53</f>
        <v>17.010000000000002</v>
      </c>
      <c r="M50" s="39">
        <f>H50*D51</f>
        <v>28.917000000000005</v>
      </c>
      <c r="N50" s="39">
        <f>H50*D56</f>
        <v>0</v>
      </c>
      <c r="O50" s="39">
        <f>H50*D52</f>
        <v>5.1030000000000006</v>
      </c>
      <c r="P50" s="64">
        <f>H50*D57</f>
        <v>8.5050000000000008</v>
      </c>
      <c r="Q50" s="83">
        <f>H50*D54</f>
        <v>119.07000000000001</v>
      </c>
      <c r="R50" s="66">
        <f t="shared" ref="R50:R52" si="30">+K50+L50+M50+N50+O50+P50</f>
        <v>102.06</v>
      </c>
      <c r="S50" s="62"/>
      <c r="T50" s="70">
        <f t="shared" ref="T50:T52" si="31">R50/H50</f>
        <v>0.3</v>
      </c>
      <c r="U50" s="60">
        <f t="shared" ref="U50:U52" si="32">J50/H50</f>
        <v>0.35</v>
      </c>
      <c r="V50" s="60">
        <f t="shared" ref="V50:V52" si="33">I50/H50</f>
        <v>0</v>
      </c>
      <c r="W50" s="160"/>
      <c r="X50" s="71">
        <f t="shared" ref="X50:X52" si="34">SUM(T50:V50)</f>
        <v>0.64999999999999991</v>
      </c>
    </row>
    <row r="51" spans="1:24" x14ac:dyDescent="0.25">
      <c r="A51" s="43" t="s">
        <v>89</v>
      </c>
      <c r="B51" s="35" t="s">
        <v>90</v>
      </c>
      <c r="C51" s="35">
        <v>17</v>
      </c>
      <c r="D51" s="45">
        <f>C51/C47</f>
        <v>8.5000000000000006E-2</v>
      </c>
      <c r="F51" s="77">
        <v>3</v>
      </c>
      <c r="G51" s="78">
        <v>16</v>
      </c>
      <c r="H51" s="82">
        <f t="shared" si="29"/>
        <v>453.6</v>
      </c>
      <c r="I51" s="39">
        <f>H51*D49</f>
        <v>0</v>
      </c>
      <c r="J51" s="39">
        <f>H51*D55</f>
        <v>158.76</v>
      </c>
      <c r="K51" s="39">
        <f>H51*D50</f>
        <v>56.7</v>
      </c>
      <c r="L51" s="39">
        <f>H51*D53</f>
        <v>22.680000000000003</v>
      </c>
      <c r="M51" s="39">
        <f>H51*D51</f>
        <v>38.556000000000004</v>
      </c>
      <c r="N51" s="39">
        <f>H51*D56</f>
        <v>0</v>
      </c>
      <c r="O51" s="39">
        <f>H51*D52</f>
        <v>6.8040000000000003</v>
      </c>
      <c r="P51" s="64">
        <f>H51*D57</f>
        <v>11.340000000000002</v>
      </c>
      <c r="Q51" s="83">
        <f>H51*D54</f>
        <v>158.76</v>
      </c>
      <c r="R51" s="66">
        <f t="shared" si="30"/>
        <v>136.08000000000001</v>
      </c>
      <c r="S51" s="62"/>
      <c r="T51" s="70">
        <f t="shared" si="31"/>
        <v>0.3</v>
      </c>
      <c r="U51" s="60">
        <f t="shared" si="32"/>
        <v>0.35</v>
      </c>
      <c r="V51" s="60">
        <f t="shared" si="33"/>
        <v>0</v>
      </c>
      <c r="W51" s="160"/>
      <c r="X51" s="71">
        <f t="shared" si="34"/>
        <v>0.64999999999999991</v>
      </c>
    </row>
    <row r="52" spans="1:24" ht="17.25" thickBot="1" x14ac:dyDescent="0.3">
      <c r="A52" s="43" t="s">
        <v>91</v>
      </c>
      <c r="B52" s="35" t="s">
        <v>92</v>
      </c>
      <c r="C52" s="35">
        <v>3</v>
      </c>
      <c r="D52" s="45">
        <f>C52/C47</f>
        <v>1.4999999999999999E-2</v>
      </c>
      <c r="F52" s="79">
        <v>4</v>
      </c>
      <c r="G52" s="80">
        <v>22</v>
      </c>
      <c r="H52" s="83">
        <f t="shared" si="29"/>
        <v>623.70000000000005</v>
      </c>
      <c r="I52" s="76">
        <f>H52*D49</f>
        <v>0</v>
      </c>
      <c r="J52" s="39">
        <f>H52*D55</f>
        <v>218.29500000000002</v>
      </c>
      <c r="K52" s="39">
        <f>H52*D50</f>
        <v>77.962500000000006</v>
      </c>
      <c r="L52" s="39">
        <f>H52*D53</f>
        <v>31.185000000000002</v>
      </c>
      <c r="M52" s="39">
        <f>H52*D51</f>
        <v>53.014500000000005</v>
      </c>
      <c r="N52" s="39">
        <f>H52*D56</f>
        <v>0</v>
      </c>
      <c r="O52" s="39">
        <f>H52*D52</f>
        <v>9.355500000000001</v>
      </c>
      <c r="P52" s="64">
        <f>H52*D57</f>
        <v>15.592500000000001</v>
      </c>
      <c r="Q52" s="83">
        <f>H52*D54</f>
        <v>218.29500000000002</v>
      </c>
      <c r="R52" s="66">
        <f t="shared" si="30"/>
        <v>187.11</v>
      </c>
      <c r="S52" s="62"/>
      <c r="T52" s="72">
        <f t="shared" si="31"/>
        <v>0.3</v>
      </c>
      <c r="U52" s="73">
        <f t="shared" si="32"/>
        <v>0.35</v>
      </c>
      <c r="V52" s="73">
        <f t="shared" si="33"/>
        <v>0</v>
      </c>
      <c r="W52" s="161"/>
      <c r="X52" s="74">
        <f t="shared" si="34"/>
        <v>0.64999999999999991</v>
      </c>
    </row>
    <row r="53" spans="1:24" x14ac:dyDescent="0.25">
      <c r="A53" s="43" t="s">
        <v>93</v>
      </c>
      <c r="B53" s="35" t="s">
        <v>94</v>
      </c>
      <c r="C53" s="35">
        <v>10</v>
      </c>
      <c r="D53" s="45">
        <f>C53/C47</f>
        <v>0.05</v>
      </c>
      <c r="M53" s="31"/>
      <c r="N53" s="31"/>
      <c r="O53" s="31"/>
      <c r="Q53" t="s">
        <v>165</v>
      </c>
    </row>
    <row r="54" spans="1:24" x14ac:dyDescent="0.25">
      <c r="A54" s="43" t="s">
        <v>165</v>
      </c>
      <c r="B54" s="35" t="s">
        <v>96</v>
      </c>
      <c r="C54" s="35">
        <v>70</v>
      </c>
      <c r="D54" s="45">
        <f>C54/C47</f>
        <v>0.35</v>
      </c>
      <c r="G54" t="s">
        <v>151</v>
      </c>
    </row>
    <row r="55" spans="1:24" ht="30" x14ac:dyDescent="0.25">
      <c r="A55" s="43" t="s">
        <v>81</v>
      </c>
      <c r="B55" s="35" t="s">
        <v>97</v>
      </c>
      <c r="C55" s="35">
        <v>70</v>
      </c>
      <c r="D55" s="45">
        <f>C55/C47</f>
        <v>0.35</v>
      </c>
      <c r="F55" s="75"/>
      <c r="G55" s="84" t="s">
        <v>132</v>
      </c>
      <c r="H55" s="84" t="s">
        <v>133</v>
      </c>
      <c r="I55" s="75" t="s">
        <v>45</v>
      </c>
      <c r="J55" s="75" t="s">
        <v>152</v>
      </c>
      <c r="K55" s="85" t="s">
        <v>178</v>
      </c>
      <c r="L55" s="96" t="s">
        <v>179</v>
      </c>
      <c r="M55" s="16" t="s">
        <v>172</v>
      </c>
      <c r="N55" s="93"/>
      <c r="O55" s="128" t="s">
        <v>168</v>
      </c>
      <c r="P55" s="128"/>
      <c r="Q55" s="128"/>
      <c r="R55" s="128"/>
      <c r="S55" s="128"/>
      <c r="T55" s="128"/>
      <c r="U55" s="128"/>
      <c r="V55" s="128"/>
      <c r="W55" s="120"/>
    </row>
    <row r="56" spans="1:24" x14ac:dyDescent="0.25">
      <c r="A56" s="43" t="s">
        <v>40</v>
      </c>
      <c r="B56" s="35" t="s">
        <v>134</v>
      </c>
      <c r="C56" s="35">
        <v>0</v>
      </c>
      <c r="D56" s="45">
        <f>C56/C47</f>
        <v>0</v>
      </c>
      <c r="E56" s="49"/>
      <c r="F56" s="65">
        <v>1</v>
      </c>
      <c r="G56" s="81">
        <v>8</v>
      </c>
      <c r="H56" s="83">
        <f>G56*28.35</f>
        <v>226.8</v>
      </c>
      <c r="I56" s="86">
        <v>3350</v>
      </c>
      <c r="J56" s="86">
        <f>I56/G56</f>
        <v>418.75</v>
      </c>
      <c r="K56" s="86">
        <f>I56/Q49</f>
        <v>42.202066011589821</v>
      </c>
      <c r="L56" s="94">
        <f>Q49*V58</f>
        <v>998.54748000000006</v>
      </c>
      <c r="M56" s="97">
        <f>(I56-L56)/I56</f>
        <v>0.70192612537313426</v>
      </c>
      <c r="O56" s="61" t="s">
        <v>155</v>
      </c>
      <c r="V56" s="87">
        <v>37738</v>
      </c>
      <c r="W56" s="87"/>
    </row>
    <row r="57" spans="1:24" x14ac:dyDescent="0.25">
      <c r="A57" s="43" t="s">
        <v>7</v>
      </c>
      <c r="B57" s="35" t="s">
        <v>139</v>
      </c>
      <c r="C57" s="35">
        <v>5</v>
      </c>
      <c r="D57" s="45">
        <f>C57/C47</f>
        <v>2.5000000000000001E-2</v>
      </c>
      <c r="E57" s="50"/>
      <c r="F57" s="65">
        <v>2</v>
      </c>
      <c r="G57" s="81">
        <v>12</v>
      </c>
      <c r="H57" s="83">
        <f t="shared" ref="H57:H59" si="35">G57*28.35</f>
        <v>340.20000000000005</v>
      </c>
      <c r="I57" s="86">
        <v>4950</v>
      </c>
      <c r="J57" s="86">
        <f t="shared" ref="J57:J59" si="36">I57/G57</f>
        <v>412.5</v>
      </c>
      <c r="K57" s="86">
        <f>I57/Q50</f>
        <v>41.572184429327287</v>
      </c>
      <c r="L57" s="94">
        <f>Q50*V58</f>
        <v>1497.8212200000003</v>
      </c>
      <c r="M57" s="97">
        <f t="shared" ref="M57:M59" si="37">(I57-L57)/I57</f>
        <v>0.69740985454545446</v>
      </c>
      <c r="O57" t="s">
        <v>154</v>
      </c>
      <c r="V57" s="87">
        <f>V56/3</f>
        <v>12579.333333333334</v>
      </c>
      <c r="W57" s="87"/>
    </row>
    <row r="58" spans="1:24" x14ac:dyDescent="0.25">
      <c r="A58" s="43"/>
      <c r="B58" s="35"/>
      <c r="C58" s="35">
        <f>+C49+C50+C51+C52+C53+C56+C55+C57+C54</f>
        <v>200</v>
      </c>
      <c r="D58" s="45">
        <f>+D49+D50+D51+D52+D53+D56+D55+D57+D54</f>
        <v>1</v>
      </c>
      <c r="E58" s="50"/>
      <c r="F58" s="65">
        <v>3</v>
      </c>
      <c r="G58" s="81">
        <v>16</v>
      </c>
      <c r="H58" s="83">
        <f t="shared" si="35"/>
        <v>453.6</v>
      </c>
      <c r="I58" s="86">
        <v>6550</v>
      </c>
      <c r="J58" s="86">
        <f t="shared" si="36"/>
        <v>409.375</v>
      </c>
      <c r="K58" s="86">
        <f>I58/Q51</f>
        <v>41.257243638196023</v>
      </c>
      <c r="L58" s="94">
        <f>Q51*V58</f>
        <v>1997.0949600000001</v>
      </c>
      <c r="M58" s="97">
        <f t="shared" si="37"/>
        <v>0.69510000610687017</v>
      </c>
      <c r="O58" t="s">
        <v>156</v>
      </c>
      <c r="V58" s="87">
        <f>V57/1000</f>
        <v>12.579333333333334</v>
      </c>
      <c r="W58" s="87"/>
    </row>
    <row r="59" spans="1:24" ht="17.25" thickBot="1" x14ac:dyDescent="0.3">
      <c r="A59" s="46"/>
      <c r="B59" s="47"/>
      <c r="C59" s="47"/>
      <c r="D59" s="48"/>
      <c r="E59" s="50"/>
      <c r="F59" s="79">
        <v>4</v>
      </c>
      <c r="G59" s="80">
        <v>22</v>
      </c>
      <c r="H59" s="83">
        <f t="shared" si="35"/>
        <v>623.70000000000005</v>
      </c>
      <c r="I59" s="86">
        <v>7950</v>
      </c>
      <c r="J59" s="86">
        <f t="shared" si="36"/>
        <v>361.36363636363637</v>
      </c>
      <c r="K59" s="86">
        <f>I59/Q52</f>
        <v>36.418607847179274</v>
      </c>
      <c r="L59" s="94">
        <f>R52*V58</f>
        <v>2353.7190600000004</v>
      </c>
      <c r="M59" s="97">
        <f t="shared" si="37"/>
        <v>0.70393470943396219</v>
      </c>
    </row>
    <row r="60" spans="1:24" x14ac:dyDescent="0.25">
      <c r="E60" s="33"/>
    </row>
  </sheetData>
  <mergeCells count="13">
    <mergeCell ref="O55:V55"/>
    <mergeCell ref="T47:X47"/>
    <mergeCell ref="A1:D1"/>
    <mergeCell ref="A16:D16"/>
    <mergeCell ref="A31:D31"/>
    <mergeCell ref="A46:D46"/>
    <mergeCell ref="O39:V39"/>
    <mergeCell ref="O43:V43"/>
    <mergeCell ref="T2:X2"/>
    <mergeCell ref="T17:X17"/>
    <mergeCell ref="T32:X32"/>
    <mergeCell ref="O10:V10"/>
    <mergeCell ref="O25:V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307E3-D12C-2B45-A643-92DC289231C0}">
  <dimension ref="D4:H23"/>
  <sheetViews>
    <sheetView showGridLines="0" topLeftCell="D13" zoomScaleNormal="150" zoomScaleSheetLayoutView="100" workbookViewId="0">
      <selection activeCell="K4" sqref="K4"/>
    </sheetView>
  </sheetViews>
  <sheetFormatPr defaultRowHeight="16.5" x14ac:dyDescent="0.25"/>
  <cols>
    <col min="5" max="5" width="16.27734375" customWidth="1"/>
  </cols>
  <sheetData>
    <row r="4" spans="4:8" x14ac:dyDescent="0.25">
      <c r="D4" s="126" t="s">
        <v>196</v>
      </c>
      <c r="E4" s="126"/>
      <c r="F4" s="126"/>
      <c r="G4" s="126"/>
      <c r="H4" s="126"/>
    </row>
    <row r="5" spans="4:8" x14ac:dyDescent="0.25">
      <c r="D5" s="127"/>
      <c r="E5" s="127"/>
      <c r="F5" s="127"/>
      <c r="G5" s="127"/>
      <c r="H5" s="127"/>
    </row>
    <row r="6" spans="4:8" x14ac:dyDescent="0.25">
      <c r="D6" s="38"/>
      <c r="E6" s="125" t="s">
        <v>192</v>
      </c>
      <c r="F6" s="125" t="s">
        <v>195</v>
      </c>
      <c r="G6" s="125" t="s">
        <v>124</v>
      </c>
      <c r="H6" s="38" t="s">
        <v>194</v>
      </c>
    </row>
    <row r="7" spans="4:8" x14ac:dyDescent="0.25">
      <c r="D7" s="38"/>
      <c r="E7" s="125"/>
      <c r="F7" s="125"/>
      <c r="G7" s="125"/>
      <c r="H7" s="38">
        <v>1000</v>
      </c>
    </row>
    <row r="8" spans="4:8" x14ac:dyDescent="0.25">
      <c r="D8" s="38">
        <v>1</v>
      </c>
      <c r="E8" s="38" t="s">
        <v>193</v>
      </c>
      <c r="F8" s="38">
        <v>20</v>
      </c>
      <c r="G8" s="124">
        <f>F8/F14</f>
        <v>0.4</v>
      </c>
      <c r="H8" s="38">
        <f>H7*G8</f>
        <v>400</v>
      </c>
    </row>
    <row r="9" spans="4:8" x14ac:dyDescent="0.25">
      <c r="D9" s="38">
        <v>2</v>
      </c>
      <c r="E9" s="38" t="s">
        <v>89</v>
      </c>
      <c r="F9" s="38">
        <v>17</v>
      </c>
      <c r="G9" s="124">
        <f>F9/F14</f>
        <v>0.34</v>
      </c>
      <c r="H9" s="38">
        <f>H7*G9</f>
        <v>340</v>
      </c>
    </row>
    <row r="10" spans="4:8" x14ac:dyDescent="0.25">
      <c r="D10" s="38">
        <v>3</v>
      </c>
      <c r="E10" s="38" t="s">
        <v>91</v>
      </c>
      <c r="F10" s="38">
        <v>2</v>
      </c>
      <c r="G10" s="124">
        <f>F10/F14</f>
        <v>0.04</v>
      </c>
      <c r="H10" s="38">
        <f>H7*G10</f>
        <v>40</v>
      </c>
    </row>
    <row r="11" spans="4:8" x14ac:dyDescent="0.25">
      <c r="D11" s="38">
        <v>4</v>
      </c>
      <c r="E11" s="38" t="s">
        <v>93</v>
      </c>
      <c r="F11" s="38">
        <v>10</v>
      </c>
      <c r="G11" s="124">
        <f>F11/F14</f>
        <v>0.2</v>
      </c>
      <c r="H11" s="38">
        <f>H7*G11</f>
        <v>200</v>
      </c>
    </row>
    <row r="12" spans="4:8" x14ac:dyDescent="0.25">
      <c r="D12" s="38">
        <v>5</v>
      </c>
      <c r="E12" s="38" t="s">
        <v>40</v>
      </c>
      <c r="F12" s="38">
        <v>1</v>
      </c>
      <c r="G12" s="124">
        <f>F12/F14</f>
        <v>0.02</v>
      </c>
      <c r="H12" s="38">
        <f>H7*G12</f>
        <v>20</v>
      </c>
    </row>
    <row r="13" spans="4:8" x14ac:dyDescent="0.25">
      <c r="D13" s="38">
        <v>6</v>
      </c>
      <c r="E13" s="38" t="s">
        <v>7</v>
      </c>
      <c r="F13" s="38"/>
      <c r="G13" s="124"/>
      <c r="H13" s="38"/>
    </row>
    <row r="14" spans="4:8" x14ac:dyDescent="0.25">
      <c r="F14">
        <f>SUM(F8:F12)</f>
        <v>50</v>
      </c>
      <c r="G14" s="123">
        <f>SUM(G8:G12)</f>
        <v>1</v>
      </c>
      <c r="H14" s="31">
        <f>SUM(H8:H12)</f>
        <v>1000</v>
      </c>
    </row>
    <row r="15" spans="4:8" x14ac:dyDescent="0.25">
      <c r="G15" s="123"/>
    </row>
    <row r="16" spans="4:8" x14ac:dyDescent="0.25">
      <c r="G16" s="123"/>
    </row>
    <row r="17" spans="7:7" x14ac:dyDescent="0.25">
      <c r="G17" s="123"/>
    </row>
    <row r="18" spans="7:7" x14ac:dyDescent="0.25">
      <c r="G18" s="123"/>
    </row>
    <row r="19" spans="7:7" x14ac:dyDescent="0.25">
      <c r="G19" s="123"/>
    </row>
    <row r="20" spans="7:7" x14ac:dyDescent="0.25">
      <c r="G20" s="123"/>
    </row>
    <row r="21" spans="7:7" x14ac:dyDescent="0.25">
      <c r="G21" s="123"/>
    </row>
    <row r="22" spans="7:7" x14ac:dyDescent="0.25">
      <c r="G22" s="123"/>
    </row>
    <row r="23" spans="7:7" x14ac:dyDescent="0.25">
      <c r="G23" s="123"/>
    </row>
  </sheetData>
  <mergeCells count="4">
    <mergeCell ref="E6:E7"/>
    <mergeCell ref="F6:F7"/>
    <mergeCell ref="G6:G7"/>
    <mergeCell ref="D4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30B4-5855-CC42-8806-D0293A6FBCCC}">
  <dimension ref="D1:I34"/>
  <sheetViews>
    <sheetView showGridLines="0" zoomScaleNormal="150" zoomScaleSheetLayoutView="100" workbookViewId="0">
      <selection activeCell="G5" sqref="G5"/>
    </sheetView>
  </sheetViews>
  <sheetFormatPr defaultRowHeight="16.5" x14ac:dyDescent="0.25"/>
  <cols>
    <col min="5" max="5" width="15.90625" customWidth="1"/>
  </cols>
  <sheetData>
    <row r="1" spans="4:9" ht="18.75" x14ac:dyDescent="0.25">
      <c r="D1" s="148" t="s">
        <v>206</v>
      </c>
      <c r="E1" s="148"/>
      <c r="F1" s="148"/>
      <c r="G1" s="148"/>
      <c r="H1" s="148"/>
      <c r="I1" s="148"/>
    </row>
    <row r="2" spans="4:9" x14ac:dyDescent="0.25">
      <c r="D2" s="150"/>
      <c r="E2" s="78"/>
      <c r="F2" s="146" t="s">
        <v>203</v>
      </c>
      <c r="G2" s="146"/>
      <c r="H2" s="146"/>
      <c r="I2" s="147"/>
    </row>
    <row r="3" spans="4:9" x14ac:dyDescent="0.25">
      <c r="D3" s="151" t="s">
        <v>205</v>
      </c>
      <c r="E3" s="152" t="s">
        <v>204</v>
      </c>
      <c r="F3" s="153" t="s">
        <v>209</v>
      </c>
      <c r="G3" s="152" t="s">
        <v>197</v>
      </c>
      <c r="H3" s="152" t="s">
        <v>198</v>
      </c>
      <c r="I3" s="152" t="s">
        <v>145</v>
      </c>
    </row>
    <row r="4" spans="4:9" x14ac:dyDescent="0.25">
      <c r="D4" s="149" t="s">
        <v>199</v>
      </c>
      <c r="E4" s="145" t="s">
        <v>0</v>
      </c>
      <c r="F4" s="154">
        <f>'Mezclas por tamaño'!I4</f>
        <v>85.050000000000011</v>
      </c>
      <c r="G4" s="154">
        <f>'Mezclas por tamaño'!I19</f>
        <v>73.710000000000008</v>
      </c>
      <c r="H4" s="145"/>
      <c r="I4" s="145"/>
    </row>
    <row r="5" spans="4:9" x14ac:dyDescent="0.25">
      <c r="D5" s="137"/>
      <c r="E5" s="138" t="s">
        <v>147</v>
      </c>
      <c r="F5" s="155">
        <f>'Mezclas por tamaño'!R4</f>
        <v>55.566000000000003</v>
      </c>
      <c r="G5" s="138"/>
      <c r="H5" s="138"/>
      <c r="I5" s="138"/>
    </row>
    <row r="6" spans="4:9" x14ac:dyDescent="0.25">
      <c r="D6" s="137"/>
      <c r="E6" s="138" t="s">
        <v>32</v>
      </c>
      <c r="F6" s="155">
        <f>'Mezclas por tamaño'!J4</f>
        <v>79.38</v>
      </c>
      <c r="G6" s="138"/>
      <c r="H6" s="138"/>
      <c r="I6" s="138"/>
    </row>
    <row r="7" spans="4:9" x14ac:dyDescent="0.25">
      <c r="D7" s="137"/>
      <c r="E7" s="138" t="s">
        <v>7</v>
      </c>
      <c r="F7" s="155">
        <f>'Mezclas por tamaño'!P4</f>
        <v>5.6700000000000008</v>
      </c>
      <c r="G7" s="138"/>
      <c r="H7" s="138"/>
      <c r="I7" s="138"/>
    </row>
    <row r="8" spans="4:9" x14ac:dyDescent="0.25">
      <c r="D8" s="137"/>
      <c r="E8" s="138" t="s">
        <v>40</v>
      </c>
      <c r="F8" s="155">
        <f>'Mezclas por tamaño'!N4</f>
        <v>1.1340000000000001</v>
      </c>
      <c r="G8" s="138"/>
      <c r="H8" s="138"/>
      <c r="I8" s="138"/>
    </row>
    <row r="9" spans="4:9" x14ac:dyDescent="0.25">
      <c r="D9" s="137"/>
      <c r="E9" s="138" t="s">
        <v>145</v>
      </c>
      <c r="F9" s="138"/>
      <c r="G9" s="138"/>
      <c r="H9" s="138"/>
      <c r="I9" s="138"/>
    </row>
    <row r="10" spans="4:9" x14ac:dyDescent="0.25">
      <c r="D10" s="137"/>
      <c r="E10" s="138" t="s">
        <v>207</v>
      </c>
      <c r="F10" s="138"/>
      <c r="G10" s="138"/>
      <c r="H10" s="138"/>
      <c r="I10" s="138"/>
    </row>
    <row r="12" spans="4:9" x14ac:dyDescent="0.25">
      <c r="D12" s="139" t="s">
        <v>200</v>
      </c>
      <c r="E12" s="140" t="s">
        <v>0</v>
      </c>
      <c r="F12" s="156">
        <f>'Mezclas por tamaño'!I5</f>
        <v>127.57500000000002</v>
      </c>
      <c r="G12" s="140"/>
      <c r="H12" s="140"/>
      <c r="I12" s="140"/>
    </row>
    <row r="13" spans="4:9" x14ac:dyDescent="0.25">
      <c r="D13" s="139"/>
      <c r="E13" s="140" t="s">
        <v>147</v>
      </c>
      <c r="F13" s="156">
        <f>'Mezclas por tamaño'!R5</f>
        <v>83.349000000000004</v>
      </c>
      <c r="G13" s="140"/>
      <c r="H13" s="140"/>
      <c r="I13" s="140"/>
    </row>
    <row r="14" spans="4:9" x14ac:dyDescent="0.25">
      <c r="D14" s="139"/>
      <c r="E14" s="140" t="s">
        <v>32</v>
      </c>
      <c r="F14" s="156">
        <f>'Mezclas por tamaño'!J5</f>
        <v>119.07000000000001</v>
      </c>
      <c r="G14" s="140"/>
      <c r="H14" s="140"/>
      <c r="I14" s="140"/>
    </row>
    <row r="15" spans="4:9" x14ac:dyDescent="0.25">
      <c r="D15" s="139"/>
      <c r="E15" s="140" t="s">
        <v>7</v>
      </c>
      <c r="F15" s="156">
        <f>'Mezclas por tamaño'!P5</f>
        <v>8.5050000000000008</v>
      </c>
      <c r="G15" s="140"/>
      <c r="H15" s="140"/>
      <c r="I15" s="140"/>
    </row>
    <row r="16" spans="4:9" x14ac:dyDescent="0.25">
      <c r="D16" s="139"/>
      <c r="E16" s="140" t="s">
        <v>40</v>
      </c>
      <c r="F16" s="156">
        <f>'Mezclas por tamaño'!N5</f>
        <v>1.7010000000000003</v>
      </c>
      <c r="G16" s="140"/>
      <c r="H16" s="140"/>
      <c r="I16" s="140"/>
    </row>
    <row r="17" spans="4:9" x14ac:dyDescent="0.25">
      <c r="D17" s="139"/>
      <c r="E17" s="140" t="s">
        <v>145</v>
      </c>
      <c r="F17" s="140"/>
      <c r="G17" s="140"/>
      <c r="H17" s="140"/>
      <c r="I17" s="140"/>
    </row>
    <row r="18" spans="4:9" x14ac:dyDescent="0.25">
      <c r="D18" s="139"/>
      <c r="E18" s="140" t="s">
        <v>208</v>
      </c>
      <c r="F18" s="140"/>
      <c r="G18" s="140"/>
      <c r="H18" s="140"/>
      <c r="I18" s="140"/>
    </row>
    <row r="20" spans="4:9" x14ac:dyDescent="0.25">
      <c r="D20" s="141" t="s">
        <v>201</v>
      </c>
      <c r="E20" s="142" t="s">
        <v>0</v>
      </c>
      <c r="F20" s="157">
        <f>'Mezclas por tamaño'!I6</f>
        <v>170.10000000000002</v>
      </c>
      <c r="G20" s="142"/>
      <c r="H20" s="142"/>
      <c r="I20" s="142"/>
    </row>
    <row r="21" spans="4:9" x14ac:dyDescent="0.25">
      <c r="D21" s="141"/>
      <c r="E21" s="142" t="s">
        <v>147</v>
      </c>
      <c r="F21" s="157">
        <f>'Mezclas por tamaño'!R6</f>
        <v>111.13200000000001</v>
      </c>
      <c r="G21" s="142"/>
      <c r="H21" s="142"/>
      <c r="I21" s="142"/>
    </row>
    <row r="22" spans="4:9" x14ac:dyDescent="0.25">
      <c r="D22" s="141"/>
      <c r="E22" s="142" t="s">
        <v>32</v>
      </c>
      <c r="F22" s="157">
        <f>'Mezclas por tamaño'!J6</f>
        <v>158.76</v>
      </c>
      <c r="G22" s="142"/>
      <c r="H22" s="142"/>
      <c r="I22" s="142"/>
    </row>
    <row r="23" spans="4:9" x14ac:dyDescent="0.25">
      <c r="D23" s="141"/>
      <c r="E23" s="142" t="s">
        <v>7</v>
      </c>
      <c r="F23" s="157">
        <f>'Mezclas por tamaño'!P6</f>
        <v>11.340000000000002</v>
      </c>
      <c r="G23" s="142"/>
      <c r="H23" s="142"/>
      <c r="I23" s="142"/>
    </row>
    <row r="24" spans="4:9" x14ac:dyDescent="0.25">
      <c r="D24" s="141"/>
      <c r="E24" s="142" t="s">
        <v>40</v>
      </c>
      <c r="F24" s="157">
        <f>'Mezclas por tamaño'!N6</f>
        <v>2.2680000000000002</v>
      </c>
      <c r="G24" s="142"/>
      <c r="H24" s="142"/>
      <c r="I24" s="142"/>
    </row>
    <row r="25" spans="4:9" x14ac:dyDescent="0.25">
      <c r="D25" s="141"/>
      <c r="E25" s="142" t="s">
        <v>145</v>
      </c>
      <c r="F25" s="142"/>
      <c r="G25" s="142"/>
      <c r="H25" s="142"/>
      <c r="I25" s="142"/>
    </row>
    <row r="26" spans="4:9" x14ac:dyDescent="0.25">
      <c r="D26" s="141"/>
      <c r="E26" s="142" t="s">
        <v>207</v>
      </c>
      <c r="F26" s="142"/>
      <c r="G26" s="142"/>
      <c r="H26" s="142"/>
      <c r="I26" s="142"/>
    </row>
    <row r="28" spans="4:9" x14ac:dyDescent="0.25">
      <c r="D28" s="143" t="s">
        <v>202</v>
      </c>
      <c r="E28" s="144" t="s">
        <v>0</v>
      </c>
      <c r="F28" s="158">
        <f>'Mezclas por tamaño'!I7</f>
        <v>233.88750000000002</v>
      </c>
      <c r="G28" s="144"/>
      <c r="H28" s="144"/>
      <c r="I28" s="144"/>
    </row>
    <row r="29" spans="4:9" x14ac:dyDescent="0.25">
      <c r="D29" s="143"/>
      <c r="E29" s="144" t="s">
        <v>147</v>
      </c>
      <c r="F29" s="158">
        <f>'Mezclas por tamaño'!R7</f>
        <v>152.8065</v>
      </c>
      <c r="G29" s="144"/>
      <c r="H29" s="144"/>
      <c r="I29" s="144"/>
    </row>
    <row r="30" spans="4:9" x14ac:dyDescent="0.25">
      <c r="D30" s="143"/>
      <c r="E30" s="144" t="s">
        <v>32</v>
      </c>
      <c r="F30" s="158">
        <f>'Mezclas por tamaño'!J7</f>
        <v>218.29500000000002</v>
      </c>
      <c r="G30" s="144"/>
      <c r="H30" s="144"/>
      <c r="I30" s="144"/>
    </row>
    <row r="31" spans="4:9" x14ac:dyDescent="0.25">
      <c r="D31" s="143"/>
      <c r="E31" s="144" t="s">
        <v>7</v>
      </c>
      <c r="F31" s="158">
        <f>'Mezclas por tamaño'!P7</f>
        <v>15.592500000000001</v>
      </c>
      <c r="G31" s="144"/>
      <c r="H31" s="144"/>
      <c r="I31" s="144"/>
    </row>
    <row r="32" spans="4:9" x14ac:dyDescent="0.25">
      <c r="D32" s="143"/>
      <c r="E32" s="144" t="s">
        <v>40</v>
      </c>
      <c r="F32" s="158">
        <f>'Mezclas por tamaño'!N7</f>
        <v>3.1185000000000005</v>
      </c>
      <c r="G32" s="144"/>
      <c r="H32" s="144"/>
      <c r="I32" s="144"/>
    </row>
    <row r="33" spans="4:9" x14ac:dyDescent="0.25">
      <c r="D33" s="143"/>
      <c r="E33" s="144" t="s">
        <v>145</v>
      </c>
      <c r="F33" s="144"/>
      <c r="G33" s="144"/>
      <c r="H33" s="144"/>
      <c r="I33" s="144"/>
    </row>
    <row r="34" spans="4:9" x14ac:dyDescent="0.25">
      <c r="D34" s="143"/>
      <c r="E34" s="144" t="s">
        <v>207</v>
      </c>
      <c r="F34" s="144"/>
      <c r="G34" s="144"/>
      <c r="H34" s="144"/>
      <c r="I34" s="144"/>
    </row>
  </sheetData>
  <mergeCells count="6">
    <mergeCell ref="D4:D10"/>
    <mergeCell ref="D12:D18"/>
    <mergeCell ref="D20:D26"/>
    <mergeCell ref="D28:D34"/>
    <mergeCell ref="F2:I2"/>
    <mergeCell ref="D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9486-20F8-40DA-A6E7-0B7E5B795FDA}">
  <dimension ref="C2:G11"/>
  <sheetViews>
    <sheetView showGridLines="0" workbookViewId="0">
      <selection activeCell="E14" sqref="E14"/>
    </sheetView>
  </sheetViews>
  <sheetFormatPr defaultColWidth="10.8515625" defaultRowHeight="16.5" x14ac:dyDescent="0.25"/>
  <cols>
    <col min="3" max="3" width="26.38671875" customWidth="1"/>
  </cols>
  <sheetData>
    <row r="2" spans="3:7" ht="21.75" thickBot="1" x14ac:dyDescent="0.35">
      <c r="C2" s="135" t="s">
        <v>188</v>
      </c>
      <c r="D2" s="136"/>
      <c r="E2" s="136"/>
      <c r="F2" s="136"/>
      <c r="G2" s="136"/>
    </row>
    <row r="3" spans="3:7" x14ac:dyDescent="0.25">
      <c r="C3" s="133" t="s">
        <v>180</v>
      </c>
      <c r="D3" s="117" t="s">
        <v>189</v>
      </c>
      <c r="E3" s="118" t="s">
        <v>190</v>
      </c>
      <c r="F3" s="118" t="s">
        <v>191</v>
      </c>
      <c r="G3" s="119" t="s">
        <v>131</v>
      </c>
    </row>
    <row r="4" spans="3:7" ht="17.25" thickBot="1" x14ac:dyDescent="0.3">
      <c r="C4" s="134"/>
      <c r="D4" s="114" t="s">
        <v>181</v>
      </c>
      <c r="E4" s="115" t="s">
        <v>182</v>
      </c>
      <c r="F4" s="115" t="s">
        <v>183</v>
      </c>
      <c r="G4" s="116" t="s">
        <v>184</v>
      </c>
    </row>
    <row r="5" spans="3:7" x14ac:dyDescent="0.25">
      <c r="C5" s="99" t="s">
        <v>185</v>
      </c>
      <c r="D5" s="110">
        <v>2750</v>
      </c>
      <c r="E5" s="102">
        <v>3900</v>
      </c>
      <c r="F5" s="102">
        <v>4950</v>
      </c>
      <c r="G5" s="103">
        <v>6950</v>
      </c>
    </row>
    <row r="6" spans="3:7" x14ac:dyDescent="0.25">
      <c r="C6" s="100"/>
      <c r="D6" s="111"/>
      <c r="E6" s="104"/>
      <c r="F6" s="104"/>
      <c r="G6" s="105"/>
    </row>
    <row r="7" spans="3:7" x14ac:dyDescent="0.25">
      <c r="C7" s="99" t="s">
        <v>186</v>
      </c>
      <c r="D7" s="112">
        <v>2850</v>
      </c>
      <c r="E7" s="106">
        <v>4200</v>
      </c>
      <c r="F7" s="106">
        <v>5350</v>
      </c>
      <c r="G7" s="107">
        <v>7100</v>
      </c>
    </row>
    <row r="8" spans="3:7" x14ac:dyDescent="0.25">
      <c r="C8" s="100"/>
      <c r="D8" s="111"/>
      <c r="E8" s="104"/>
      <c r="F8" s="104"/>
      <c r="G8" s="105"/>
    </row>
    <row r="9" spans="3:7" x14ac:dyDescent="0.25">
      <c r="C9" s="99" t="s">
        <v>187</v>
      </c>
      <c r="D9" s="112">
        <v>2950</v>
      </c>
      <c r="E9" s="106">
        <v>4100</v>
      </c>
      <c r="F9" s="106">
        <v>5450</v>
      </c>
      <c r="G9" s="107">
        <v>7400</v>
      </c>
    </row>
    <row r="10" spans="3:7" x14ac:dyDescent="0.25">
      <c r="C10" s="100"/>
      <c r="D10" s="111"/>
      <c r="E10" s="104"/>
      <c r="F10" s="104"/>
      <c r="G10" s="105"/>
    </row>
    <row r="11" spans="3:7" ht="17.25" thickBot="1" x14ac:dyDescent="0.3">
      <c r="C11" s="101" t="s">
        <v>161</v>
      </c>
      <c r="D11" s="113">
        <v>3350</v>
      </c>
      <c r="E11" s="108">
        <v>4950</v>
      </c>
      <c r="F11" s="108">
        <v>6550</v>
      </c>
      <c r="G11" s="109">
        <v>7950</v>
      </c>
    </row>
  </sheetData>
  <mergeCells count="2">
    <mergeCell ref="C3:C4"/>
    <mergeCell ref="C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6897-58E4-4A73-A69E-A5B11EFDCEB3}">
  <dimension ref="A1"/>
  <sheetViews>
    <sheetView topLeftCell="A4" workbookViewId="0">
      <selection activeCell="L7" sqref="L6:L7"/>
    </sheetView>
  </sheetViews>
  <sheetFormatPr defaultColWidth="10.8515625" defaultRowHeight="16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Costo materia prima</vt:lpstr>
      <vt:lpstr>Ceviche tradicional</vt:lpstr>
      <vt:lpstr>Ceviche con gengibre</vt:lpstr>
      <vt:lpstr>ceviche con mango</vt:lpstr>
      <vt:lpstr>ceviche con piña</vt:lpstr>
      <vt:lpstr>Gastos Mensuales activos</vt:lpstr>
      <vt:lpstr>Realizados</vt:lpstr>
      <vt:lpstr>Proporciones recomendables</vt:lpstr>
      <vt:lpstr>Receta Ajustada Marzo 30</vt:lpstr>
      <vt:lpstr>Mezclas por tamaño</vt:lpstr>
      <vt:lpstr>Mezcla picadura</vt:lpstr>
      <vt:lpstr>Mezcla final</vt:lpstr>
      <vt:lpstr>MENU PRECIOS</vt:lpstr>
      <vt:lpstr>Precios Competencia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CHACON NAVARRO</dc:creator>
  <cp:lastModifiedBy>Rosny Chacon</cp:lastModifiedBy>
  <dcterms:created xsi:type="dcterms:W3CDTF">2026-01-08T22:59:35Z</dcterms:created>
  <dcterms:modified xsi:type="dcterms:W3CDTF">2026-05-07T01:13:37Z</dcterms:modified>
</cp:coreProperties>
</file>