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2995" windowHeight="10050"/>
  </bookViews>
  <sheets>
    <sheet name="Trimestral_1996-2017 (ref2010)" sheetId="4" r:id="rId1"/>
    <sheet name="SNA 2008" sheetId="5" r:id="rId2"/>
    <sheet name="Kohli (2008) t" sheetId="6" r:id="rId3"/>
    <sheet name="Reinsdorf (2009) " sheetId="7" r:id="rId4"/>
    <sheet name="Val encad preços 95 com ajuste" sheetId="1" r:id="rId5"/>
    <sheet name="Valores Correntes" sheetId="2" r:id="rId6"/>
  </sheets>
  <externalReferences>
    <externalReference r:id="rId7"/>
  </externalReferences>
  <calcPr calcId="145621"/>
</workbook>
</file>

<file path=xl/calcChain.xml><?xml version="1.0" encoding="utf-8"?>
<calcChain xmlns="http://schemas.openxmlformats.org/spreadsheetml/2006/main">
  <c r="C91" i="5" l="1"/>
  <c r="D91" i="5"/>
  <c r="G91" i="5" s="1"/>
  <c r="J91" i="5" s="1"/>
  <c r="K91" i="5" s="1"/>
  <c r="L91" i="5" s="1"/>
  <c r="E91" i="5"/>
  <c r="F91" i="5"/>
  <c r="H91" i="5"/>
  <c r="I91" i="5"/>
  <c r="C92" i="5"/>
  <c r="D92" i="5"/>
  <c r="E92" i="5"/>
  <c r="G92" i="5" s="1"/>
  <c r="J92" i="5" s="1"/>
  <c r="K92" i="5" s="1"/>
  <c r="L92" i="5" s="1"/>
  <c r="F92" i="5"/>
  <c r="H92" i="5"/>
  <c r="I92" i="5"/>
  <c r="C93" i="5"/>
  <c r="D93" i="5"/>
  <c r="G93" i="5" s="1"/>
  <c r="J93" i="5" s="1"/>
  <c r="K93" i="5" s="1"/>
  <c r="L93" i="5" s="1"/>
  <c r="E93" i="5"/>
  <c r="F93" i="5"/>
  <c r="H93" i="5"/>
  <c r="I93" i="5"/>
  <c r="G193" i="4"/>
  <c r="H193" i="4"/>
  <c r="I193" i="4"/>
  <c r="S193" i="4"/>
  <c r="G194" i="4"/>
  <c r="H194" i="4"/>
  <c r="I194" i="4"/>
  <c r="S194" i="4"/>
  <c r="G195" i="4"/>
  <c r="H195" i="4"/>
  <c r="I195" i="4"/>
  <c r="S195" i="4"/>
  <c r="B96" i="4"/>
  <c r="C96" i="4"/>
  <c r="D96" i="4"/>
  <c r="E96" i="4"/>
  <c r="F96" i="4"/>
  <c r="G96" i="4"/>
  <c r="H96" i="4"/>
  <c r="I96" i="4"/>
  <c r="J96" i="4"/>
  <c r="P96" i="4" s="1"/>
  <c r="Q193" i="4" s="1"/>
  <c r="K96" i="4"/>
  <c r="Q96" i="4" s="1"/>
  <c r="D193" i="4" s="1"/>
  <c r="L96" i="4"/>
  <c r="R96" i="4" s="1"/>
  <c r="E193" i="4" s="1"/>
  <c r="M96" i="4"/>
  <c r="S96" i="4" s="1"/>
  <c r="F193" i="4" s="1"/>
  <c r="N96" i="4"/>
  <c r="T96" i="4" s="1"/>
  <c r="B193" i="4" s="1"/>
  <c r="U193" i="4" s="1"/>
  <c r="O96" i="4"/>
  <c r="U96" i="4" s="1"/>
  <c r="C193" i="4" s="1"/>
  <c r="V96" i="4"/>
  <c r="W96" i="4"/>
  <c r="X96" i="4"/>
  <c r="Y96" i="4"/>
  <c r="Z96" i="4"/>
  <c r="AA96" i="4"/>
  <c r="B97" i="4"/>
  <c r="C97" i="4"/>
  <c r="D97" i="4"/>
  <c r="E97" i="4"/>
  <c r="H97" i="4" s="1"/>
  <c r="F97" i="4"/>
  <c r="G97" i="4"/>
  <c r="I97" i="4"/>
  <c r="J97" i="4"/>
  <c r="P97" i="4" s="1"/>
  <c r="L194" i="4" s="1"/>
  <c r="K97" i="4"/>
  <c r="Q97" i="4" s="1"/>
  <c r="D194" i="4" s="1"/>
  <c r="L97" i="4"/>
  <c r="R97" i="4" s="1"/>
  <c r="E194" i="4" s="1"/>
  <c r="M97" i="4"/>
  <c r="S97" i="4" s="1"/>
  <c r="F194" i="4" s="1"/>
  <c r="N97" i="4"/>
  <c r="T97" i="4" s="1"/>
  <c r="B194" i="4" s="1"/>
  <c r="O97" i="4"/>
  <c r="U97" i="4" s="1"/>
  <c r="C194" i="4" s="1"/>
  <c r="V194" i="4" s="1"/>
  <c r="V97" i="4"/>
  <c r="W97" i="4"/>
  <c r="X97" i="4"/>
  <c r="Y97" i="4"/>
  <c r="Z97" i="4"/>
  <c r="AA97" i="4"/>
  <c r="B98" i="4"/>
  <c r="C98" i="4"/>
  <c r="D98" i="4"/>
  <c r="E98" i="4"/>
  <c r="F98" i="4"/>
  <c r="G98" i="4"/>
  <c r="H98" i="4"/>
  <c r="I98" i="4"/>
  <c r="J98" i="4"/>
  <c r="P98" i="4" s="1"/>
  <c r="P195" i="4" s="1"/>
  <c r="K98" i="4"/>
  <c r="Q98" i="4" s="1"/>
  <c r="D195" i="4" s="1"/>
  <c r="L98" i="4"/>
  <c r="R98" i="4" s="1"/>
  <c r="E195" i="4" s="1"/>
  <c r="M98" i="4"/>
  <c r="S98" i="4" s="1"/>
  <c r="F195" i="4" s="1"/>
  <c r="N98" i="4"/>
  <c r="T98" i="4" s="1"/>
  <c r="B195" i="4" s="1"/>
  <c r="O98" i="4"/>
  <c r="U98" i="4" s="1"/>
  <c r="C195" i="4" s="1"/>
  <c r="V195" i="4" s="1"/>
  <c r="V98" i="4"/>
  <c r="W98" i="4"/>
  <c r="X98" i="4"/>
  <c r="Y98" i="4"/>
  <c r="Z98" i="4"/>
  <c r="AA98" i="4"/>
  <c r="P193" i="4" l="1"/>
  <c r="J193" i="4"/>
  <c r="T193" i="4" s="1"/>
  <c r="Q195" i="4"/>
  <c r="L195" i="4"/>
  <c r="L193" i="4"/>
  <c r="J195" i="4"/>
  <c r="T195" i="4" s="1"/>
  <c r="M193" i="4"/>
  <c r="V193" i="4"/>
  <c r="W193" i="4" s="1"/>
  <c r="R193" i="4"/>
  <c r="M195" i="4"/>
  <c r="N195" i="4" s="1"/>
  <c r="R194" i="4"/>
  <c r="M194" i="4"/>
  <c r="U194" i="4"/>
  <c r="W194" i="4" s="1"/>
  <c r="Q194" i="4"/>
  <c r="P194" i="4"/>
  <c r="J194" i="4"/>
  <c r="N194" i="4" s="1"/>
  <c r="U195" i="4"/>
  <c r="W195" i="4" s="1"/>
  <c r="R195" i="4"/>
  <c r="L72" i="7"/>
  <c r="M72" i="7" s="1"/>
  <c r="J72" i="7"/>
  <c r="K72" i="7" s="1"/>
  <c r="H72" i="7"/>
  <c r="G72" i="7"/>
  <c r="D72" i="7"/>
  <c r="C72" i="7"/>
  <c r="F72" i="7" s="1"/>
  <c r="L71" i="7"/>
  <c r="M71" i="7" s="1"/>
  <c r="J71" i="7"/>
  <c r="K71" i="7" s="1"/>
  <c r="H71" i="7"/>
  <c r="G71" i="7"/>
  <c r="D71" i="7"/>
  <c r="C71" i="7"/>
  <c r="L70" i="7"/>
  <c r="M70" i="7" s="1"/>
  <c r="J70" i="7"/>
  <c r="K70" i="7" s="1"/>
  <c r="H70" i="7"/>
  <c r="G70" i="7"/>
  <c r="D70" i="7"/>
  <c r="C70" i="7"/>
  <c r="L69" i="7"/>
  <c r="M69" i="7" s="1"/>
  <c r="J69" i="7"/>
  <c r="K69" i="7" s="1"/>
  <c r="H69" i="7"/>
  <c r="G69" i="7"/>
  <c r="I69" i="7" s="1"/>
  <c r="D69" i="7"/>
  <c r="C69" i="7"/>
  <c r="L68" i="7"/>
  <c r="M68" i="7" s="1"/>
  <c r="J68" i="7"/>
  <c r="K68" i="7" s="1"/>
  <c r="H68" i="7"/>
  <c r="G68" i="7"/>
  <c r="D68" i="7"/>
  <c r="C68" i="7"/>
  <c r="L67" i="7"/>
  <c r="M67" i="7" s="1"/>
  <c r="J67" i="7"/>
  <c r="K67" i="7" s="1"/>
  <c r="H67" i="7"/>
  <c r="G67" i="7"/>
  <c r="D67" i="7"/>
  <c r="C67" i="7"/>
  <c r="L66" i="7"/>
  <c r="M66" i="7" s="1"/>
  <c r="J66" i="7"/>
  <c r="K66" i="7" s="1"/>
  <c r="H66" i="7"/>
  <c r="G66" i="7"/>
  <c r="D66" i="7"/>
  <c r="C66" i="7"/>
  <c r="F66" i="7" s="1"/>
  <c r="L65" i="7"/>
  <c r="M65" i="7" s="1"/>
  <c r="J65" i="7"/>
  <c r="K65" i="7" s="1"/>
  <c r="H65" i="7"/>
  <c r="G65" i="7"/>
  <c r="I65" i="7" s="1"/>
  <c r="D65" i="7"/>
  <c r="C65" i="7"/>
  <c r="L64" i="7"/>
  <c r="M64" i="7" s="1"/>
  <c r="J64" i="7"/>
  <c r="K64" i="7" s="1"/>
  <c r="H64" i="7"/>
  <c r="G64" i="7"/>
  <c r="D64" i="7"/>
  <c r="C64" i="7"/>
  <c r="L63" i="7"/>
  <c r="M63" i="7" s="1"/>
  <c r="J63" i="7"/>
  <c r="K63" i="7" s="1"/>
  <c r="H63" i="7"/>
  <c r="G63" i="7"/>
  <c r="D63" i="7"/>
  <c r="C63" i="7"/>
  <c r="L62" i="7"/>
  <c r="M62" i="7" s="1"/>
  <c r="J62" i="7"/>
  <c r="K62" i="7" s="1"/>
  <c r="H62" i="7"/>
  <c r="G62" i="7"/>
  <c r="D62" i="7"/>
  <c r="C62" i="7"/>
  <c r="L61" i="7"/>
  <c r="M61" i="7" s="1"/>
  <c r="J61" i="7"/>
  <c r="K61" i="7" s="1"/>
  <c r="H61" i="7"/>
  <c r="G61" i="7"/>
  <c r="D61" i="7"/>
  <c r="C61" i="7"/>
  <c r="E61" i="7" s="1"/>
  <c r="L60" i="7"/>
  <c r="M60" i="7" s="1"/>
  <c r="J60" i="7"/>
  <c r="K60" i="7" s="1"/>
  <c r="H60" i="7"/>
  <c r="G60" i="7"/>
  <c r="D60" i="7"/>
  <c r="C60" i="7"/>
  <c r="L59" i="7"/>
  <c r="M59" i="7" s="1"/>
  <c r="J59" i="7"/>
  <c r="K59" i="7" s="1"/>
  <c r="H59" i="7"/>
  <c r="G59" i="7"/>
  <c r="D59" i="7"/>
  <c r="C59" i="7"/>
  <c r="F59" i="7" s="1"/>
  <c r="L58" i="7"/>
  <c r="M58" i="7" s="1"/>
  <c r="J58" i="7"/>
  <c r="K58" i="7" s="1"/>
  <c r="H58" i="7"/>
  <c r="G58" i="7"/>
  <c r="I58" i="7" s="1"/>
  <c r="D58" i="7"/>
  <c r="C58" i="7"/>
  <c r="E58" i="7" s="1"/>
  <c r="L57" i="7"/>
  <c r="M57" i="7" s="1"/>
  <c r="J57" i="7"/>
  <c r="K57" i="7" s="1"/>
  <c r="H57" i="7"/>
  <c r="G57" i="7"/>
  <c r="D57" i="7"/>
  <c r="C57" i="7"/>
  <c r="L56" i="7"/>
  <c r="M56" i="7" s="1"/>
  <c r="J56" i="7"/>
  <c r="K56" i="7" s="1"/>
  <c r="H56" i="7"/>
  <c r="G56" i="7"/>
  <c r="D56" i="7"/>
  <c r="C56" i="7"/>
  <c r="F56" i="7" s="1"/>
  <c r="L55" i="7"/>
  <c r="M55" i="7" s="1"/>
  <c r="J55" i="7"/>
  <c r="K55" i="7" s="1"/>
  <c r="H55" i="7"/>
  <c r="G55" i="7"/>
  <c r="I55" i="7" s="1"/>
  <c r="D55" i="7"/>
  <c r="C55" i="7"/>
  <c r="L54" i="7"/>
  <c r="M54" i="7" s="1"/>
  <c r="J54" i="7"/>
  <c r="K54" i="7" s="1"/>
  <c r="H54" i="7"/>
  <c r="G54" i="7"/>
  <c r="D54" i="7"/>
  <c r="C54" i="7"/>
  <c r="L53" i="7"/>
  <c r="M53" i="7" s="1"/>
  <c r="J53" i="7"/>
  <c r="K53" i="7" s="1"/>
  <c r="H53" i="7"/>
  <c r="G53" i="7"/>
  <c r="D53" i="7"/>
  <c r="C53" i="7"/>
  <c r="L52" i="7"/>
  <c r="M52" i="7" s="1"/>
  <c r="J52" i="7"/>
  <c r="K52" i="7" s="1"/>
  <c r="H52" i="7"/>
  <c r="G52" i="7"/>
  <c r="D52" i="7"/>
  <c r="C52" i="7"/>
  <c r="F52" i="7" s="1"/>
  <c r="L51" i="7"/>
  <c r="M51" i="7" s="1"/>
  <c r="J51" i="7"/>
  <c r="K51" i="7" s="1"/>
  <c r="H51" i="7"/>
  <c r="G51" i="7"/>
  <c r="D51" i="7"/>
  <c r="C51" i="7"/>
  <c r="L50" i="7"/>
  <c r="M50" i="7" s="1"/>
  <c r="J50" i="7"/>
  <c r="K50" i="7" s="1"/>
  <c r="H50" i="7"/>
  <c r="G50" i="7"/>
  <c r="D50" i="7"/>
  <c r="C50" i="7"/>
  <c r="E50" i="7" s="1"/>
  <c r="L49" i="7"/>
  <c r="M49" i="7" s="1"/>
  <c r="J49" i="7"/>
  <c r="K49" i="7" s="1"/>
  <c r="H49" i="7"/>
  <c r="G49" i="7"/>
  <c r="D49" i="7"/>
  <c r="C49" i="7"/>
  <c r="L48" i="7"/>
  <c r="M48" i="7" s="1"/>
  <c r="J48" i="7"/>
  <c r="K48" i="7" s="1"/>
  <c r="H48" i="7"/>
  <c r="G48" i="7"/>
  <c r="D48" i="7"/>
  <c r="C48" i="7"/>
  <c r="F48" i="7" s="1"/>
  <c r="L47" i="7"/>
  <c r="M47" i="7" s="1"/>
  <c r="J47" i="7"/>
  <c r="K47" i="7" s="1"/>
  <c r="H47" i="7"/>
  <c r="G47" i="7"/>
  <c r="I47" i="7" s="1"/>
  <c r="D47" i="7"/>
  <c r="C47" i="7"/>
  <c r="L46" i="7"/>
  <c r="M46" i="7" s="1"/>
  <c r="J46" i="7"/>
  <c r="K46" i="7" s="1"/>
  <c r="H46" i="7"/>
  <c r="G46" i="7"/>
  <c r="D46" i="7"/>
  <c r="C46" i="7"/>
  <c r="E46" i="7" s="1"/>
  <c r="L45" i="7"/>
  <c r="M45" i="7" s="1"/>
  <c r="J45" i="7"/>
  <c r="K45" i="7" s="1"/>
  <c r="H45" i="7"/>
  <c r="G45" i="7"/>
  <c r="I45" i="7" s="1"/>
  <c r="D45" i="7"/>
  <c r="C45" i="7"/>
  <c r="L44" i="7"/>
  <c r="M44" i="7" s="1"/>
  <c r="J44" i="7"/>
  <c r="K44" i="7" s="1"/>
  <c r="H44" i="7"/>
  <c r="G44" i="7"/>
  <c r="D44" i="7"/>
  <c r="C44" i="7"/>
  <c r="L43" i="7"/>
  <c r="M43" i="7" s="1"/>
  <c r="J43" i="7"/>
  <c r="K43" i="7" s="1"/>
  <c r="H43" i="7"/>
  <c r="G43" i="7"/>
  <c r="D43" i="7"/>
  <c r="C43" i="7"/>
  <c r="L42" i="7"/>
  <c r="M42" i="7" s="1"/>
  <c r="J42" i="7"/>
  <c r="K42" i="7" s="1"/>
  <c r="H42" i="7"/>
  <c r="G42" i="7"/>
  <c r="D42" i="7"/>
  <c r="C42" i="7"/>
  <c r="F42" i="7" s="1"/>
  <c r="L41" i="7"/>
  <c r="M41" i="7" s="1"/>
  <c r="J41" i="7"/>
  <c r="K41" i="7" s="1"/>
  <c r="H41" i="7"/>
  <c r="G41" i="7"/>
  <c r="D41" i="7"/>
  <c r="C41" i="7"/>
  <c r="L40" i="7"/>
  <c r="M40" i="7" s="1"/>
  <c r="J40" i="7"/>
  <c r="K40" i="7" s="1"/>
  <c r="H40" i="7"/>
  <c r="G40" i="7"/>
  <c r="D40" i="7"/>
  <c r="C40" i="7"/>
  <c r="L39" i="7"/>
  <c r="M39" i="7" s="1"/>
  <c r="J39" i="7"/>
  <c r="K39" i="7" s="1"/>
  <c r="H39" i="7"/>
  <c r="G39" i="7"/>
  <c r="D39" i="7"/>
  <c r="C39" i="7"/>
  <c r="L38" i="7"/>
  <c r="M38" i="7" s="1"/>
  <c r="J38" i="7"/>
  <c r="K38" i="7" s="1"/>
  <c r="H38" i="7"/>
  <c r="G38" i="7"/>
  <c r="D38" i="7"/>
  <c r="C38" i="7"/>
  <c r="F38" i="7" s="1"/>
  <c r="L37" i="7"/>
  <c r="M37" i="7" s="1"/>
  <c r="J37" i="7"/>
  <c r="K37" i="7" s="1"/>
  <c r="H37" i="7"/>
  <c r="G37" i="7"/>
  <c r="D37" i="7"/>
  <c r="C37" i="7"/>
  <c r="L36" i="7"/>
  <c r="M36" i="7" s="1"/>
  <c r="J36" i="7"/>
  <c r="K36" i="7" s="1"/>
  <c r="H36" i="7"/>
  <c r="G36" i="7"/>
  <c r="D36" i="7"/>
  <c r="C36" i="7"/>
  <c r="L35" i="7"/>
  <c r="M35" i="7" s="1"/>
  <c r="J35" i="7"/>
  <c r="K35" i="7" s="1"/>
  <c r="H35" i="7"/>
  <c r="G35" i="7"/>
  <c r="D35" i="7"/>
  <c r="C35" i="7"/>
  <c r="L34" i="7"/>
  <c r="M34" i="7" s="1"/>
  <c r="J34" i="7"/>
  <c r="K34" i="7" s="1"/>
  <c r="H34" i="7"/>
  <c r="I34" i="7" s="1"/>
  <c r="G34" i="7"/>
  <c r="D34" i="7"/>
  <c r="C34" i="7"/>
  <c r="L33" i="7"/>
  <c r="M33" i="7" s="1"/>
  <c r="J33" i="7"/>
  <c r="K33" i="7" s="1"/>
  <c r="H33" i="7"/>
  <c r="G33" i="7"/>
  <c r="D33" i="7"/>
  <c r="C33" i="7"/>
  <c r="L32" i="7"/>
  <c r="M32" i="7" s="1"/>
  <c r="J32" i="7"/>
  <c r="K32" i="7" s="1"/>
  <c r="H32" i="7"/>
  <c r="G32" i="7"/>
  <c r="D32" i="7"/>
  <c r="C32" i="7"/>
  <c r="L31" i="7"/>
  <c r="M31" i="7" s="1"/>
  <c r="J31" i="7"/>
  <c r="K31" i="7" s="1"/>
  <c r="H31" i="7"/>
  <c r="G31" i="7"/>
  <c r="D31" i="7"/>
  <c r="C31" i="7"/>
  <c r="L30" i="7"/>
  <c r="M30" i="7" s="1"/>
  <c r="J30" i="7"/>
  <c r="K30" i="7" s="1"/>
  <c r="H30" i="7"/>
  <c r="I30" i="7" s="1"/>
  <c r="G30" i="7"/>
  <c r="D30" i="7"/>
  <c r="C30" i="7"/>
  <c r="F30" i="7" s="1"/>
  <c r="L29" i="7"/>
  <c r="M29" i="7" s="1"/>
  <c r="J29" i="7"/>
  <c r="K29" i="7" s="1"/>
  <c r="H29" i="7"/>
  <c r="G29" i="7"/>
  <c r="I29" i="7" s="1"/>
  <c r="D29" i="7"/>
  <c r="C29" i="7"/>
  <c r="L28" i="7"/>
  <c r="M28" i="7" s="1"/>
  <c r="J28" i="7"/>
  <c r="K28" i="7" s="1"/>
  <c r="H28" i="7"/>
  <c r="G28" i="7"/>
  <c r="D28" i="7"/>
  <c r="C28" i="7"/>
  <c r="L27" i="7"/>
  <c r="M27" i="7" s="1"/>
  <c r="J27" i="7"/>
  <c r="K27" i="7" s="1"/>
  <c r="H27" i="7"/>
  <c r="G27" i="7"/>
  <c r="D27" i="7"/>
  <c r="C27" i="7"/>
  <c r="L26" i="7"/>
  <c r="M26" i="7" s="1"/>
  <c r="J26" i="7"/>
  <c r="K26" i="7" s="1"/>
  <c r="H26" i="7"/>
  <c r="G26" i="7"/>
  <c r="D26" i="7"/>
  <c r="C26" i="7"/>
  <c r="L25" i="7"/>
  <c r="M25" i="7" s="1"/>
  <c r="J25" i="7"/>
  <c r="K25" i="7" s="1"/>
  <c r="H25" i="7"/>
  <c r="G25" i="7"/>
  <c r="D25" i="7"/>
  <c r="C25" i="7"/>
  <c r="L24" i="7"/>
  <c r="M24" i="7" s="1"/>
  <c r="J24" i="7"/>
  <c r="K24" i="7" s="1"/>
  <c r="H24" i="7"/>
  <c r="G24" i="7"/>
  <c r="D24" i="7"/>
  <c r="C24" i="7"/>
  <c r="L23" i="7"/>
  <c r="M23" i="7" s="1"/>
  <c r="J23" i="7"/>
  <c r="K23" i="7" s="1"/>
  <c r="H23" i="7"/>
  <c r="G23" i="7"/>
  <c r="D23" i="7"/>
  <c r="C23" i="7"/>
  <c r="L22" i="7"/>
  <c r="M22" i="7" s="1"/>
  <c r="J22" i="7"/>
  <c r="K22" i="7" s="1"/>
  <c r="H22" i="7"/>
  <c r="G22" i="7"/>
  <c r="D22" i="7"/>
  <c r="C22" i="7"/>
  <c r="L21" i="7"/>
  <c r="M21" i="7" s="1"/>
  <c r="J21" i="7"/>
  <c r="K21" i="7" s="1"/>
  <c r="H21" i="7"/>
  <c r="G21" i="7"/>
  <c r="D21" i="7"/>
  <c r="C21" i="7"/>
  <c r="L20" i="7"/>
  <c r="M20" i="7" s="1"/>
  <c r="J20" i="7"/>
  <c r="K20" i="7" s="1"/>
  <c r="H20" i="7"/>
  <c r="G20" i="7"/>
  <c r="D20" i="7"/>
  <c r="C20" i="7"/>
  <c r="L19" i="7"/>
  <c r="M19" i="7" s="1"/>
  <c r="J19" i="7"/>
  <c r="K19" i="7" s="1"/>
  <c r="H19" i="7"/>
  <c r="G19" i="7"/>
  <c r="I19" i="7" s="1"/>
  <c r="D19" i="7"/>
  <c r="C19" i="7"/>
  <c r="L18" i="7"/>
  <c r="M18" i="7" s="1"/>
  <c r="J18" i="7"/>
  <c r="K18" i="7" s="1"/>
  <c r="H18" i="7"/>
  <c r="G18" i="7"/>
  <c r="D18" i="7"/>
  <c r="C18" i="7"/>
  <c r="F18" i="7" s="1"/>
  <c r="O18" i="7" s="1"/>
  <c r="L17" i="7"/>
  <c r="M17" i="7" s="1"/>
  <c r="J17" i="7"/>
  <c r="K17" i="7" s="1"/>
  <c r="H17" i="7"/>
  <c r="G17" i="7"/>
  <c r="D17" i="7"/>
  <c r="C17" i="7"/>
  <c r="L16" i="7"/>
  <c r="M16" i="7" s="1"/>
  <c r="J16" i="7"/>
  <c r="K16" i="7" s="1"/>
  <c r="H16" i="7"/>
  <c r="G16" i="7"/>
  <c r="D16" i="7"/>
  <c r="C16" i="7"/>
  <c r="L15" i="7"/>
  <c r="M15" i="7" s="1"/>
  <c r="J15" i="7"/>
  <c r="K15" i="7" s="1"/>
  <c r="H15" i="7"/>
  <c r="G15" i="7"/>
  <c r="I15" i="7" s="1"/>
  <c r="D15" i="7"/>
  <c r="C15" i="7"/>
  <c r="L14" i="7"/>
  <c r="M14" i="7" s="1"/>
  <c r="J14" i="7"/>
  <c r="K14" i="7" s="1"/>
  <c r="H14" i="7"/>
  <c r="G14" i="7"/>
  <c r="D14" i="7"/>
  <c r="C14" i="7"/>
  <c r="F14" i="7" s="1"/>
  <c r="O14" i="7" s="1"/>
  <c r="L13" i="7"/>
  <c r="M13" i="7" s="1"/>
  <c r="J13" i="7"/>
  <c r="K13" i="7" s="1"/>
  <c r="H13" i="7"/>
  <c r="G13" i="7"/>
  <c r="I13" i="7" s="1"/>
  <c r="D13" i="7"/>
  <c r="E13" i="7" s="1"/>
  <c r="C13" i="7"/>
  <c r="L12" i="7"/>
  <c r="M12" i="7" s="1"/>
  <c r="J12" i="7"/>
  <c r="K12" i="7" s="1"/>
  <c r="H12" i="7"/>
  <c r="G12" i="7"/>
  <c r="D12" i="7"/>
  <c r="C12" i="7"/>
  <c r="M11" i="7"/>
  <c r="L11" i="7"/>
  <c r="J11" i="7"/>
  <c r="K11" i="7" s="1"/>
  <c r="I11" i="7"/>
  <c r="H11" i="7"/>
  <c r="G11" i="7"/>
  <c r="D11" i="7"/>
  <c r="C11" i="7"/>
  <c r="L10" i="7"/>
  <c r="M10" i="7" s="1"/>
  <c r="J10" i="7"/>
  <c r="K10" i="7" s="1"/>
  <c r="H10" i="7"/>
  <c r="G10" i="7"/>
  <c r="D10" i="7"/>
  <c r="C10" i="7"/>
  <c r="L9" i="7"/>
  <c r="M9" i="7" s="1"/>
  <c r="J9" i="7"/>
  <c r="K9" i="7" s="1"/>
  <c r="H9" i="7"/>
  <c r="G9" i="7"/>
  <c r="D9" i="7"/>
  <c r="C9" i="7"/>
  <c r="L8" i="7"/>
  <c r="M8" i="7" s="1"/>
  <c r="J8" i="7"/>
  <c r="K8" i="7" s="1"/>
  <c r="H8" i="7"/>
  <c r="G8" i="7"/>
  <c r="I8" i="7" s="1"/>
  <c r="D8" i="7"/>
  <c r="C8" i="7"/>
  <c r="L7" i="7"/>
  <c r="M7" i="7" s="1"/>
  <c r="J7" i="7"/>
  <c r="K7" i="7" s="1"/>
  <c r="H7" i="7"/>
  <c r="G7" i="7"/>
  <c r="D7" i="7"/>
  <c r="C7" i="7"/>
  <c r="F7" i="7" s="1"/>
  <c r="L6" i="7"/>
  <c r="M6" i="7" s="1"/>
  <c r="J6" i="7"/>
  <c r="K6" i="7" s="1"/>
  <c r="H6" i="7"/>
  <c r="G6" i="7"/>
  <c r="D6" i="7"/>
  <c r="C6" i="7"/>
  <c r="L5" i="7"/>
  <c r="M5" i="7" s="1"/>
  <c r="J5" i="7"/>
  <c r="K5" i="7" s="1"/>
  <c r="H5" i="7"/>
  <c r="G5" i="7"/>
  <c r="D5" i="7"/>
  <c r="C5" i="7"/>
  <c r="E5" i="7" s="1"/>
  <c r="L4" i="7"/>
  <c r="M4" i="7" s="1"/>
  <c r="J4" i="7"/>
  <c r="K4" i="7" s="1"/>
  <c r="H4" i="7"/>
  <c r="G4" i="7"/>
  <c r="I4" i="7" s="1"/>
  <c r="D4" i="7"/>
  <c r="C4" i="7"/>
  <c r="L3" i="7"/>
  <c r="M3" i="7" s="1"/>
  <c r="J3" i="7"/>
  <c r="K3" i="7" s="1"/>
  <c r="H3" i="7"/>
  <c r="G3" i="7"/>
  <c r="D3" i="7"/>
  <c r="C3" i="7"/>
  <c r="D2" i="7"/>
  <c r="C2" i="7"/>
  <c r="I72" i="6"/>
  <c r="J72" i="6" s="1"/>
  <c r="G72" i="6"/>
  <c r="H72" i="6" s="1"/>
  <c r="D72" i="6"/>
  <c r="C72" i="6"/>
  <c r="I71" i="6"/>
  <c r="J71" i="6" s="1"/>
  <c r="G71" i="6"/>
  <c r="H71" i="6" s="1"/>
  <c r="D71" i="6"/>
  <c r="C71" i="6"/>
  <c r="I70" i="6"/>
  <c r="J70" i="6" s="1"/>
  <c r="G70" i="6"/>
  <c r="H70" i="6" s="1"/>
  <c r="D70" i="6"/>
  <c r="C70" i="6"/>
  <c r="I69" i="6"/>
  <c r="J69" i="6" s="1"/>
  <c r="G69" i="6"/>
  <c r="H69" i="6" s="1"/>
  <c r="D69" i="6"/>
  <c r="C69" i="6"/>
  <c r="I68" i="6"/>
  <c r="J68" i="6" s="1"/>
  <c r="G68" i="6"/>
  <c r="H68" i="6" s="1"/>
  <c r="D68" i="6"/>
  <c r="C68" i="6"/>
  <c r="I67" i="6"/>
  <c r="J67" i="6" s="1"/>
  <c r="G67" i="6"/>
  <c r="H67" i="6" s="1"/>
  <c r="D67" i="6"/>
  <c r="C67" i="6"/>
  <c r="I66" i="6"/>
  <c r="J66" i="6" s="1"/>
  <c r="G66" i="6"/>
  <c r="H66" i="6" s="1"/>
  <c r="D66" i="6"/>
  <c r="C66" i="6"/>
  <c r="I65" i="6"/>
  <c r="J65" i="6" s="1"/>
  <c r="G65" i="6"/>
  <c r="H65" i="6" s="1"/>
  <c r="D65" i="6"/>
  <c r="C65" i="6"/>
  <c r="I64" i="6"/>
  <c r="J64" i="6" s="1"/>
  <c r="G64" i="6"/>
  <c r="H64" i="6" s="1"/>
  <c r="D64" i="6"/>
  <c r="C64" i="6"/>
  <c r="I63" i="6"/>
  <c r="J63" i="6" s="1"/>
  <c r="H63" i="6"/>
  <c r="G63" i="6"/>
  <c r="D63" i="6"/>
  <c r="C63" i="6"/>
  <c r="I62" i="6"/>
  <c r="J62" i="6" s="1"/>
  <c r="G62" i="6"/>
  <c r="H62" i="6" s="1"/>
  <c r="D62" i="6"/>
  <c r="C62" i="6"/>
  <c r="I61" i="6"/>
  <c r="J61" i="6" s="1"/>
  <c r="G61" i="6"/>
  <c r="H61" i="6" s="1"/>
  <c r="D61" i="6"/>
  <c r="C61" i="6"/>
  <c r="I60" i="6"/>
  <c r="J60" i="6" s="1"/>
  <c r="G60" i="6"/>
  <c r="H60" i="6" s="1"/>
  <c r="D60" i="6"/>
  <c r="C60" i="6"/>
  <c r="I59" i="6"/>
  <c r="J59" i="6" s="1"/>
  <c r="G59" i="6"/>
  <c r="H59" i="6" s="1"/>
  <c r="D59" i="6"/>
  <c r="C59" i="6"/>
  <c r="E59" i="6" s="1"/>
  <c r="J58" i="6"/>
  <c r="I58" i="6"/>
  <c r="G58" i="6"/>
  <c r="H58" i="6" s="1"/>
  <c r="D58" i="6"/>
  <c r="C58" i="6"/>
  <c r="I57" i="6"/>
  <c r="J57" i="6" s="1"/>
  <c r="G57" i="6"/>
  <c r="H57" i="6" s="1"/>
  <c r="D57" i="6"/>
  <c r="C57" i="6"/>
  <c r="I56" i="6"/>
  <c r="J56" i="6" s="1"/>
  <c r="G56" i="6"/>
  <c r="H56" i="6" s="1"/>
  <c r="D56" i="6"/>
  <c r="C56" i="6"/>
  <c r="I55" i="6"/>
  <c r="J55" i="6" s="1"/>
  <c r="G55" i="6"/>
  <c r="H55" i="6" s="1"/>
  <c r="D55" i="6"/>
  <c r="C55" i="6"/>
  <c r="I54" i="6"/>
  <c r="J54" i="6" s="1"/>
  <c r="G54" i="6"/>
  <c r="H54" i="6" s="1"/>
  <c r="D54" i="6"/>
  <c r="C54" i="6"/>
  <c r="I53" i="6"/>
  <c r="J53" i="6" s="1"/>
  <c r="G53" i="6"/>
  <c r="H53" i="6" s="1"/>
  <c r="D53" i="6"/>
  <c r="C53" i="6"/>
  <c r="I52" i="6"/>
  <c r="J52" i="6" s="1"/>
  <c r="G52" i="6"/>
  <c r="H52" i="6" s="1"/>
  <c r="D52" i="6"/>
  <c r="C52" i="6"/>
  <c r="I51" i="6"/>
  <c r="J51" i="6" s="1"/>
  <c r="G51" i="6"/>
  <c r="H51" i="6" s="1"/>
  <c r="D51" i="6"/>
  <c r="C51" i="6"/>
  <c r="I50" i="6"/>
  <c r="J50" i="6" s="1"/>
  <c r="G50" i="6"/>
  <c r="H50" i="6" s="1"/>
  <c r="D50" i="6"/>
  <c r="C50" i="6"/>
  <c r="E50" i="6" s="1"/>
  <c r="I49" i="6"/>
  <c r="J49" i="6" s="1"/>
  <c r="G49" i="6"/>
  <c r="H49" i="6" s="1"/>
  <c r="D49" i="6"/>
  <c r="C49" i="6"/>
  <c r="I48" i="6"/>
  <c r="J48" i="6" s="1"/>
  <c r="G48" i="6"/>
  <c r="H48" i="6" s="1"/>
  <c r="D48" i="6"/>
  <c r="C48" i="6"/>
  <c r="I47" i="6"/>
  <c r="J47" i="6" s="1"/>
  <c r="G47" i="6"/>
  <c r="H47" i="6" s="1"/>
  <c r="D47" i="6"/>
  <c r="C47" i="6"/>
  <c r="I46" i="6"/>
  <c r="J46" i="6" s="1"/>
  <c r="G46" i="6"/>
  <c r="H46" i="6" s="1"/>
  <c r="D46" i="6"/>
  <c r="C46" i="6"/>
  <c r="I45" i="6"/>
  <c r="J45" i="6" s="1"/>
  <c r="G45" i="6"/>
  <c r="H45" i="6" s="1"/>
  <c r="D45" i="6"/>
  <c r="C45" i="6"/>
  <c r="E45" i="6" s="1"/>
  <c r="K45" i="6" s="1"/>
  <c r="I44" i="6"/>
  <c r="J44" i="6" s="1"/>
  <c r="G44" i="6"/>
  <c r="H44" i="6" s="1"/>
  <c r="D44" i="6"/>
  <c r="C44" i="6"/>
  <c r="I43" i="6"/>
  <c r="J43" i="6" s="1"/>
  <c r="G43" i="6"/>
  <c r="H43" i="6" s="1"/>
  <c r="D43" i="6"/>
  <c r="C43" i="6"/>
  <c r="E43" i="6" s="1"/>
  <c r="I42" i="6"/>
  <c r="J42" i="6" s="1"/>
  <c r="G42" i="6"/>
  <c r="H42" i="6" s="1"/>
  <c r="D42" i="6"/>
  <c r="C42" i="6"/>
  <c r="I41" i="6"/>
  <c r="J41" i="6" s="1"/>
  <c r="G41" i="6"/>
  <c r="H41" i="6" s="1"/>
  <c r="D41" i="6"/>
  <c r="C41" i="6"/>
  <c r="I40" i="6"/>
  <c r="J40" i="6" s="1"/>
  <c r="G40" i="6"/>
  <c r="H40" i="6" s="1"/>
  <c r="D40" i="6"/>
  <c r="C40" i="6"/>
  <c r="E40" i="6" s="1"/>
  <c r="I39" i="6"/>
  <c r="J39" i="6" s="1"/>
  <c r="G39" i="6"/>
  <c r="H39" i="6" s="1"/>
  <c r="D39" i="6"/>
  <c r="C39" i="6"/>
  <c r="I38" i="6"/>
  <c r="J38" i="6" s="1"/>
  <c r="G38" i="6"/>
  <c r="H38" i="6" s="1"/>
  <c r="D38" i="6"/>
  <c r="C38" i="6"/>
  <c r="I37" i="6"/>
  <c r="J37" i="6" s="1"/>
  <c r="G37" i="6"/>
  <c r="H37" i="6" s="1"/>
  <c r="D37" i="6"/>
  <c r="C37" i="6"/>
  <c r="I36" i="6"/>
  <c r="J36" i="6" s="1"/>
  <c r="G36" i="6"/>
  <c r="H36" i="6" s="1"/>
  <c r="D36" i="6"/>
  <c r="C36" i="6"/>
  <c r="I35" i="6"/>
  <c r="J35" i="6" s="1"/>
  <c r="G35" i="6"/>
  <c r="H35" i="6" s="1"/>
  <c r="D35" i="6"/>
  <c r="C35" i="6"/>
  <c r="F35" i="6" s="1"/>
  <c r="I34" i="6"/>
  <c r="J34" i="6" s="1"/>
  <c r="G34" i="6"/>
  <c r="H34" i="6" s="1"/>
  <c r="D34" i="6"/>
  <c r="C34" i="6"/>
  <c r="I33" i="6"/>
  <c r="J33" i="6" s="1"/>
  <c r="G33" i="6"/>
  <c r="H33" i="6" s="1"/>
  <c r="D33" i="6"/>
  <c r="C33" i="6"/>
  <c r="I32" i="6"/>
  <c r="J32" i="6" s="1"/>
  <c r="G32" i="6"/>
  <c r="H32" i="6" s="1"/>
  <c r="D32" i="6"/>
  <c r="C32" i="6"/>
  <c r="I31" i="6"/>
  <c r="J31" i="6" s="1"/>
  <c r="G31" i="6"/>
  <c r="H31" i="6" s="1"/>
  <c r="D31" i="6"/>
  <c r="C31" i="6"/>
  <c r="I30" i="6"/>
  <c r="J30" i="6" s="1"/>
  <c r="G30" i="6"/>
  <c r="H30" i="6" s="1"/>
  <c r="D30" i="6"/>
  <c r="C30" i="6"/>
  <c r="I29" i="6"/>
  <c r="J29" i="6" s="1"/>
  <c r="G29" i="6"/>
  <c r="H29" i="6" s="1"/>
  <c r="D29" i="6"/>
  <c r="C29" i="6"/>
  <c r="I28" i="6"/>
  <c r="J28" i="6" s="1"/>
  <c r="G28" i="6"/>
  <c r="H28" i="6" s="1"/>
  <c r="D28" i="6"/>
  <c r="C28" i="6"/>
  <c r="I27" i="6"/>
  <c r="J27" i="6" s="1"/>
  <c r="G27" i="6"/>
  <c r="H27" i="6" s="1"/>
  <c r="D27" i="6"/>
  <c r="C27" i="6"/>
  <c r="I26" i="6"/>
  <c r="J26" i="6" s="1"/>
  <c r="G26" i="6"/>
  <c r="H26" i="6" s="1"/>
  <c r="D26" i="6"/>
  <c r="C26" i="6"/>
  <c r="I25" i="6"/>
  <c r="J25" i="6" s="1"/>
  <c r="G25" i="6"/>
  <c r="H25" i="6" s="1"/>
  <c r="D25" i="6"/>
  <c r="C25" i="6"/>
  <c r="I24" i="6"/>
  <c r="J24" i="6" s="1"/>
  <c r="G24" i="6"/>
  <c r="H24" i="6" s="1"/>
  <c r="D24" i="6"/>
  <c r="C24" i="6"/>
  <c r="I23" i="6"/>
  <c r="J23" i="6" s="1"/>
  <c r="G23" i="6"/>
  <c r="H23" i="6" s="1"/>
  <c r="F23" i="6"/>
  <c r="D23" i="6"/>
  <c r="C23" i="6"/>
  <c r="I22" i="6"/>
  <c r="J22" i="6" s="1"/>
  <c r="G22" i="6"/>
  <c r="H22" i="6" s="1"/>
  <c r="D22" i="6"/>
  <c r="C22" i="6"/>
  <c r="I21" i="6"/>
  <c r="J21" i="6" s="1"/>
  <c r="G21" i="6"/>
  <c r="H21" i="6" s="1"/>
  <c r="D21" i="6"/>
  <c r="C21" i="6"/>
  <c r="I20" i="6"/>
  <c r="J20" i="6" s="1"/>
  <c r="G20" i="6"/>
  <c r="H20" i="6" s="1"/>
  <c r="D20" i="6"/>
  <c r="C20" i="6"/>
  <c r="I19" i="6"/>
  <c r="J19" i="6" s="1"/>
  <c r="H19" i="6"/>
  <c r="G19" i="6"/>
  <c r="D19" i="6"/>
  <c r="C19" i="6"/>
  <c r="I18" i="6"/>
  <c r="J18" i="6" s="1"/>
  <c r="G18" i="6"/>
  <c r="H18" i="6" s="1"/>
  <c r="D18" i="6"/>
  <c r="C18" i="6"/>
  <c r="I17" i="6"/>
  <c r="J17" i="6" s="1"/>
  <c r="G17" i="6"/>
  <c r="H17" i="6" s="1"/>
  <c r="D17" i="6"/>
  <c r="C17" i="6"/>
  <c r="I16" i="6"/>
  <c r="J16" i="6" s="1"/>
  <c r="G16" i="6"/>
  <c r="H16" i="6" s="1"/>
  <c r="D16" i="6"/>
  <c r="C16" i="6"/>
  <c r="I15" i="6"/>
  <c r="J15" i="6" s="1"/>
  <c r="G15" i="6"/>
  <c r="H15" i="6" s="1"/>
  <c r="D15" i="6"/>
  <c r="C15" i="6"/>
  <c r="I14" i="6"/>
  <c r="J14" i="6" s="1"/>
  <c r="G14" i="6"/>
  <c r="H14" i="6" s="1"/>
  <c r="D14" i="6"/>
  <c r="C14" i="6"/>
  <c r="I13" i="6"/>
  <c r="J13" i="6" s="1"/>
  <c r="G13" i="6"/>
  <c r="H13" i="6" s="1"/>
  <c r="D13" i="6"/>
  <c r="C13" i="6"/>
  <c r="I12" i="6"/>
  <c r="J12" i="6" s="1"/>
  <c r="G12" i="6"/>
  <c r="H12" i="6" s="1"/>
  <c r="D12" i="6"/>
  <c r="C12" i="6"/>
  <c r="I11" i="6"/>
  <c r="J11" i="6" s="1"/>
  <c r="G11" i="6"/>
  <c r="H11" i="6" s="1"/>
  <c r="D11" i="6"/>
  <c r="C11" i="6"/>
  <c r="I10" i="6"/>
  <c r="J10" i="6" s="1"/>
  <c r="G10" i="6"/>
  <c r="H10" i="6" s="1"/>
  <c r="D10" i="6"/>
  <c r="C10" i="6"/>
  <c r="I9" i="6"/>
  <c r="J9" i="6" s="1"/>
  <c r="G9" i="6"/>
  <c r="H9" i="6" s="1"/>
  <c r="D9" i="6"/>
  <c r="C9" i="6"/>
  <c r="I8" i="6"/>
  <c r="J8" i="6" s="1"/>
  <c r="G8" i="6"/>
  <c r="H8" i="6" s="1"/>
  <c r="D8" i="6"/>
  <c r="C8" i="6"/>
  <c r="I7" i="6"/>
  <c r="J7" i="6" s="1"/>
  <c r="G7" i="6"/>
  <c r="H7" i="6" s="1"/>
  <c r="D7" i="6"/>
  <c r="C7" i="6"/>
  <c r="I6" i="6"/>
  <c r="J6" i="6" s="1"/>
  <c r="G6" i="6"/>
  <c r="H6" i="6" s="1"/>
  <c r="D6" i="6"/>
  <c r="C6" i="6"/>
  <c r="F6" i="6" s="1"/>
  <c r="I5" i="6"/>
  <c r="J5" i="6" s="1"/>
  <c r="G5" i="6"/>
  <c r="H5" i="6" s="1"/>
  <c r="D5" i="6"/>
  <c r="C5" i="6"/>
  <c r="I4" i="6"/>
  <c r="J4" i="6" s="1"/>
  <c r="G4" i="6"/>
  <c r="H4" i="6" s="1"/>
  <c r="D4" i="6"/>
  <c r="C4" i="6"/>
  <c r="I3" i="6"/>
  <c r="J3" i="6" s="1"/>
  <c r="G3" i="6"/>
  <c r="H3" i="6" s="1"/>
  <c r="D3" i="6"/>
  <c r="C3" i="6"/>
  <c r="F3" i="6" s="1"/>
  <c r="D2" i="6"/>
  <c r="C2" i="6"/>
  <c r="S72" i="6"/>
  <c r="S70" i="6"/>
  <c r="S66" i="6"/>
  <c r="S62" i="6"/>
  <c r="S61" i="6"/>
  <c r="S60" i="6"/>
  <c r="S56" i="6"/>
  <c r="S52" i="6"/>
  <c r="S51" i="6"/>
  <c r="S50" i="6"/>
  <c r="S49" i="6"/>
  <c r="S48" i="6"/>
  <c r="S47" i="6"/>
  <c r="S46" i="6"/>
  <c r="S45" i="6"/>
  <c r="S44" i="6"/>
  <c r="S43" i="6"/>
  <c r="S42" i="6"/>
  <c r="S41" i="6"/>
  <c r="S40" i="6"/>
  <c r="S39" i="6"/>
  <c r="S38" i="6"/>
  <c r="S37" i="6"/>
  <c r="S36" i="6"/>
  <c r="S35" i="6"/>
  <c r="S34" i="6"/>
  <c r="S33" i="6"/>
  <c r="S32" i="6"/>
  <c r="S31" i="6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S3" i="6"/>
  <c r="X193" i="4" l="1"/>
  <c r="Y193" i="4" s="1"/>
  <c r="N193" i="4"/>
  <c r="X195" i="4"/>
  <c r="Y195" i="4" s="1"/>
  <c r="Z193" i="4"/>
  <c r="AA193" i="4" s="1"/>
  <c r="T194" i="4"/>
  <c r="X194" i="4" s="1"/>
  <c r="Z194" i="4" s="1"/>
  <c r="AA194" i="4" s="1"/>
  <c r="Z195" i="4"/>
  <c r="AA195" i="4" s="1"/>
  <c r="F64" i="6"/>
  <c r="F23" i="7"/>
  <c r="I24" i="7"/>
  <c r="F25" i="7"/>
  <c r="I38" i="7"/>
  <c r="I40" i="7"/>
  <c r="E41" i="7"/>
  <c r="I62" i="7"/>
  <c r="F63" i="7"/>
  <c r="I64" i="7"/>
  <c r="F65" i="7"/>
  <c r="O65" i="7" s="1"/>
  <c r="F71" i="7"/>
  <c r="O71" i="7" s="1"/>
  <c r="F70" i="7"/>
  <c r="F56" i="6"/>
  <c r="F4" i="6"/>
  <c r="F13" i="6"/>
  <c r="F22" i="6"/>
  <c r="L22" i="6" s="1"/>
  <c r="E66" i="6"/>
  <c r="L35" i="6"/>
  <c r="L4" i="6"/>
  <c r="E5" i="6"/>
  <c r="K5" i="6" s="1"/>
  <c r="E35" i="7"/>
  <c r="E69" i="7"/>
  <c r="F37" i="6"/>
  <c r="L37" i="6" s="1"/>
  <c r="F38" i="6"/>
  <c r="E39" i="6"/>
  <c r="F40" i="6"/>
  <c r="L40" i="6" s="1"/>
  <c r="F49" i="6"/>
  <c r="F4" i="7"/>
  <c r="O4" i="7" s="1"/>
  <c r="I14" i="7"/>
  <c r="E22" i="7"/>
  <c r="F11" i="6"/>
  <c r="L11" i="6" s="1"/>
  <c r="F15" i="6"/>
  <c r="L15" i="6" s="1"/>
  <c r="F45" i="6"/>
  <c r="E46" i="6"/>
  <c r="K46" i="6" s="1"/>
  <c r="I20" i="7"/>
  <c r="I27" i="7"/>
  <c r="I66" i="7"/>
  <c r="I70" i="7"/>
  <c r="O25" i="7"/>
  <c r="E59" i="7"/>
  <c r="F67" i="7"/>
  <c r="O67" i="7" s="1"/>
  <c r="E18" i="6"/>
  <c r="L64" i="6"/>
  <c r="N58" i="7"/>
  <c r="F9" i="6"/>
  <c r="L9" i="6" s="1"/>
  <c r="F7" i="6"/>
  <c r="L7" i="6" s="1"/>
  <c r="E30" i="6"/>
  <c r="E32" i="6"/>
  <c r="F51" i="6"/>
  <c r="L51" i="6" s="1"/>
  <c r="F65" i="6"/>
  <c r="L65" i="6" s="1"/>
  <c r="F67" i="6"/>
  <c r="F68" i="6"/>
  <c r="F71" i="6"/>
  <c r="L71" i="6" s="1"/>
  <c r="F72" i="6"/>
  <c r="L72" i="6" s="1"/>
  <c r="E2" i="7"/>
  <c r="I3" i="7"/>
  <c r="F6" i="7"/>
  <c r="O6" i="7" s="1"/>
  <c r="E8" i="7"/>
  <c r="I9" i="7"/>
  <c r="F10" i="7"/>
  <c r="O10" i="7" s="1"/>
  <c r="F16" i="7"/>
  <c r="O16" i="7" s="1"/>
  <c r="E29" i="7"/>
  <c r="I35" i="7"/>
  <c r="N35" i="7" s="1"/>
  <c r="S71" i="6"/>
  <c r="F2" i="6"/>
  <c r="L3" i="6"/>
  <c r="L6" i="6"/>
  <c r="E10" i="6"/>
  <c r="K10" i="6" s="1"/>
  <c r="L13" i="6"/>
  <c r="E14" i="6"/>
  <c r="K14" i="6" s="1"/>
  <c r="L23" i="6"/>
  <c r="E54" i="6"/>
  <c r="E55" i="6"/>
  <c r="L56" i="6"/>
  <c r="I17" i="7"/>
  <c r="E47" i="7"/>
  <c r="I48" i="7"/>
  <c r="E49" i="7"/>
  <c r="I50" i="7"/>
  <c r="F53" i="7"/>
  <c r="O53" i="7" s="1"/>
  <c r="I54" i="7"/>
  <c r="E57" i="7"/>
  <c r="F60" i="7"/>
  <c r="O60" i="7" s="1"/>
  <c r="I61" i="7"/>
  <c r="N61" i="7" s="1"/>
  <c r="F62" i="7"/>
  <c r="O62" i="7" s="1"/>
  <c r="F68" i="7"/>
  <c r="O68" i="7" s="1"/>
  <c r="I72" i="7"/>
  <c r="I7" i="7"/>
  <c r="O70" i="7"/>
  <c r="E19" i="6"/>
  <c r="K19" i="6" s="1"/>
  <c r="K30" i="6"/>
  <c r="K32" i="6"/>
  <c r="F42" i="6"/>
  <c r="F55" i="6"/>
  <c r="L55" i="6" s="1"/>
  <c r="F58" i="6"/>
  <c r="L58" i="6" s="1"/>
  <c r="F60" i="6"/>
  <c r="E62" i="6"/>
  <c r="E63" i="6"/>
  <c r="K63" i="6" s="1"/>
  <c r="E70" i="6"/>
  <c r="K70" i="6" s="1"/>
  <c r="E71" i="6"/>
  <c r="I18" i="7"/>
  <c r="E26" i="7"/>
  <c r="F28" i="7"/>
  <c r="O28" i="7" s="1"/>
  <c r="E34" i="7"/>
  <c r="F35" i="7"/>
  <c r="O35" i="7" s="1"/>
  <c r="I43" i="7"/>
  <c r="I63" i="7"/>
  <c r="S54" i="6"/>
  <c r="E3" i="6"/>
  <c r="F16" i="6"/>
  <c r="L16" i="6" s="1"/>
  <c r="E17" i="6"/>
  <c r="K17" i="6" s="1"/>
  <c r="E20" i="6"/>
  <c r="K20" i="6" s="1"/>
  <c r="F31" i="6"/>
  <c r="L31" i="6" s="1"/>
  <c r="F33" i="6"/>
  <c r="L33" i="6" s="1"/>
  <c r="F43" i="6"/>
  <c r="F46" i="6"/>
  <c r="F52" i="6"/>
  <c r="L52" i="6" s="1"/>
  <c r="E53" i="6"/>
  <c r="L67" i="6"/>
  <c r="L68" i="6"/>
  <c r="I10" i="7"/>
  <c r="E11" i="7"/>
  <c r="N11" i="7" s="1"/>
  <c r="F21" i="7"/>
  <c r="O21" i="7" s="1"/>
  <c r="F22" i="7"/>
  <c r="O22" i="7" s="1"/>
  <c r="I23" i="7"/>
  <c r="I25" i="7"/>
  <c r="F27" i="7"/>
  <c r="O27" i="7" s="1"/>
  <c r="E33" i="7"/>
  <c r="I42" i="7"/>
  <c r="I44" i="7"/>
  <c r="E54" i="7"/>
  <c r="N54" i="7" s="1"/>
  <c r="S53" i="6"/>
  <c r="E9" i="6"/>
  <c r="K9" i="6" s="1"/>
  <c r="F10" i="6"/>
  <c r="L10" i="6" s="1"/>
  <c r="E22" i="6"/>
  <c r="E23" i="6"/>
  <c r="K23" i="6" s="1"/>
  <c r="F30" i="6"/>
  <c r="L30" i="6" s="1"/>
  <c r="E31" i="6"/>
  <c r="K31" i="6" s="1"/>
  <c r="F32" i="6"/>
  <c r="L32" i="6" s="1"/>
  <c r="E33" i="6"/>
  <c r="K33" i="6" s="1"/>
  <c r="M33" i="6" s="1"/>
  <c r="N33" i="6" s="1"/>
  <c r="E38" i="6"/>
  <c r="K38" i="6" s="1"/>
  <c r="F39" i="6"/>
  <c r="L39" i="6" s="1"/>
  <c r="E42" i="6"/>
  <c r="K42" i="6" s="1"/>
  <c r="F44" i="6"/>
  <c r="E44" i="6"/>
  <c r="L60" i="6"/>
  <c r="E36" i="6"/>
  <c r="K36" i="6" s="1"/>
  <c r="F36" i="6"/>
  <c r="L36" i="6" s="1"/>
  <c r="F5" i="6"/>
  <c r="L5" i="6" s="1"/>
  <c r="F12" i="6"/>
  <c r="L12" i="6" s="1"/>
  <c r="F18" i="6"/>
  <c r="L18" i="6" s="1"/>
  <c r="F19" i="6"/>
  <c r="L19" i="6" s="1"/>
  <c r="E21" i="6"/>
  <c r="E34" i="6"/>
  <c r="K34" i="6" s="1"/>
  <c r="F34" i="6"/>
  <c r="L34" i="6" s="1"/>
  <c r="F41" i="6"/>
  <c r="E41" i="6"/>
  <c r="K41" i="6" s="1"/>
  <c r="S58" i="6"/>
  <c r="S59" i="6"/>
  <c r="S65" i="6"/>
  <c r="E6" i="6"/>
  <c r="K6" i="6" s="1"/>
  <c r="F8" i="6"/>
  <c r="L8" i="6" s="1"/>
  <c r="E13" i="6"/>
  <c r="K13" i="6" s="1"/>
  <c r="F14" i="6"/>
  <c r="L14" i="6" s="1"/>
  <c r="M14" i="6" s="1"/>
  <c r="N14" i="6" s="1"/>
  <c r="F17" i="6"/>
  <c r="L17" i="6" s="1"/>
  <c r="L49" i="6"/>
  <c r="O7" i="7"/>
  <c r="E9" i="7"/>
  <c r="E21" i="7"/>
  <c r="E30" i="7"/>
  <c r="O42" i="7"/>
  <c r="E45" i="7"/>
  <c r="E48" i="7"/>
  <c r="N48" i="7" s="1"/>
  <c r="I60" i="7"/>
  <c r="F64" i="7"/>
  <c r="E66" i="7"/>
  <c r="I68" i="7"/>
  <c r="F69" i="7"/>
  <c r="O69" i="7" s="1"/>
  <c r="K53" i="6"/>
  <c r="F54" i="6"/>
  <c r="L54" i="6" s="1"/>
  <c r="K59" i="6"/>
  <c r="F61" i="6"/>
  <c r="L61" i="6" s="1"/>
  <c r="K66" i="6"/>
  <c r="F70" i="6"/>
  <c r="L70" i="6" s="1"/>
  <c r="I6" i="7"/>
  <c r="E10" i="7"/>
  <c r="E14" i="7"/>
  <c r="N14" i="7" s="1"/>
  <c r="P14" i="7" s="1"/>
  <c r="I16" i="7"/>
  <c r="F17" i="7"/>
  <c r="O17" i="7" s="1"/>
  <c r="F19" i="7"/>
  <c r="O19" i="7" s="1"/>
  <c r="F20" i="7"/>
  <c r="O20" i="7" s="1"/>
  <c r="I21" i="7"/>
  <c r="I26" i="7"/>
  <c r="I28" i="7"/>
  <c r="F29" i="7"/>
  <c r="O29" i="7" s="1"/>
  <c r="F33" i="7"/>
  <c r="O33" i="7" s="1"/>
  <c r="E37" i="7"/>
  <c r="I37" i="7"/>
  <c r="I39" i="7"/>
  <c r="I46" i="7"/>
  <c r="N46" i="7" s="1"/>
  <c r="F47" i="7"/>
  <c r="O47" i="7" s="1"/>
  <c r="F49" i="7"/>
  <c r="O49" i="7" s="1"/>
  <c r="I71" i="7"/>
  <c r="F50" i="6"/>
  <c r="L50" i="6" s="1"/>
  <c r="F53" i="6"/>
  <c r="L53" i="6" s="1"/>
  <c r="K55" i="6"/>
  <c r="F57" i="6"/>
  <c r="L57" i="6" s="1"/>
  <c r="K62" i="6"/>
  <c r="F63" i="6"/>
  <c r="L63" i="6" s="1"/>
  <c r="F66" i="6"/>
  <c r="L66" i="6" s="1"/>
  <c r="K71" i="6"/>
  <c r="F2" i="7"/>
  <c r="E6" i="7"/>
  <c r="E7" i="7"/>
  <c r="N7" i="7" s="1"/>
  <c r="F12" i="7"/>
  <c r="O12" i="7" s="1"/>
  <c r="O23" i="7"/>
  <c r="E27" i="7"/>
  <c r="N27" i="7" s="1"/>
  <c r="P27" i="7" s="1"/>
  <c r="R27" i="7" s="1"/>
  <c r="O30" i="7"/>
  <c r="I32" i="7"/>
  <c r="I33" i="7"/>
  <c r="N33" i="7" s="1"/>
  <c r="P33" i="7" s="1"/>
  <c r="F34" i="7"/>
  <c r="O34" i="7" s="1"/>
  <c r="E38" i="7"/>
  <c r="F41" i="7"/>
  <c r="O41" i="7" s="1"/>
  <c r="E42" i="7"/>
  <c r="F45" i="7"/>
  <c r="O45" i="7" s="1"/>
  <c r="O48" i="7"/>
  <c r="N50" i="7"/>
  <c r="I52" i="7"/>
  <c r="I53" i="7"/>
  <c r="F54" i="7"/>
  <c r="O54" i="7" s="1"/>
  <c r="F57" i="7"/>
  <c r="O57" i="7" s="1"/>
  <c r="E62" i="7"/>
  <c r="O66" i="7"/>
  <c r="E35" i="6"/>
  <c r="K35" i="6" s="1"/>
  <c r="E37" i="6"/>
  <c r="K37" i="6" s="1"/>
  <c r="M37" i="6" s="1"/>
  <c r="N37" i="6" s="1"/>
  <c r="E49" i="6"/>
  <c r="K49" i="6" s="1"/>
  <c r="E51" i="6"/>
  <c r="K51" i="6" s="1"/>
  <c r="E58" i="6"/>
  <c r="K58" i="6" s="1"/>
  <c r="F59" i="6"/>
  <c r="L59" i="6" s="1"/>
  <c r="F62" i="6"/>
  <c r="L62" i="6" s="1"/>
  <c r="M62" i="6" s="1"/>
  <c r="N62" i="6" s="1"/>
  <c r="E67" i="6"/>
  <c r="K67" i="6" s="1"/>
  <c r="M67" i="6" s="1"/>
  <c r="N67" i="6" s="1"/>
  <c r="F69" i="6"/>
  <c r="L69" i="6" s="1"/>
  <c r="E3" i="7"/>
  <c r="N3" i="7" s="1"/>
  <c r="E4" i="7"/>
  <c r="N4" i="7" s="1"/>
  <c r="I5" i="7"/>
  <c r="N5" i="7" s="1"/>
  <c r="F8" i="7"/>
  <c r="O8" i="7" s="1"/>
  <c r="F11" i="7"/>
  <c r="O11" i="7" s="1"/>
  <c r="P11" i="7" s="1"/>
  <c r="I12" i="7"/>
  <c r="F13" i="7"/>
  <c r="O13" i="7" s="1"/>
  <c r="F15" i="7"/>
  <c r="O15" i="7" s="1"/>
  <c r="E18" i="7"/>
  <c r="N18" i="7" s="1"/>
  <c r="P18" i="7" s="1"/>
  <c r="E19" i="7"/>
  <c r="N19" i="7" s="1"/>
  <c r="P19" i="7" s="1"/>
  <c r="R19" i="7" s="1"/>
  <c r="I22" i="7"/>
  <c r="N22" i="7" s="1"/>
  <c r="F24" i="7"/>
  <c r="O24" i="7" s="1"/>
  <c r="F26" i="7"/>
  <c r="O26" i="7" s="1"/>
  <c r="I36" i="7"/>
  <c r="F37" i="7"/>
  <c r="O37" i="7" s="1"/>
  <c r="I41" i="7"/>
  <c r="N41" i="7" s="1"/>
  <c r="N47" i="7"/>
  <c r="I49" i="7"/>
  <c r="E53" i="7"/>
  <c r="N53" i="7" s="1"/>
  <c r="P53" i="7" s="1"/>
  <c r="R53" i="7" s="1"/>
  <c r="F55" i="7"/>
  <c r="O55" i="7" s="1"/>
  <c r="I56" i="7"/>
  <c r="I57" i="7"/>
  <c r="F58" i="7"/>
  <c r="O58" i="7" s="1"/>
  <c r="I59" i="7"/>
  <c r="F61" i="7"/>
  <c r="O61" i="7" s="1"/>
  <c r="E63" i="7"/>
  <c r="N63" i="7" s="1"/>
  <c r="E65" i="7"/>
  <c r="N65" i="7" s="1"/>
  <c r="P65" i="7" s="1"/>
  <c r="I67" i="7"/>
  <c r="E70" i="7"/>
  <c r="N70" i="7" s="1"/>
  <c r="P70" i="7" s="1"/>
  <c r="Q70" i="7" s="1"/>
  <c r="S57" i="6"/>
  <c r="S55" i="6"/>
  <c r="S63" i="6"/>
  <c r="S64" i="6"/>
  <c r="S68" i="6"/>
  <c r="S67" i="6"/>
  <c r="S69" i="6"/>
  <c r="U2" i="7"/>
  <c r="R2" i="6"/>
  <c r="E2" i="6"/>
  <c r="E4" i="6"/>
  <c r="K4" i="6" s="1"/>
  <c r="M4" i="6" s="1"/>
  <c r="N4" i="6" s="1"/>
  <c r="E8" i="6"/>
  <c r="K8" i="6" s="1"/>
  <c r="E12" i="6"/>
  <c r="K12" i="6" s="1"/>
  <c r="M12" i="6" s="1"/>
  <c r="N12" i="6" s="1"/>
  <c r="E16" i="6"/>
  <c r="K16" i="6" s="1"/>
  <c r="M19" i="6"/>
  <c r="N19" i="6" s="1"/>
  <c r="M23" i="6"/>
  <c r="N23" i="6" s="1"/>
  <c r="F26" i="6"/>
  <c r="L26" i="6" s="1"/>
  <c r="E26" i="6"/>
  <c r="K26" i="6" s="1"/>
  <c r="M30" i="6"/>
  <c r="N30" i="6" s="1"/>
  <c r="M31" i="6"/>
  <c r="N31" i="6" s="1"/>
  <c r="M32" i="6"/>
  <c r="N32" i="6" s="1"/>
  <c r="M35" i="6"/>
  <c r="N35" i="6" s="1"/>
  <c r="M36" i="6"/>
  <c r="N36" i="6" s="1"/>
  <c r="M5" i="6"/>
  <c r="N5" i="6" s="1"/>
  <c r="M13" i="6"/>
  <c r="N13" i="6" s="1"/>
  <c r="F27" i="6"/>
  <c r="L27" i="6" s="1"/>
  <c r="E27" i="6"/>
  <c r="K27" i="6" s="1"/>
  <c r="M6" i="6"/>
  <c r="N6" i="6" s="1"/>
  <c r="F20" i="6"/>
  <c r="L20" i="6" s="1"/>
  <c r="K21" i="6"/>
  <c r="F24" i="6"/>
  <c r="L24" i="6" s="1"/>
  <c r="E24" i="6"/>
  <c r="K24" i="6" s="1"/>
  <c r="F28" i="6"/>
  <c r="L28" i="6" s="1"/>
  <c r="E28" i="6"/>
  <c r="K28" i="6" s="1"/>
  <c r="K3" i="6"/>
  <c r="M3" i="6" s="1"/>
  <c r="N3" i="6" s="1"/>
  <c r="E7" i="6"/>
  <c r="K7" i="6" s="1"/>
  <c r="M7" i="6" s="1"/>
  <c r="N7" i="6" s="1"/>
  <c r="E11" i="6"/>
  <c r="K11" i="6" s="1"/>
  <c r="E15" i="6"/>
  <c r="K15" i="6" s="1"/>
  <c r="M15" i="6" s="1"/>
  <c r="N15" i="6" s="1"/>
  <c r="K18" i="6"/>
  <c r="M18" i="6" s="1"/>
  <c r="N18" i="6" s="1"/>
  <c r="F21" i="6"/>
  <c r="L21" i="6" s="1"/>
  <c r="K22" i="6"/>
  <c r="F25" i="6"/>
  <c r="L25" i="6" s="1"/>
  <c r="E25" i="6"/>
  <c r="K25" i="6" s="1"/>
  <c r="F29" i="6"/>
  <c r="L29" i="6" s="1"/>
  <c r="E29" i="6"/>
  <c r="K29" i="6" s="1"/>
  <c r="L41" i="6"/>
  <c r="M41" i="6" s="1"/>
  <c r="N41" i="6" s="1"/>
  <c r="L45" i="6"/>
  <c r="M45" i="6" s="1"/>
  <c r="N45" i="6" s="1"/>
  <c r="K50" i="6"/>
  <c r="M50" i="6" s="1"/>
  <c r="N50" i="6" s="1"/>
  <c r="L38" i="6"/>
  <c r="M38" i="6" s="1"/>
  <c r="N38" i="6" s="1"/>
  <c r="K39" i="6"/>
  <c r="L42" i="6"/>
  <c r="M42" i="6" s="1"/>
  <c r="N42" i="6" s="1"/>
  <c r="K43" i="6"/>
  <c r="L46" i="6"/>
  <c r="M46" i="6" s="1"/>
  <c r="N46" i="6" s="1"/>
  <c r="E48" i="6"/>
  <c r="K48" i="6" s="1"/>
  <c r="F48" i="6"/>
  <c r="L48" i="6" s="1"/>
  <c r="K40" i="6"/>
  <c r="M40" i="6" s="1"/>
  <c r="N40" i="6" s="1"/>
  <c r="L43" i="6"/>
  <c r="K44" i="6"/>
  <c r="K54" i="6"/>
  <c r="M54" i="6" s="1"/>
  <c r="N54" i="6" s="1"/>
  <c r="L44" i="6"/>
  <c r="E47" i="6"/>
  <c r="K47" i="6" s="1"/>
  <c r="F47" i="6"/>
  <c r="L47" i="6" s="1"/>
  <c r="E52" i="6"/>
  <c r="K52" i="6" s="1"/>
  <c r="E56" i="6"/>
  <c r="K56" i="6" s="1"/>
  <c r="M56" i="6" s="1"/>
  <c r="N56" i="6" s="1"/>
  <c r="E60" i="6"/>
  <c r="K60" i="6" s="1"/>
  <c r="M60" i="6" s="1"/>
  <c r="N60" i="6" s="1"/>
  <c r="E64" i="6"/>
  <c r="K64" i="6" s="1"/>
  <c r="M64" i="6" s="1"/>
  <c r="N64" i="6" s="1"/>
  <c r="E68" i="6"/>
  <c r="K68" i="6" s="1"/>
  <c r="M68" i="6" s="1"/>
  <c r="N68" i="6" s="1"/>
  <c r="E72" i="6"/>
  <c r="K72" i="6" s="1"/>
  <c r="N6" i="7"/>
  <c r="P6" i="7" s="1"/>
  <c r="P7" i="7"/>
  <c r="N8" i="7"/>
  <c r="P8" i="7" s="1"/>
  <c r="E57" i="6"/>
  <c r="K57" i="6" s="1"/>
  <c r="M57" i="6" s="1"/>
  <c r="N57" i="6" s="1"/>
  <c r="E61" i="6"/>
  <c r="K61" i="6" s="1"/>
  <c r="M61" i="6" s="1"/>
  <c r="N61" i="6" s="1"/>
  <c r="E65" i="6"/>
  <c r="K65" i="6" s="1"/>
  <c r="E69" i="6"/>
  <c r="K69" i="6" s="1"/>
  <c r="M69" i="6" s="1"/>
  <c r="N69" i="6" s="1"/>
  <c r="P4" i="7"/>
  <c r="Q18" i="7"/>
  <c r="R18" i="7"/>
  <c r="M66" i="6"/>
  <c r="N66" i="6" s="1"/>
  <c r="M59" i="6"/>
  <c r="N59" i="6" s="1"/>
  <c r="M63" i="6"/>
  <c r="N63" i="6" s="1"/>
  <c r="M71" i="6"/>
  <c r="N71" i="6" s="1"/>
  <c r="N10" i="7"/>
  <c r="P10" i="7" s="1"/>
  <c r="F3" i="7"/>
  <c r="O3" i="7" s="1"/>
  <c r="F5" i="7"/>
  <c r="O5" i="7" s="1"/>
  <c r="F9" i="7"/>
  <c r="O9" i="7" s="1"/>
  <c r="N13" i="7"/>
  <c r="E16" i="7"/>
  <c r="N16" i="7" s="1"/>
  <c r="P16" i="7" s="1"/>
  <c r="N21" i="7"/>
  <c r="E24" i="7"/>
  <c r="N24" i="7" s="1"/>
  <c r="P24" i="7" s="1"/>
  <c r="N29" i="7"/>
  <c r="E12" i="7"/>
  <c r="N12" i="7" s="1"/>
  <c r="P12" i="7" s="1"/>
  <c r="E17" i="7"/>
  <c r="N17" i="7" s="1"/>
  <c r="P17" i="7" s="1"/>
  <c r="E20" i="7"/>
  <c r="N20" i="7" s="1"/>
  <c r="P20" i="7" s="1"/>
  <c r="E25" i="7"/>
  <c r="N25" i="7" s="1"/>
  <c r="P25" i="7" s="1"/>
  <c r="Q27" i="7"/>
  <c r="E28" i="7"/>
  <c r="N28" i="7" s="1"/>
  <c r="P28" i="7" s="1"/>
  <c r="N30" i="7"/>
  <c r="P30" i="7" s="1"/>
  <c r="E15" i="7"/>
  <c r="N15" i="7" s="1"/>
  <c r="P15" i="7" s="1"/>
  <c r="E23" i="7"/>
  <c r="N23" i="7" s="1"/>
  <c r="P23" i="7" s="1"/>
  <c r="E36" i="7"/>
  <c r="N36" i="7" s="1"/>
  <c r="F36" i="7"/>
  <c r="O36" i="7" s="1"/>
  <c r="I31" i="7"/>
  <c r="N34" i="7"/>
  <c r="P34" i="7" s="1"/>
  <c r="N38" i="7"/>
  <c r="F43" i="7"/>
  <c r="O43" i="7" s="1"/>
  <c r="E43" i="7"/>
  <c r="N43" i="7" s="1"/>
  <c r="F31" i="7"/>
  <c r="O31" i="7" s="1"/>
  <c r="E32" i="7"/>
  <c r="N32" i="7" s="1"/>
  <c r="F32" i="7"/>
  <c r="O32" i="7" s="1"/>
  <c r="O38" i="7"/>
  <c r="E40" i="7"/>
  <c r="N40" i="7" s="1"/>
  <c r="F40" i="7"/>
  <c r="O40" i="7" s="1"/>
  <c r="N45" i="7"/>
  <c r="N49" i="7"/>
  <c r="P49" i="7" s="1"/>
  <c r="F39" i="7"/>
  <c r="O39" i="7" s="1"/>
  <c r="E39" i="7"/>
  <c r="N39" i="7" s="1"/>
  <c r="E44" i="7"/>
  <c r="N44" i="7" s="1"/>
  <c r="F44" i="7"/>
  <c r="O44" i="7" s="1"/>
  <c r="F46" i="7"/>
  <c r="O46" i="7" s="1"/>
  <c r="F50" i="7"/>
  <c r="O50" i="7" s="1"/>
  <c r="P50" i="7" s="1"/>
  <c r="F51" i="7"/>
  <c r="O51" i="7" s="1"/>
  <c r="N62" i="7"/>
  <c r="O63" i="7"/>
  <c r="P63" i="7" s="1"/>
  <c r="N69" i="7"/>
  <c r="P69" i="7" s="1"/>
  <c r="Q53" i="7"/>
  <c r="R65" i="7"/>
  <c r="Q65" i="7"/>
  <c r="R70" i="7"/>
  <c r="E31" i="7"/>
  <c r="I51" i="7"/>
  <c r="O52" i="7"/>
  <c r="P54" i="7"/>
  <c r="N57" i="7"/>
  <c r="P57" i="7" s="1"/>
  <c r="O59" i="7"/>
  <c r="O64" i="7"/>
  <c r="O72" i="7"/>
  <c r="O56" i="7"/>
  <c r="P58" i="7"/>
  <c r="N59" i="7"/>
  <c r="E51" i="7"/>
  <c r="E55" i="7"/>
  <c r="N55" i="7" s="1"/>
  <c r="P55" i="7" s="1"/>
  <c r="E67" i="7"/>
  <c r="N67" i="7" s="1"/>
  <c r="P67" i="7" s="1"/>
  <c r="E71" i="7"/>
  <c r="N71" i="7" s="1"/>
  <c r="P71" i="7" s="1"/>
  <c r="E52" i="7"/>
  <c r="N52" i="7" s="1"/>
  <c r="E56" i="7"/>
  <c r="N56" i="7" s="1"/>
  <c r="E60" i="7"/>
  <c r="N60" i="7" s="1"/>
  <c r="P60" i="7" s="1"/>
  <c r="E64" i="7"/>
  <c r="N64" i="7" s="1"/>
  <c r="E68" i="7"/>
  <c r="N68" i="7" s="1"/>
  <c r="P68" i="7" s="1"/>
  <c r="E72" i="7"/>
  <c r="N72" i="7" s="1"/>
  <c r="Y194" i="4" l="1"/>
  <c r="M20" i="6"/>
  <c r="N20" i="6" s="1"/>
  <c r="N37" i="7"/>
  <c r="P59" i="7"/>
  <c r="M9" i="6"/>
  <c r="N9" i="6" s="1"/>
  <c r="N31" i="7"/>
  <c r="M65" i="6"/>
  <c r="N65" i="6" s="1"/>
  <c r="M34" i="6"/>
  <c r="N34" i="6" s="1"/>
  <c r="M17" i="6"/>
  <c r="N17" i="6" s="1"/>
  <c r="M70" i="6"/>
  <c r="N70" i="6" s="1"/>
  <c r="M55" i="6"/>
  <c r="N55" i="6" s="1"/>
  <c r="P56" i="7"/>
  <c r="R56" i="7" s="1"/>
  <c r="M22" i="6"/>
  <c r="N22" i="6" s="1"/>
  <c r="P47" i="7"/>
  <c r="P45" i="7"/>
  <c r="Q45" i="7" s="1"/>
  <c r="M51" i="6"/>
  <c r="N51" i="6" s="1"/>
  <c r="P21" i="7"/>
  <c r="R21" i="7" s="1"/>
  <c r="M11" i="6"/>
  <c r="N11" i="6" s="1"/>
  <c r="Q19" i="7"/>
  <c r="P3" i="7"/>
  <c r="Q3" i="7" s="1"/>
  <c r="M52" i="6"/>
  <c r="N52" i="6" s="1"/>
  <c r="M16" i="6"/>
  <c r="N16" i="6" s="1"/>
  <c r="P41" i="7"/>
  <c r="Q41" i="7" s="1"/>
  <c r="M58" i="6"/>
  <c r="N58" i="6" s="1"/>
  <c r="N66" i="7"/>
  <c r="P66" i="7" s="1"/>
  <c r="R66" i="7" s="1"/>
  <c r="N9" i="7"/>
  <c r="P9" i="7"/>
  <c r="Q9" i="7" s="1"/>
  <c r="M8" i="6"/>
  <c r="N8" i="6" s="1"/>
  <c r="M49" i="6"/>
  <c r="N49" i="6" s="1"/>
  <c r="N42" i="7"/>
  <c r="P42" i="7" s="1"/>
  <c r="P62" i="7"/>
  <c r="Q62" i="7" s="1"/>
  <c r="M72" i="6"/>
  <c r="N72" i="6" s="1"/>
  <c r="P35" i="7"/>
  <c r="Q35" i="7" s="1"/>
  <c r="N51" i="7"/>
  <c r="P51" i="7" s="1"/>
  <c r="R51" i="7" s="1"/>
  <c r="P46" i="7"/>
  <c r="Q46" i="7" s="1"/>
  <c r="P61" i="7"/>
  <c r="M10" i="6"/>
  <c r="N10" i="6" s="1"/>
  <c r="N26" i="7"/>
  <c r="P26" i="7" s="1"/>
  <c r="P22" i="7"/>
  <c r="P72" i="7"/>
  <c r="R72" i="7" s="1"/>
  <c r="P38" i="7"/>
  <c r="R38" i="7" s="1"/>
  <c r="M43" i="6"/>
  <c r="N43" i="6" s="1"/>
  <c r="Q14" i="7"/>
  <c r="R14" i="7"/>
  <c r="P29" i="7"/>
  <c r="R29" i="7" s="1"/>
  <c r="P13" i="7"/>
  <c r="Q13" i="7" s="1"/>
  <c r="M29" i="6"/>
  <c r="N29" i="6" s="1"/>
  <c r="M24" i="6"/>
  <c r="N24" i="6" s="1"/>
  <c r="P48" i="7"/>
  <c r="P32" i="7"/>
  <c r="Q32" i="7" s="1"/>
  <c r="P36" i="7"/>
  <c r="Q36" i="7" s="1"/>
  <c r="P37" i="7"/>
  <c r="M47" i="6"/>
  <c r="N47" i="6" s="1"/>
  <c r="M48" i="6"/>
  <c r="N48" i="6" s="1"/>
  <c r="M27" i="6"/>
  <c r="N27" i="6" s="1"/>
  <c r="M26" i="6"/>
  <c r="N26" i="6" s="1"/>
  <c r="M53" i="6"/>
  <c r="N53" i="6" s="1"/>
  <c r="R3" i="7"/>
  <c r="S3" i="7" s="1"/>
  <c r="P64" i="7"/>
  <c r="R71" i="7"/>
  <c r="Q71" i="7"/>
  <c r="R61" i="7"/>
  <c r="Q61" i="7"/>
  <c r="R57" i="7"/>
  <c r="Q57" i="7"/>
  <c r="P31" i="7"/>
  <c r="R69" i="7"/>
  <c r="Q69" i="7"/>
  <c r="P39" i="7"/>
  <c r="P43" i="7"/>
  <c r="R23" i="7"/>
  <c r="Q23" i="7"/>
  <c r="R17" i="7"/>
  <c r="Q17" i="7"/>
  <c r="R13" i="7"/>
  <c r="R11" i="7"/>
  <c r="Q11" i="7"/>
  <c r="R7" i="7"/>
  <c r="Q7" i="7"/>
  <c r="M44" i="6"/>
  <c r="N44" i="6" s="1"/>
  <c r="M25" i="6"/>
  <c r="N25" i="6" s="1"/>
  <c r="Q3" i="6"/>
  <c r="Q4" i="6" s="1"/>
  <c r="Q5" i="6" s="1"/>
  <c r="Q6" i="6" s="1"/>
  <c r="Q7" i="6" s="1"/>
  <c r="Q8" i="6" s="1"/>
  <c r="Q9" i="6" s="1"/>
  <c r="O3" i="6"/>
  <c r="R60" i="7"/>
  <c r="Q60" i="7"/>
  <c r="R67" i="7"/>
  <c r="Q67" i="7"/>
  <c r="R59" i="7"/>
  <c r="Q59" i="7"/>
  <c r="Q54" i="7"/>
  <c r="R54" i="7"/>
  <c r="R63" i="7"/>
  <c r="Q63" i="7"/>
  <c r="R45" i="7"/>
  <c r="R15" i="7"/>
  <c r="Q15" i="7"/>
  <c r="R25" i="7"/>
  <c r="Q25" i="7"/>
  <c r="Q12" i="7"/>
  <c r="R12" i="7"/>
  <c r="Q24" i="7"/>
  <c r="R24" i="7"/>
  <c r="R10" i="7"/>
  <c r="Q10" i="7"/>
  <c r="R6" i="7"/>
  <c r="Q6" i="7"/>
  <c r="M39" i="6"/>
  <c r="N39" i="6" s="1"/>
  <c r="M28" i="6"/>
  <c r="N28" i="6" s="1"/>
  <c r="M21" i="6"/>
  <c r="N21" i="6" s="1"/>
  <c r="R55" i="7"/>
  <c r="Q55" i="7"/>
  <c r="Q58" i="7"/>
  <c r="R58" i="7"/>
  <c r="R49" i="7"/>
  <c r="Q49" i="7"/>
  <c r="R36" i="7"/>
  <c r="R30" i="7"/>
  <c r="Q30" i="7"/>
  <c r="Q20" i="7"/>
  <c r="R20" i="7"/>
  <c r="Q21" i="7"/>
  <c r="P5" i="7"/>
  <c r="Q56" i="7"/>
  <c r="R68" i="7"/>
  <c r="Q68" i="7"/>
  <c r="P52" i="7"/>
  <c r="P44" i="7"/>
  <c r="P40" i="7"/>
  <c r="R50" i="7"/>
  <c r="Q50" i="7"/>
  <c r="R34" i="7"/>
  <c r="Q34" i="7"/>
  <c r="Q33" i="7"/>
  <c r="R33" i="7"/>
  <c r="Q28" i="7"/>
  <c r="R28" i="7"/>
  <c r="Q16" i="7"/>
  <c r="R16" i="7"/>
  <c r="R4" i="7"/>
  <c r="Q4" i="7"/>
  <c r="R8" i="7"/>
  <c r="Q8" i="7"/>
  <c r="Q66" i="7" l="1"/>
  <c r="Q10" i="6"/>
  <c r="Q11" i="6" s="1"/>
  <c r="Q12" i="6" s="1"/>
  <c r="Q13" i="6" s="1"/>
  <c r="Q14" i="6" s="1"/>
  <c r="Q15" i="6" s="1"/>
  <c r="Q16" i="6" s="1"/>
  <c r="Q17" i="6" s="1"/>
  <c r="Q18" i="6" s="1"/>
  <c r="Q19" i="6" s="1"/>
  <c r="Q20" i="6" s="1"/>
  <c r="Q72" i="7"/>
  <c r="R35" i="7"/>
  <c r="R46" i="7"/>
  <c r="R47" i="7"/>
  <c r="Q47" i="7"/>
  <c r="R9" i="7"/>
  <c r="R41" i="7"/>
  <c r="Q42" i="7"/>
  <c r="R42" i="7"/>
  <c r="Q51" i="7"/>
  <c r="Q38" i="7"/>
  <c r="R32" i="7"/>
  <c r="R62" i="7"/>
  <c r="Q29" i="7"/>
  <c r="Q22" i="7"/>
  <c r="R22" i="7"/>
  <c r="S4" i="7"/>
  <c r="Q48" i="7"/>
  <c r="R48" i="7"/>
  <c r="Q21" i="6"/>
  <c r="Q22" i="6" s="1"/>
  <c r="Q23" i="6" s="1"/>
  <c r="Q24" i="6" s="1"/>
  <c r="Q25" i="6" s="1"/>
  <c r="Q26" i="6" s="1"/>
  <c r="Q27" i="6" s="1"/>
  <c r="Q28" i="6" s="1"/>
  <c r="Q29" i="6" s="1"/>
  <c r="Q30" i="6" s="1"/>
  <c r="Q31" i="6" s="1"/>
  <c r="Q32" i="6" s="1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51" i="6" s="1"/>
  <c r="Q52" i="6" s="1"/>
  <c r="Q53" i="6" s="1"/>
  <c r="Q54" i="6" s="1"/>
  <c r="Q55" i="6" s="1"/>
  <c r="Q56" i="6" s="1"/>
  <c r="Q57" i="6" s="1"/>
  <c r="Q58" i="6" s="1"/>
  <c r="Q59" i="6" s="1"/>
  <c r="Q60" i="6" s="1"/>
  <c r="Q61" i="6" s="1"/>
  <c r="Q62" i="6" s="1"/>
  <c r="Q63" i="6" s="1"/>
  <c r="Q64" i="6" s="1"/>
  <c r="Q65" i="6" s="1"/>
  <c r="Q66" i="6" s="1"/>
  <c r="Q67" i="6" s="1"/>
  <c r="Q68" i="6" s="1"/>
  <c r="Q69" i="6" s="1"/>
  <c r="Q70" i="6" s="1"/>
  <c r="Q71" i="6" s="1"/>
  <c r="Q72" i="6" s="1"/>
  <c r="Q37" i="7"/>
  <c r="R37" i="7"/>
  <c r="R26" i="7"/>
  <c r="Q26" i="7"/>
  <c r="Q40" i="7"/>
  <c r="R40" i="7"/>
  <c r="R52" i="7"/>
  <c r="Q52" i="7"/>
  <c r="Q44" i="7"/>
  <c r="R44" i="7"/>
  <c r="Q5" i="7"/>
  <c r="R5" i="7"/>
  <c r="S5" i="7" s="1"/>
  <c r="S6" i="7" s="1"/>
  <c r="S7" i="7" s="1"/>
  <c r="S8" i="7" s="1"/>
  <c r="S9" i="7" s="1"/>
  <c r="S10" i="7" s="1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 s="1"/>
  <c r="S38" i="7" s="1"/>
  <c r="S39" i="7" s="1"/>
  <c r="S40" i="7" s="1"/>
  <c r="S41" i="7" s="1"/>
  <c r="S42" i="7" s="1"/>
  <c r="S43" i="7" s="1"/>
  <c r="S44" i="7" s="1"/>
  <c r="S45" i="7" s="1"/>
  <c r="S46" i="7" s="1"/>
  <c r="S47" i="7" s="1"/>
  <c r="S48" i="7" s="1"/>
  <c r="S49" i="7" s="1"/>
  <c r="S50" i="7" s="1"/>
  <c r="S51" i="7" s="1"/>
  <c r="S52" i="7" s="1"/>
  <c r="S53" i="7" s="1"/>
  <c r="S54" i="7" s="1"/>
  <c r="S55" i="7" s="1"/>
  <c r="S56" i="7" s="1"/>
  <c r="S57" i="7" s="1"/>
  <c r="S58" i="7" s="1"/>
  <c r="S59" i="7" s="1"/>
  <c r="S60" i="7" s="1"/>
  <c r="S61" i="7" s="1"/>
  <c r="S62" i="7" s="1"/>
  <c r="S63" i="7" s="1"/>
  <c r="S64" i="7" s="1"/>
  <c r="S65" i="7" s="1"/>
  <c r="S66" i="7" s="1"/>
  <c r="S67" i="7" s="1"/>
  <c r="S68" i="7" s="1"/>
  <c r="S69" i="7" s="1"/>
  <c r="S70" i="7" s="1"/>
  <c r="S71" i="7" s="1"/>
  <c r="S72" i="7" s="1"/>
  <c r="O4" i="6"/>
  <c r="P3" i="6"/>
  <c r="R43" i="7"/>
  <c r="Q43" i="7"/>
  <c r="R31" i="7"/>
  <c r="Q31" i="7"/>
  <c r="R39" i="7"/>
  <c r="Q39" i="7"/>
  <c r="U3" i="7"/>
  <c r="V3" i="7" s="1"/>
  <c r="W3" i="7" s="1"/>
  <c r="X3" i="7" s="1"/>
  <c r="R3" i="6"/>
  <c r="T3" i="6" s="1"/>
  <c r="U3" i="6" s="1"/>
  <c r="V3" i="6" s="1"/>
  <c r="R64" i="7"/>
  <c r="Q64" i="7"/>
  <c r="O5" i="6" l="1"/>
  <c r="P4" i="6"/>
  <c r="U4" i="7"/>
  <c r="V4" i="7" s="1"/>
  <c r="W4" i="7" s="1"/>
  <c r="X4" i="7" s="1"/>
  <c r="R4" i="6"/>
  <c r="T4" i="6" s="1"/>
  <c r="K67" i="4"/>
  <c r="L67" i="4"/>
  <c r="M67" i="4"/>
  <c r="N67" i="4"/>
  <c r="O67" i="4"/>
  <c r="K68" i="4"/>
  <c r="L68" i="4"/>
  <c r="M68" i="4"/>
  <c r="N68" i="4"/>
  <c r="O68" i="4"/>
  <c r="K69" i="4"/>
  <c r="L69" i="4"/>
  <c r="M69" i="4"/>
  <c r="N69" i="4"/>
  <c r="O69" i="4"/>
  <c r="K70" i="4"/>
  <c r="L70" i="4"/>
  <c r="M70" i="4"/>
  <c r="N70" i="4"/>
  <c r="O70" i="4"/>
  <c r="K71" i="4"/>
  <c r="L71" i="4"/>
  <c r="M71" i="4"/>
  <c r="N71" i="4"/>
  <c r="O71" i="4"/>
  <c r="K72" i="4"/>
  <c r="L72" i="4"/>
  <c r="M72" i="4"/>
  <c r="N72" i="4"/>
  <c r="O72" i="4"/>
  <c r="K73" i="4"/>
  <c r="L73" i="4"/>
  <c r="M73" i="4"/>
  <c r="N73" i="4"/>
  <c r="O73" i="4"/>
  <c r="K74" i="4"/>
  <c r="L74" i="4"/>
  <c r="M74" i="4"/>
  <c r="N74" i="4"/>
  <c r="O74" i="4"/>
  <c r="K75" i="4"/>
  <c r="L75" i="4"/>
  <c r="M75" i="4"/>
  <c r="N75" i="4"/>
  <c r="O75" i="4"/>
  <c r="K76" i="4"/>
  <c r="L76" i="4"/>
  <c r="M76" i="4"/>
  <c r="N76" i="4"/>
  <c r="O76" i="4"/>
  <c r="K77" i="4"/>
  <c r="L77" i="4"/>
  <c r="M77" i="4"/>
  <c r="N77" i="4"/>
  <c r="O77" i="4"/>
  <c r="K78" i="4"/>
  <c r="L78" i="4"/>
  <c r="M78" i="4"/>
  <c r="N78" i="4"/>
  <c r="O78" i="4"/>
  <c r="K79" i="4"/>
  <c r="L79" i="4"/>
  <c r="M79" i="4"/>
  <c r="N79" i="4"/>
  <c r="O79" i="4"/>
  <c r="K80" i="4"/>
  <c r="L80" i="4"/>
  <c r="M80" i="4"/>
  <c r="N80" i="4"/>
  <c r="O80" i="4"/>
  <c r="K81" i="4"/>
  <c r="L81" i="4"/>
  <c r="M81" i="4"/>
  <c r="N81" i="4"/>
  <c r="O81" i="4"/>
  <c r="K82" i="4"/>
  <c r="L82" i="4"/>
  <c r="M82" i="4"/>
  <c r="N82" i="4"/>
  <c r="O82" i="4"/>
  <c r="K83" i="4"/>
  <c r="L83" i="4"/>
  <c r="M83" i="4"/>
  <c r="N83" i="4"/>
  <c r="O83" i="4"/>
  <c r="K84" i="4"/>
  <c r="L84" i="4"/>
  <c r="M84" i="4"/>
  <c r="N84" i="4"/>
  <c r="O84" i="4"/>
  <c r="K85" i="4"/>
  <c r="L85" i="4"/>
  <c r="M85" i="4"/>
  <c r="N85" i="4"/>
  <c r="O85" i="4"/>
  <c r="K86" i="4"/>
  <c r="L86" i="4"/>
  <c r="M86" i="4"/>
  <c r="N86" i="4"/>
  <c r="O86" i="4"/>
  <c r="K87" i="4"/>
  <c r="L87" i="4"/>
  <c r="M87" i="4"/>
  <c r="N87" i="4"/>
  <c r="O87" i="4"/>
  <c r="K88" i="4"/>
  <c r="L88" i="4"/>
  <c r="M88" i="4"/>
  <c r="N88" i="4"/>
  <c r="O88" i="4"/>
  <c r="K89" i="4"/>
  <c r="L89" i="4"/>
  <c r="M89" i="4"/>
  <c r="N89" i="4"/>
  <c r="O89" i="4"/>
  <c r="K90" i="4"/>
  <c r="L90" i="4"/>
  <c r="M90" i="4"/>
  <c r="N90" i="4"/>
  <c r="O90" i="4"/>
  <c r="K91" i="4"/>
  <c r="L91" i="4"/>
  <c r="M91" i="4"/>
  <c r="N91" i="4"/>
  <c r="O91" i="4"/>
  <c r="K92" i="4"/>
  <c r="L92" i="4"/>
  <c r="M92" i="4"/>
  <c r="N92" i="4"/>
  <c r="O92" i="4"/>
  <c r="K93" i="4"/>
  <c r="L93" i="4"/>
  <c r="M93" i="4"/>
  <c r="N93" i="4"/>
  <c r="O93" i="4"/>
  <c r="K94" i="4"/>
  <c r="L94" i="4"/>
  <c r="M94" i="4"/>
  <c r="N94" i="4"/>
  <c r="O94" i="4"/>
  <c r="K95" i="4"/>
  <c r="L95" i="4"/>
  <c r="M95" i="4"/>
  <c r="N95" i="4"/>
  <c r="O95" i="4"/>
  <c r="J95" i="4"/>
  <c r="J92" i="4"/>
  <c r="J93" i="4"/>
  <c r="J94" i="4"/>
  <c r="J91" i="4"/>
  <c r="J88" i="4"/>
  <c r="J89" i="4"/>
  <c r="J90" i="4"/>
  <c r="J87" i="4"/>
  <c r="J84" i="4"/>
  <c r="J85" i="4"/>
  <c r="J86" i="4"/>
  <c r="J83" i="4"/>
  <c r="J80" i="4"/>
  <c r="J81" i="4"/>
  <c r="J82" i="4"/>
  <c r="J79" i="4"/>
  <c r="J76" i="4"/>
  <c r="J77" i="4"/>
  <c r="J78" i="4"/>
  <c r="J75" i="4"/>
  <c r="J72" i="4"/>
  <c r="J73" i="4"/>
  <c r="J74" i="4"/>
  <c r="J71" i="4"/>
  <c r="J68" i="4"/>
  <c r="J69" i="4"/>
  <c r="J70" i="4"/>
  <c r="J67" i="4"/>
  <c r="K51" i="4"/>
  <c r="L51" i="4"/>
  <c r="M51" i="4"/>
  <c r="N51" i="4"/>
  <c r="O51" i="4"/>
  <c r="K52" i="4"/>
  <c r="L52" i="4"/>
  <c r="M52" i="4"/>
  <c r="N52" i="4"/>
  <c r="O52" i="4"/>
  <c r="K53" i="4"/>
  <c r="L53" i="4"/>
  <c r="M53" i="4"/>
  <c r="N53" i="4"/>
  <c r="O53" i="4"/>
  <c r="K54" i="4"/>
  <c r="L54" i="4"/>
  <c r="M54" i="4"/>
  <c r="N54" i="4"/>
  <c r="O54" i="4"/>
  <c r="K55" i="4"/>
  <c r="L55" i="4"/>
  <c r="M55" i="4"/>
  <c r="N55" i="4"/>
  <c r="O55" i="4"/>
  <c r="K56" i="4"/>
  <c r="L56" i="4"/>
  <c r="M56" i="4"/>
  <c r="N56" i="4"/>
  <c r="O56" i="4"/>
  <c r="K57" i="4"/>
  <c r="L57" i="4"/>
  <c r="M57" i="4"/>
  <c r="N57" i="4"/>
  <c r="O57" i="4"/>
  <c r="K58" i="4"/>
  <c r="L58" i="4"/>
  <c r="M58" i="4"/>
  <c r="N58" i="4"/>
  <c r="O58" i="4"/>
  <c r="K59" i="4"/>
  <c r="L59" i="4"/>
  <c r="M59" i="4"/>
  <c r="N59" i="4"/>
  <c r="O59" i="4"/>
  <c r="K60" i="4"/>
  <c r="L60" i="4"/>
  <c r="M60" i="4"/>
  <c r="N60" i="4"/>
  <c r="O60" i="4"/>
  <c r="K61" i="4"/>
  <c r="L61" i="4"/>
  <c r="M61" i="4"/>
  <c r="N61" i="4"/>
  <c r="O61" i="4"/>
  <c r="K62" i="4"/>
  <c r="L62" i="4"/>
  <c r="M62" i="4"/>
  <c r="N62" i="4"/>
  <c r="O62" i="4"/>
  <c r="K63" i="4"/>
  <c r="L63" i="4"/>
  <c r="M63" i="4"/>
  <c r="N63" i="4"/>
  <c r="O63" i="4"/>
  <c r="K64" i="4"/>
  <c r="L64" i="4"/>
  <c r="M64" i="4"/>
  <c r="N64" i="4"/>
  <c r="O64" i="4"/>
  <c r="K65" i="4"/>
  <c r="L65" i="4"/>
  <c r="M65" i="4"/>
  <c r="N65" i="4"/>
  <c r="O65" i="4"/>
  <c r="K66" i="4"/>
  <c r="L66" i="4"/>
  <c r="M66" i="4"/>
  <c r="N66" i="4"/>
  <c r="O66" i="4"/>
  <c r="J64" i="4"/>
  <c r="J65" i="4"/>
  <c r="J66" i="4"/>
  <c r="J63" i="4"/>
  <c r="J60" i="4"/>
  <c r="J61" i="4"/>
  <c r="J62" i="4"/>
  <c r="J59" i="4"/>
  <c r="J56" i="4"/>
  <c r="J57" i="4"/>
  <c r="J58" i="4"/>
  <c r="J55" i="4"/>
  <c r="J52" i="4"/>
  <c r="J53" i="4"/>
  <c r="J54" i="4"/>
  <c r="J51" i="4"/>
  <c r="K39" i="4"/>
  <c r="L39" i="4"/>
  <c r="M39" i="4"/>
  <c r="N39" i="4"/>
  <c r="O39" i="4"/>
  <c r="K40" i="4"/>
  <c r="L40" i="4"/>
  <c r="M40" i="4"/>
  <c r="N40" i="4"/>
  <c r="O40" i="4"/>
  <c r="K41" i="4"/>
  <c r="L41" i="4"/>
  <c r="M41" i="4"/>
  <c r="N41" i="4"/>
  <c r="O41" i="4"/>
  <c r="K42" i="4"/>
  <c r="L42" i="4"/>
  <c r="M42" i="4"/>
  <c r="N42" i="4"/>
  <c r="O42" i="4"/>
  <c r="K43" i="4"/>
  <c r="L43" i="4"/>
  <c r="M43" i="4"/>
  <c r="N43" i="4"/>
  <c r="O43" i="4"/>
  <c r="K44" i="4"/>
  <c r="L44" i="4"/>
  <c r="M44" i="4"/>
  <c r="N44" i="4"/>
  <c r="O44" i="4"/>
  <c r="K45" i="4"/>
  <c r="L45" i="4"/>
  <c r="M45" i="4"/>
  <c r="N45" i="4"/>
  <c r="O45" i="4"/>
  <c r="K46" i="4"/>
  <c r="L46" i="4"/>
  <c r="M46" i="4"/>
  <c r="N46" i="4"/>
  <c r="O46" i="4"/>
  <c r="K47" i="4"/>
  <c r="L47" i="4"/>
  <c r="M47" i="4"/>
  <c r="N47" i="4"/>
  <c r="O47" i="4"/>
  <c r="K48" i="4"/>
  <c r="L48" i="4"/>
  <c r="M48" i="4"/>
  <c r="N48" i="4"/>
  <c r="O48" i="4"/>
  <c r="K49" i="4"/>
  <c r="L49" i="4"/>
  <c r="M49" i="4"/>
  <c r="N49" i="4"/>
  <c r="O49" i="4"/>
  <c r="K50" i="4"/>
  <c r="L50" i="4"/>
  <c r="M50" i="4"/>
  <c r="N50" i="4"/>
  <c r="O50" i="4"/>
  <c r="J48" i="4"/>
  <c r="J49" i="4"/>
  <c r="J50" i="4"/>
  <c r="J47" i="4"/>
  <c r="J44" i="4"/>
  <c r="J45" i="4"/>
  <c r="J46" i="4"/>
  <c r="J43" i="4"/>
  <c r="J40" i="4"/>
  <c r="J41" i="4"/>
  <c r="J42" i="4"/>
  <c r="J39" i="4"/>
  <c r="O38" i="4"/>
  <c r="N38" i="4"/>
  <c r="M38" i="4"/>
  <c r="L38" i="4"/>
  <c r="K38" i="4"/>
  <c r="J38" i="4"/>
  <c r="O37" i="4"/>
  <c r="N37" i="4"/>
  <c r="M37" i="4"/>
  <c r="L37" i="4"/>
  <c r="K37" i="4"/>
  <c r="J37" i="4"/>
  <c r="O36" i="4"/>
  <c r="N36" i="4"/>
  <c r="M36" i="4"/>
  <c r="L36" i="4"/>
  <c r="K36" i="4"/>
  <c r="J36" i="4"/>
  <c r="O35" i="4"/>
  <c r="N35" i="4"/>
  <c r="M35" i="4"/>
  <c r="L35" i="4"/>
  <c r="K35" i="4"/>
  <c r="J35" i="4"/>
  <c r="O34" i="4"/>
  <c r="N34" i="4"/>
  <c r="M34" i="4"/>
  <c r="L34" i="4"/>
  <c r="K34" i="4"/>
  <c r="J34" i="4"/>
  <c r="O33" i="4"/>
  <c r="N33" i="4"/>
  <c r="M33" i="4"/>
  <c r="L33" i="4"/>
  <c r="K33" i="4"/>
  <c r="J33" i="4"/>
  <c r="O32" i="4"/>
  <c r="N32" i="4"/>
  <c r="M32" i="4"/>
  <c r="L32" i="4"/>
  <c r="K32" i="4"/>
  <c r="J32" i="4"/>
  <c r="O31" i="4"/>
  <c r="N31" i="4"/>
  <c r="M31" i="4"/>
  <c r="L31" i="4"/>
  <c r="K31" i="4"/>
  <c r="J31" i="4"/>
  <c r="O30" i="4"/>
  <c r="N30" i="4"/>
  <c r="M30" i="4"/>
  <c r="L30" i="4"/>
  <c r="K30" i="4"/>
  <c r="J30" i="4"/>
  <c r="O29" i="4"/>
  <c r="N29" i="4"/>
  <c r="M29" i="4"/>
  <c r="L29" i="4"/>
  <c r="K29" i="4"/>
  <c r="J29" i="4"/>
  <c r="O28" i="4"/>
  <c r="N28" i="4"/>
  <c r="M28" i="4"/>
  <c r="L28" i="4"/>
  <c r="K28" i="4"/>
  <c r="J28" i="4"/>
  <c r="O27" i="4"/>
  <c r="N27" i="4"/>
  <c r="M27" i="4"/>
  <c r="L27" i="4"/>
  <c r="K27" i="4"/>
  <c r="J27" i="4"/>
  <c r="O26" i="4"/>
  <c r="N26" i="4"/>
  <c r="M26" i="4"/>
  <c r="L26" i="4"/>
  <c r="K26" i="4"/>
  <c r="J26" i="4"/>
  <c r="O25" i="4"/>
  <c r="N25" i="4"/>
  <c r="M25" i="4"/>
  <c r="L25" i="4"/>
  <c r="K25" i="4"/>
  <c r="J25" i="4"/>
  <c r="O24" i="4"/>
  <c r="N24" i="4"/>
  <c r="M24" i="4"/>
  <c r="L24" i="4"/>
  <c r="K24" i="4"/>
  <c r="J24" i="4"/>
  <c r="O23" i="4"/>
  <c r="N23" i="4"/>
  <c r="M23" i="4"/>
  <c r="L23" i="4"/>
  <c r="K23" i="4"/>
  <c r="J23" i="4"/>
  <c r="O22" i="4"/>
  <c r="N22" i="4"/>
  <c r="M22" i="4"/>
  <c r="L22" i="4"/>
  <c r="K22" i="4"/>
  <c r="J22" i="4"/>
  <c r="O21" i="4"/>
  <c r="N21" i="4"/>
  <c r="M21" i="4"/>
  <c r="L21" i="4"/>
  <c r="K21" i="4"/>
  <c r="J21" i="4"/>
  <c r="O20" i="4"/>
  <c r="N20" i="4"/>
  <c r="M20" i="4"/>
  <c r="L20" i="4"/>
  <c r="K20" i="4"/>
  <c r="J20" i="4"/>
  <c r="O19" i="4"/>
  <c r="N19" i="4"/>
  <c r="M19" i="4"/>
  <c r="L19" i="4"/>
  <c r="K19" i="4"/>
  <c r="J19" i="4"/>
  <c r="O18" i="4"/>
  <c r="N18" i="4"/>
  <c r="M18" i="4"/>
  <c r="L18" i="4"/>
  <c r="K18" i="4"/>
  <c r="J18" i="4"/>
  <c r="O17" i="4"/>
  <c r="N17" i="4"/>
  <c r="M17" i="4"/>
  <c r="L17" i="4"/>
  <c r="K17" i="4"/>
  <c r="J17" i="4"/>
  <c r="O16" i="4"/>
  <c r="N16" i="4"/>
  <c r="M16" i="4"/>
  <c r="L16" i="4"/>
  <c r="K16" i="4"/>
  <c r="J16" i="4"/>
  <c r="O15" i="4"/>
  <c r="N15" i="4"/>
  <c r="M15" i="4"/>
  <c r="L15" i="4"/>
  <c r="K15" i="4"/>
  <c r="J15" i="4"/>
  <c r="O14" i="4"/>
  <c r="N14" i="4"/>
  <c r="M14" i="4"/>
  <c r="L14" i="4"/>
  <c r="K14" i="4"/>
  <c r="J14" i="4"/>
  <c r="O13" i="4"/>
  <c r="N13" i="4"/>
  <c r="M13" i="4"/>
  <c r="L13" i="4"/>
  <c r="K13" i="4"/>
  <c r="J13" i="4"/>
  <c r="O12" i="4"/>
  <c r="N12" i="4"/>
  <c r="M12" i="4"/>
  <c r="L12" i="4"/>
  <c r="K12" i="4"/>
  <c r="J12" i="4"/>
  <c r="O11" i="4"/>
  <c r="N11" i="4"/>
  <c r="M11" i="4"/>
  <c r="L11" i="4"/>
  <c r="K11" i="4"/>
  <c r="J11" i="4"/>
  <c r="U4" i="6" l="1"/>
  <c r="V4" i="6" s="1"/>
  <c r="O6" i="6"/>
  <c r="P5" i="6"/>
  <c r="U5" i="7"/>
  <c r="V5" i="7" s="1"/>
  <c r="W5" i="7" s="1"/>
  <c r="X5" i="7" s="1"/>
  <c r="R5" i="6"/>
  <c r="T5" i="6" s="1"/>
  <c r="I95" i="4"/>
  <c r="G95" i="4"/>
  <c r="F95" i="4"/>
  <c r="E95" i="4"/>
  <c r="D95" i="4"/>
  <c r="C95" i="4"/>
  <c r="B95" i="4"/>
  <c r="I94" i="4"/>
  <c r="G94" i="4"/>
  <c r="F94" i="4"/>
  <c r="E94" i="4"/>
  <c r="D94" i="4"/>
  <c r="C94" i="4"/>
  <c r="B94" i="4"/>
  <c r="I93" i="4"/>
  <c r="G93" i="4"/>
  <c r="F93" i="4"/>
  <c r="E93" i="4"/>
  <c r="D93" i="4"/>
  <c r="C93" i="4"/>
  <c r="B93" i="4"/>
  <c r="I92" i="4"/>
  <c r="G92" i="4"/>
  <c r="F92" i="4"/>
  <c r="E92" i="4"/>
  <c r="D92" i="4"/>
  <c r="C92" i="4"/>
  <c r="B92" i="4"/>
  <c r="I91" i="4"/>
  <c r="G91" i="4"/>
  <c r="F91" i="4"/>
  <c r="E91" i="4"/>
  <c r="D91" i="4"/>
  <c r="C91" i="4"/>
  <c r="B91" i="4"/>
  <c r="I90" i="4"/>
  <c r="G90" i="4"/>
  <c r="F90" i="4"/>
  <c r="E90" i="4"/>
  <c r="D90" i="4"/>
  <c r="C90" i="4"/>
  <c r="B90" i="4"/>
  <c r="I89" i="4"/>
  <c r="G89" i="4"/>
  <c r="F89" i="4"/>
  <c r="E89" i="4"/>
  <c r="D89" i="4"/>
  <c r="C89" i="4"/>
  <c r="B89" i="4"/>
  <c r="I88" i="4"/>
  <c r="G88" i="4"/>
  <c r="F88" i="4"/>
  <c r="E88" i="4"/>
  <c r="D88" i="4"/>
  <c r="C88" i="4"/>
  <c r="B88" i="4"/>
  <c r="I87" i="4"/>
  <c r="G87" i="4"/>
  <c r="F87" i="4"/>
  <c r="E87" i="4"/>
  <c r="D87" i="4"/>
  <c r="C87" i="4"/>
  <c r="B87" i="4"/>
  <c r="I86" i="4"/>
  <c r="G86" i="4"/>
  <c r="F86" i="4"/>
  <c r="E86" i="4"/>
  <c r="D86" i="4"/>
  <c r="C86" i="4"/>
  <c r="B86" i="4"/>
  <c r="I85" i="4"/>
  <c r="G85" i="4"/>
  <c r="F85" i="4"/>
  <c r="E85" i="4"/>
  <c r="D85" i="4"/>
  <c r="C85" i="4"/>
  <c r="B85" i="4"/>
  <c r="I84" i="4"/>
  <c r="G84" i="4"/>
  <c r="F84" i="4"/>
  <c r="E84" i="4"/>
  <c r="D84" i="4"/>
  <c r="C84" i="4"/>
  <c r="B84" i="4"/>
  <c r="I83" i="4"/>
  <c r="G83" i="4"/>
  <c r="F83" i="4"/>
  <c r="E83" i="4"/>
  <c r="D83" i="4"/>
  <c r="C83" i="4"/>
  <c r="B83" i="4"/>
  <c r="I82" i="4"/>
  <c r="G82" i="4"/>
  <c r="F82" i="4"/>
  <c r="E82" i="4"/>
  <c r="D82" i="4"/>
  <c r="C82" i="4"/>
  <c r="B82" i="4"/>
  <c r="I81" i="4"/>
  <c r="G81" i="4"/>
  <c r="F81" i="4"/>
  <c r="E81" i="4"/>
  <c r="D81" i="4"/>
  <c r="C81" i="4"/>
  <c r="B81" i="4"/>
  <c r="I80" i="4"/>
  <c r="G80" i="4"/>
  <c r="F80" i="4"/>
  <c r="E80" i="4"/>
  <c r="D80" i="4"/>
  <c r="C80" i="4"/>
  <c r="B80" i="4"/>
  <c r="I79" i="4"/>
  <c r="G79" i="4"/>
  <c r="F79" i="4"/>
  <c r="E79" i="4"/>
  <c r="D79" i="4"/>
  <c r="C79" i="4"/>
  <c r="B79" i="4"/>
  <c r="I78" i="4"/>
  <c r="G78" i="4"/>
  <c r="F78" i="4"/>
  <c r="E78" i="4"/>
  <c r="D78" i="4"/>
  <c r="C78" i="4"/>
  <c r="B78" i="4"/>
  <c r="I77" i="4"/>
  <c r="G77" i="4"/>
  <c r="F77" i="4"/>
  <c r="E77" i="4"/>
  <c r="D77" i="4"/>
  <c r="C77" i="4"/>
  <c r="B77" i="4"/>
  <c r="I76" i="4"/>
  <c r="G76" i="4"/>
  <c r="F76" i="4"/>
  <c r="E76" i="4"/>
  <c r="D76" i="4"/>
  <c r="C76" i="4"/>
  <c r="B76" i="4"/>
  <c r="I75" i="4"/>
  <c r="G75" i="4"/>
  <c r="F75" i="4"/>
  <c r="E75" i="4"/>
  <c r="D75" i="4"/>
  <c r="C75" i="4"/>
  <c r="B75" i="4"/>
  <c r="I74" i="4"/>
  <c r="G74" i="4"/>
  <c r="F74" i="4"/>
  <c r="E74" i="4"/>
  <c r="D74" i="4"/>
  <c r="C74" i="4"/>
  <c r="B74" i="4"/>
  <c r="I73" i="4"/>
  <c r="G73" i="4"/>
  <c r="F73" i="4"/>
  <c r="E73" i="4"/>
  <c r="D73" i="4"/>
  <c r="C73" i="4"/>
  <c r="B73" i="4"/>
  <c r="I72" i="4"/>
  <c r="G72" i="4"/>
  <c r="F72" i="4"/>
  <c r="E72" i="4"/>
  <c r="D72" i="4"/>
  <c r="C72" i="4"/>
  <c r="B72" i="4"/>
  <c r="I71" i="4"/>
  <c r="G71" i="4"/>
  <c r="F71" i="4"/>
  <c r="E71" i="4"/>
  <c r="D71" i="4"/>
  <c r="C71" i="4"/>
  <c r="B71" i="4"/>
  <c r="I70" i="4"/>
  <c r="G70" i="4"/>
  <c r="F70" i="4"/>
  <c r="E70" i="4"/>
  <c r="D70" i="4"/>
  <c r="C70" i="4"/>
  <c r="B70" i="4"/>
  <c r="I69" i="4"/>
  <c r="G69" i="4"/>
  <c r="F69" i="4"/>
  <c r="E69" i="4"/>
  <c r="D69" i="4"/>
  <c r="C69" i="4"/>
  <c r="B69" i="4"/>
  <c r="I68" i="4"/>
  <c r="G68" i="4"/>
  <c r="F68" i="4"/>
  <c r="E68" i="4"/>
  <c r="D68" i="4"/>
  <c r="C68" i="4"/>
  <c r="B68" i="4"/>
  <c r="I67" i="4"/>
  <c r="G67" i="4"/>
  <c r="F67" i="4"/>
  <c r="E67" i="4"/>
  <c r="D67" i="4"/>
  <c r="C67" i="4"/>
  <c r="B67" i="4"/>
  <c r="I66" i="4"/>
  <c r="G66" i="4"/>
  <c r="F66" i="4"/>
  <c r="E66" i="4"/>
  <c r="D66" i="4"/>
  <c r="C66" i="4"/>
  <c r="B66" i="4"/>
  <c r="I65" i="4"/>
  <c r="G65" i="4"/>
  <c r="F65" i="4"/>
  <c r="E65" i="4"/>
  <c r="D65" i="4"/>
  <c r="C65" i="4"/>
  <c r="B65" i="4"/>
  <c r="I64" i="4"/>
  <c r="G64" i="4"/>
  <c r="F64" i="4"/>
  <c r="E64" i="4"/>
  <c r="D64" i="4"/>
  <c r="C64" i="4"/>
  <c r="B64" i="4"/>
  <c r="I63" i="4"/>
  <c r="G63" i="4"/>
  <c r="F63" i="4"/>
  <c r="E63" i="4"/>
  <c r="D63" i="4"/>
  <c r="C63" i="4"/>
  <c r="B63" i="4"/>
  <c r="I62" i="4"/>
  <c r="G62" i="4"/>
  <c r="F62" i="4"/>
  <c r="E62" i="4"/>
  <c r="D62" i="4"/>
  <c r="C62" i="4"/>
  <c r="B62" i="4"/>
  <c r="I61" i="4"/>
  <c r="G61" i="4"/>
  <c r="F61" i="4"/>
  <c r="E61" i="4"/>
  <c r="D61" i="4"/>
  <c r="C61" i="4"/>
  <c r="B61" i="4"/>
  <c r="I60" i="4"/>
  <c r="G60" i="4"/>
  <c r="F60" i="4"/>
  <c r="E60" i="4"/>
  <c r="D60" i="4"/>
  <c r="C60" i="4"/>
  <c r="B60" i="4"/>
  <c r="I59" i="4"/>
  <c r="G59" i="4"/>
  <c r="F59" i="4"/>
  <c r="E59" i="4"/>
  <c r="D59" i="4"/>
  <c r="C59" i="4"/>
  <c r="B59" i="4"/>
  <c r="I58" i="4"/>
  <c r="G58" i="4"/>
  <c r="F58" i="4"/>
  <c r="E58" i="4"/>
  <c r="D58" i="4"/>
  <c r="C58" i="4"/>
  <c r="B58" i="4"/>
  <c r="I57" i="4"/>
  <c r="G57" i="4"/>
  <c r="F57" i="4"/>
  <c r="E57" i="4"/>
  <c r="D57" i="4"/>
  <c r="C57" i="4"/>
  <c r="B57" i="4"/>
  <c r="I56" i="4"/>
  <c r="G56" i="4"/>
  <c r="F56" i="4"/>
  <c r="E56" i="4"/>
  <c r="D56" i="4"/>
  <c r="C56" i="4"/>
  <c r="B56" i="4"/>
  <c r="I55" i="4"/>
  <c r="G55" i="4"/>
  <c r="F55" i="4"/>
  <c r="E55" i="4"/>
  <c r="D55" i="4"/>
  <c r="C55" i="4"/>
  <c r="B55" i="4"/>
  <c r="I54" i="4"/>
  <c r="G54" i="4"/>
  <c r="F54" i="4"/>
  <c r="E54" i="4"/>
  <c r="D54" i="4"/>
  <c r="C54" i="4"/>
  <c r="B54" i="4"/>
  <c r="I53" i="4"/>
  <c r="G53" i="4"/>
  <c r="F53" i="4"/>
  <c r="E53" i="4"/>
  <c r="D53" i="4"/>
  <c r="C53" i="4"/>
  <c r="B53" i="4"/>
  <c r="I52" i="4"/>
  <c r="G52" i="4"/>
  <c r="F52" i="4"/>
  <c r="E52" i="4"/>
  <c r="D52" i="4"/>
  <c r="C52" i="4"/>
  <c r="B52" i="4"/>
  <c r="I51" i="4"/>
  <c r="G51" i="4"/>
  <c r="F51" i="4"/>
  <c r="E51" i="4"/>
  <c r="D51" i="4"/>
  <c r="C51" i="4"/>
  <c r="B51" i="4"/>
  <c r="I50" i="4"/>
  <c r="G50" i="4"/>
  <c r="F50" i="4"/>
  <c r="E50" i="4"/>
  <c r="D50" i="4"/>
  <c r="C50" i="4"/>
  <c r="B50" i="4"/>
  <c r="I49" i="4"/>
  <c r="G49" i="4"/>
  <c r="F49" i="4"/>
  <c r="E49" i="4"/>
  <c r="D49" i="4"/>
  <c r="C49" i="4"/>
  <c r="B49" i="4"/>
  <c r="I48" i="4"/>
  <c r="G48" i="4"/>
  <c r="F48" i="4"/>
  <c r="E48" i="4"/>
  <c r="D48" i="4"/>
  <c r="C48" i="4"/>
  <c r="B48" i="4"/>
  <c r="I47" i="4"/>
  <c r="G47" i="4"/>
  <c r="F47" i="4"/>
  <c r="E47" i="4"/>
  <c r="D47" i="4"/>
  <c r="C47" i="4"/>
  <c r="B47" i="4"/>
  <c r="I46" i="4"/>
  <c r="G46" i="4"/>
  <c r="F46" i="4"/>
  <c r="E46" i="4"/>
  <c r="D46" i="4"/>
  <c r="C46" i="4"/>
  <c r="B46" i="4"/>
  <c r="I45" i="4"/>
  <c r="G45" i="4"/>
  <c r="F45" i="4"/>
  <c r="E45" i="4"/>
  <c r="D45" i="4"/>
  <c r="C45" i="4"/>
  <c r="B45" i="4"/>
  <c r="I44" i="4"/>
  <c r="G44" i="4"/>
  <c r="F44" i="4"/>
  <c r="E44" i="4"/>
  <c r="D44" i="4"/>
  <c r="C44" i="4"/>
  <c r="B44" i="4"/>
  <c r="I43" i="4"/>
  <c r="G43" i="4"/>
  <c r="F43" i="4"/>
  <c r="E43" i="4"/>
  <c r="D43" i="4"/>
  <c r="C43" i="4"/>
  <c r="B43" i="4"/>
  <c r="I42" i="4"/>
  <c r="G42" i="4"/>
  <c r="F42" i="4"/>
  <c r="E42" i="4"/>
  <c r="D42" i="4"/>
  <c r="C42" i="4"/>
  <c r="B42" i="4"/>
  <c r="I41" i="4"/>
  <c r="G41" i="4"/>
  <c r="F41" i="4"/>
  <c r="E41" i="4"/>
  <c r="D41" i="4"/>
  <c r="C41" i="4"/>
  <c r="B41" i="4"/>
  <c r="I40" i="4"/>
  <c r="G40" i="4"/>
  <c r="F40" i="4"/>
  <c r="E40" i="4"/>
  <c r="D40" i="4"/>
  <c r="C40" i="4"/>
  <c r="B40" i="4"/>
  <c r="I39" i="4"/>
  <c r="G39" i="4"/>
  <c r="F39" i="4"/>
  <c r="E39" i="4"/>
  <c r="D39" i="4"/>
  <c r="C39" i="4"/>
  <c r="B39" i="4"/>
  <c r="I38" i="4"/>
  <c r="G38" i="4"/>
  <c r="F38" i="4"/>
  <c r="E38" i="4"/>
  <c r="D38" i="4"/>
  <c r="C38" i="4"/>
  <c r="B38" i="4"/>
  <c r="I37" i="4"/>
  <c r="G37" i="4"/>
  <c r="F37" i="4"/>
  <c r="E37" i="4"/>
  <c r="D37" i="4"/>
  <c r="C37" i="4"/>
  <c r="B37" i="4"/>
  <c r="I36" i="4"/>
  <c r="G36" i="4"/>
  <c r="F36" i="4"/>
  <c r="E36" i="4"/>
  <c r="D36" i="4"/>
  <c r="C36" i="4"/>
  <c r="B36" i="4"/>
  <c r="I35" i="4"/>
  <c r="G35" i="4"/>
  <c r="F35" i="4"/>
  <c r="E35" i="4"/>
  <c r="D35" i="4"/>
  <c r="C35" i="4"/>
  <c r="B35" i="4"/>
  <c r="I34" i="4"/>
  <c r="G34" i="4"/>
  <c r="F34" i="4"/>
  <c r="E34" i="4"/>
  <c r="D34" i="4"/>
  <c r="C34" i="4"/>
  <c r="B34" i="4"/>
  <c r="I33" i="4"/>
  <c r="G33" i="4"/>
  <c r="F33" i="4"/>
  <c r="E33" i="4"/>
  <c r="D33" i="4"/>
  <c r="C33" i="4"/>
  <c r="B33" i="4"/>
  <c r="I32" i="4"/>
  <c r="G32" i="4"/>
  <c r="F32" i="4"/>
  <c r="E32" i="4"/>
  <c r="D32" i="4"/>
  <c r="C32" i="4"/>
  <c r="B32" i="4"/>
  <c r="I31" i="4"/>
  <c r="G31" i="4"/>
  <c r="F31" i="4"/>
  <c r="E31" i="4"/>
  <c r="D31" i="4"/>
  <c r="C31" i="4"/>
  <c r="B31" i="4"/>
  <c r="I30" i="4"/>
  <c r="G30" i="4"/>
  <c r="F30" i="4"/>
  <c r="E30" i="4"/>
  <c r="D30" i="4"/>
  <c r="C30" i="4"/>
  <c r="B30" i="4"/>
  <c r="I29" i="4"/>
  <c r="G29" i="4"/>
  <c r="F29" i="4"/>
  <c r="E29" i="4"/>
  <c r="D29" i="4"/>
  <c r="C29" i="4"/>
  <c r="B29" i="4"/>
  <c r="I28" i="4"/>
  <c r="G28" i="4"/>
  <c r="F28" i="4"/>
  <c r="E28" i="4"/>
  <c r="D28" i="4"/>
  <c r="C28" i="4"/>
  <c r="B28" i="4"/>
  <c r="I27" i="4"/>
  <c r="G27" i="4"/>
  <c r="F27" i="4"/>
  <c r="E27" i="4"/>
  <c r="D27" i="4"/>
  <c r="C27" i="4"/>
  <c r="B27" i="4"/>
  <c r="I26" i="4"/>
  <c r="G26" i="4"/>
  <c r="F26" i="4"/>
  <c r="E26" i="4"/>
  <c r="D26" i="4"/>
  <c r="C26" i="4"/>
  <c r="B26" i="4"/>
  <c r="I25" i="4"/>
  <c r="G25" i="4"/>
  <c r="F25" i="4"/>
  <c r="E25" i="4"/>
  <c r="D25" i="4"/>
  <c r="C25" i="4"/>
  <c r="B25" i="4"/>
  <c r="I24" i="4"/>
  <c r="G24" i="4"/>
  <c r="F24" i="4"/>
  <c r="E24" i="4"/>
  <c r="D24" i="4"/>
  <c r="C24" i="4"/>
  <c r="B24" i="4"/>
  <c r="I23" i="4"/>
  <c r="G23" i="4"/>
  <c r="F23" i="4"/>
  <c r="E23" i="4"/>
  <c r="D23" i="4"/>
  <c r="C23" i="4"/>
  <c r="B23" i="4"/>
  <c r="I22" i="4"/>
  <c r="G22" i="4"/>
  <c r="F22" i="4"/>
  <c r="E22" i="4"/>
  <c r="D22" i="4"/>
  <c r="C22" i="4"/>
  <c r="B22" i="4"/>
  <c r="I21" i="4"/>
  <c r="G21" i="4"/>
  <c r="F21" i="4"/>
  <c r="E21" i="4"/>
  <c r="D21" i="4"/>
  <c r="C21" i="4"/>
  <c r="B21" i="4"/>
  <c r="I20" i="4"/>
  <c r="G20" i="4"/>
  <c r="F20" i="4"/>
  <c r="E20" i="4"/>
  <c r="D20" i="4"/>
  <c r="C20" i="4"/>
  <c r="B20" i="4"/>
  <c r="I19" i="4"/>
  <c r="G19" i="4"/>
  <c r="F19" i="4"/>
  <c r="E19" i="4"/>
  <c r="D19" i="4"/>
  <c r="C19" i="4"/>
  <c r="B19" i="4"/>
  <c r="I18" i="4"/>
  <c r="G18" i="4"/>
  <c r="F18" i="4"/>
  <c r="E18" i="4"/>
  <c r="D18" i="4"/>
  <c r="C18" i="4"/>
  <c r="B18" i="4"/>
  <c r="I17" i="4"/>
  <c r="G17" i="4"/>
  <c r="F17" i="4"/>
  <c r="E17" i="4"/>
  <c r="D17" i="4"/>
  <c r="C17" i="4"/>
  <c r="B17" i="4"/>
  <c r="I16" i="4"/>
  <c r="G16" i="4"/>
  <c r="F16" i="4"/>
  <c r="E16" i="4"/>
  <c r="D16" i="4"/>
  <c r="C16" i="4"/>
  <c r="B16" i="4"/>
  <c r="I15" i="4"/>
  <c r="G15" i="4"/>
  <c r="F15" i="4"/>
  <c r="E15" i="4"/>
  <c r="D15" i="4"/>
  <c r="C15" i="4"/>
  <c r="B15" i="4"/>
  <c r="I14" i="4"/>
  <c r="G14" i="4"/>
  <c r="F14" i="4"/>
  <c r="E14" i="4"/>
  <c r="D14" i="4"/>
  <c r="C14" i="4"/>
  <c r="B14" i="4"/>
  <c r="I13" i="4"/>
  <c r="G13" i="4"/>
  <c r="F13" i="4"/>
  <c r="E13" i="4"/>
  <c r="D13" i="4"/>
  <c r="C13" i="4"/>
  <c r="B13" i="4"/>
  <c r="I12" i="4"/>
  <c r="G12" i="4"/>
  <c r="F12" i="4"/>
  <c r="E12" i="4"/>
  <c r="D12" i="4"/>
  <c r="C12" i="4"/>
  <c r="B12" i="4"/>
  <c r="I11" i="4"/>
  <c r="G11" i="4"/>
  <c r="F11" i="4"/>
  <c r="E11" i="4"/>
  <c r="D11" i="4"/>
  <c r="C11" i="4"/>
  <c r="B11" i="4"/>
  <c r="I10" i="4"/>
  <c r="G10" i="4"/>
  <c r="F10" i="4"/>
  <c r="E10" i="4"/>
  <c r="D10" i="4"/>
  <c r="C10" i="4"/>
  <c r="B10" i="4"/>
  <c r="I9" i="4"/>
  <c r="G9" i="4"/>
  <c r="F9" i="4"/>
  <c r="E9" i="4"/>
  <c r="D9" i="4"/>
  <c r="C9" i="4"/>
  <c r="B9" i="4"/>
  <c r="I8" i="4"/>
  <c r="G8" i="4"/>
  <c r="F8" i="4"/>
  <c r="E8" i="4"/>
  <c r="D8" i="4"/>
  <c r="C8" i="4"/>
  <c r="B8" i="4"/>
  <c r="I7" i="4"/>
  <c r="G7" i="4"/>
  <c r="F7" i="4"/>
  <c r="E7" i="4"/>
  <c r="D7" i="4"/>
  <c r="C7" i="4"/>
  <c r="B7" i="4"/>
  <c r="I5" i="4"/>
  <c r="G5" i="4"/>
  <c r="F5" i="4"/>
  <c r="E5" i="4"/>
  <c r="D5" i="4"/>
  <c r="C5" i="4"/>
  <c r="B5" i="4"/>
  <c r="L10" i="4" l="1"/>
  <c r="L8" i="4"/>
  <c r="L9" i="4"/>
  <c r="L7" i="4"/>
  <c r="M8" i="4"/>
  <c r="M9" i="4"/>
  <c r="M7" i="4"/>
  <c r="M10" i="4"/>
  <c r="S104" i="4"/>
  <c r="S108" i="4"/>
  <c r="S112" i="4"/>
  <c r="S116" i="4"/>
  <c r="S120" i="4"/>
  <c r="S124" i="4"/>
  <c r="S128" i="4"/>
  <c r="V35" i="4"/>
  <c r="S132" i="4"/>
  <c r="Z35" i="4"/>
  <c r="W36" i="4"/>
  <c r="AA36" i="4"/>
  <c r="X37" i="4"/>
  <c r="Y38" i="4"/>
  <c r="V39" i="4"/>
  <c r="S136" i="4"/>
  <c r="Z39" i="4"/>
  <c r="W40" i="4"/>
  <c r="AA40" i="4"/>
  <c r="X41" i="4"/>
  <c r="Y42" i="4"/>
  <c r="V43" i="4"/>
  <c r="S140" i="4"/>
  <c r="Z43" i="4"/>
  <c r="W44" i="4"/>
  <c r="AA44" i="4"/>
  <c r="X45" i="4"/>
  <c r="Y46" i="4"/>
  <c r="V47" i="4"/>
  <c r="S144" i="4"/>
  <c r="Z47" i="4"/>
  <c r="W48" i="4"/>
  <c r="AA48" i="4"/>
  <c r="X49" i="4"/>
  <c r="Y50" i="4"/>
  <c r="V51" i="4"/>
  <c r="S148" i="4"/>
  <c r="Z51" i="4"/>
  <c r="W52" i="4"/>
  <c r="AA52" i="4"/>
  <c r="X53" i="4"/>
  <c r="Y54" i="4"/>
  <c r="V55" i="4"/>
  <c r="S152" i="4"/>
  <c r="Z55" i="4"/>
  <c r="W56" i="4"/>
  <c r="AA56" i="4"/>
  <c r="X57" i="4"/>
  <c r="Y58" i="4"/>
  <c r="V59" i="4"/>
  <c r="S156" i="4"/>
  <c r="Z59" i="4"/>
  <c r="W60" i="4"/>
  <c r="AA60" i="4"/>
  <c r="X61" i="4"/>
  <c r="Y62" i="4"/>
  <c r="V63" i="4"/>
  <c r="S160" i="4"/>
  <c r="Z63" i="4"/>
  <c r="W64" i="4"/>
  <c r="AA64" i="4"/>
  <c r="X65" i="4"/>
  <c r="Y66" i="4"/>
  <c r="V67" i="4"/>
  <c r="S164" i="4"/>
  <c r="Z67" i="4"/>
  <c r="W68" i="4"/>
  <c r="AA68" i="4"/>
  <c r="X69" i="4"/>
  <c r="Y70" i="4"/>
  <c r="V71" i="4"/>
  <c r="S168" i="4"/>
  <c r="Z71" i="4"/>
  <c r="W72" i="4"/>
  <c r="AA72" i="4"/>
  <c r="X73" i="4"/>
  <c r="Y74" i="4"/>
  <c r="V75" i="4"/>
  <c r="S172" i="4"/>
  <c r="Z75" i="4"/>
  <c r="W76" i="4"/>
  <c r="AA76" i="4"/>
  <c r="X77" i="4"/>
  <c r="Y78" i="4"/>
  <c r="V79" i="4"/>
  <c r="S176" i="4"/>
  <c r="Z79" i="4"/>
  <c r="W80" i="4"/>
  <c r="AA80" i="4"/>
  <c r="X81" i="4"/>
  <c r="Y82" i="4"/>
  <c r="V83" i="4"/>
  <c r="S180" i="4"/>
  <c r="Z83" i="4"/>
  <c r="W84" i="4"/>
  <c r="AA84" i="4"/>
  <c r="X85" i="4"/>
  <c r="Y86" i="4"/>
  <c r="V87" i="4"/>
  <c r="Z87" i="4"/>
  <c r="S184" i="4"/>
  <c r="W88" i="4"/>
  <c r="AA88" i="4"/>
  <c r="X89" i="4"/>
  <c r="Y90" i="4"/>
  <c r="V91" i="4"/>
  <c r="Z91" i="4"/>
  <c r="S188" i="4"/>
  <c r="W92" i="4"/>
  <c r="AA92" i="4"/>
  <c r="X93" i="4"/>
  <c r="Y94" i="4"/>
  <c r="V95" i="4"/>
  <c r="Z95" i="4"/>
  <c r="S192" i="4"/>
  <c r="N9" i="4"/>
  <c r="N7" i="4"/>
  <c r="N10" i="4"/>
  <c r="N8" i="4"/>
  <c r="S107" i="4"/>
  <c r="S111" i="4"/>
  <c r="S115" i="4"/>
  <c r="S119" i="4"/>
  <c r="S123" i="4"/>
  <c r="S127" i="4"/>
  <c r="S131" i="4"/>
  <c r="W35" i="4"/>
  <c r="AA35" i="4"/>
  <c r="X36" i="4"/>
  <c r="Y37" i="4"/>
  <c r="V38" i="4"/>
  <c r="S135" i="4"/>
  <c r="Z38" i="4"/>
  <c r="W39" i="4"/>
  <c r="AA39" i="4"/>
  <c r="X40" i="4"/>
  <c r="Y41" i="4"/>
  <c r="V42" i="4"/>
  <c r="S139" i="4"/>
  <c r="Z42" i="4"/>
  <c r="W43" i="4"/>
  <c r="AA43" i="4"/>
  <c r="X44" i="4"/>
  <c r="Y45" i="4"/>
  <c r="V46" i="4"/>
  <c r="S143" i="4"/>
  <c r="Z46" i="4"/>
  <c r="W47" i="4"/>
  <c r="AA47" i="4"/>
  <c r="X48" i="4"/>
  <c r="Y49" i="4"/>
  <c r="V50" i="4"/>
  <c r="S147" i="4"/>
  <c r="Z50" i="4"/>
  <c r="W51" i="4"/>
  <c r="AA51" i="4"/>
  <c r="X52" i="4"/>
  <c r="Y53" i="4"/>
  <c r="V54" i="4"/>
  <c r="S151" i="4"/>
  <c r="Z54" i="4"/>
  <c r="W55" i="4"/>
  <c r="AA55" i="4"/>
  <c r="X56" i="4"/>
  <c r="Y57" i="4"/>
  <c r="V58" i="4"/>
  <c r="S155" i="4"/>
  <c r="Z58" i="4"/>
  <c r="W59" i="4"/>
  <c r="AA59" i="4"/>
  <c r="X60" i="4"/>
  <c r="Y61" i="4"/>
  <c r="V62" i="4"/>
  <c r="S159" i="4"/>
  <c r="Z62" i="4"/>
  <c r="W63" i="4"/>
  <c r="AA63" i="4"/>
  <c r="X64" i="4"/>
  <c r="Y65" i="4"/>
  <c r="V66" i="4"/>
  <c r="S163" i="4"/>
  <c r="Z66" i="4"/>
  <c r="W67" i="4"/>
  <c r="AA67" i="4"/>
  <c r="X68" i="4"/>
  <c r="Y69" i="4"/>
  <c r="V70" i="4"/>
  <c r="S167" i="4"/>
  <c r="Z70" i="4"/>
  <c r="W71" i="4"/>
  <c r="AA71" i="4"/>
  <c r="X72" i="4"/>
  <c r="Y73" i="4"/>
  <c r="V74" i="4"/>
  <c r="S171" i="4"/>
  <c r="Z74" i="4"/>
  <c r="W75" i="4"/>
  <c r="AA75" i="4"/>
  <c r="X76" i="4"/>
  <c r="Y77" i="4"/>
  <c r="V78" i="4"/>
  <c r="S175" i="4"/>
  <c r="Z78" i="4"/>
  <c r="W79" i="4"/>
  <c r="AA79" i="4"/>
  <c r="X80" i="4"/>
  <c r="Y81" i="4"/>
  <c r="V82" i="4"/>
  <c r="S179" i="4"/>
  <c r="Z82" i="4"/>
  <c r="W83" i="4"/>
  <c r="AA83" i="4"/>
  <c r="X84" i="4"/>
  <c r="Y85" i="4"/>
  <c r="V86" i="4"/>
  <c r="S183" i="4"/>
  <c r="Z86" i="4"/>
  <c r="W87" i="4"/>
  <c r="AA87" i="4"/>
  <c r="X88" i="4"/>
  <c r="Y89" i="4"/>
  <c r="V90" i="4"/>
  <c r="S187" i="4"/>
  <c r="Z90" i="4"/>
  <c r="W91" i="4"/>
  <c r="AA91" i="4"/>
  <c r="X92" i="4"/>
  <c r="Y93" i="4"/>
  <c r="V94" i="4"/>
  <c r="S191" i="4"/>
  <c r="Z94" i="4"/>
  <c r="W95" i="4"/>
  <c r="AA95" i="4"/>
  <c r="K10" i="4"/>
  <c r="K8" i="4"/>
  <c r="K9" i="4"/>
  <c r="K7" i="4"/>
  <c r="O10" i="4"/>
  <c r="O8" i="4"/>
  <c r="O7" i="4"/>
  <c r="O9" i="4"/>
  <c r="S106" i="4"/>
  <c r="S110" i="4"/>
  <c r="S114" i="4"/>
  <c r="S118" i="4"/>
  <c r="S122" i="4"/>
  <c r="S126" i="4"/>
  <c r="S130" i="4"/>
  <c r="X35" i="4"/>
  <c r="Y36" i="4"/>
  <c r="V37" i="4"/>
  <c r="S134" i="4"/>
  <c r="Z37" i="4"/>
  <c r="W38" i="4"/>
  <c r="AA38" i="4"/>
  <c r="X39" i="4"/>
  <c r="Y40" i="4"/>
  <c r="V41" i="4"/>
  <c r="S138" i="4"/>
  <c r="Z41" i="4"/>
  <c r="W42" i="4"/>
  <c r="AA42" i="4"/>
  <c r="X43" i="4"/>
  <c r="Y44" i="4"/>
  <c r="V45" i="4"/>
  <c r="S142" i="4"/>
  <c r="Z45" i="4"/>
  <c r="W46" i="4"/>
  <c r="AA46" i="4"/>
  <c r="X47" i="4"/>
  <c r="Y48" i="4"/>
  <c r="V49" i="4"/>
  <c r="S146" i="4"/>
  <c r="Z49" i="4"/>
  <c r="W50" i="4"/>
  <c r="AA50" i="4"/>
  <c r="X51" i="4"/>
  <c r="Y52" i="4"/>
  <c r="V53" i="4"/>
  <c r="S150" i="4"/>
  <c r="Z53" i="4"/>
  <c r="W54" i="4"/>
  <c r="AA54" i="4"/>
  <c r="X55" i="4"/>
  <c r="Y56" i="4"/>
  <c r="V57" i="4"/>
  <c r="S154" i="4"/>
  <c r="Z57" i="4"/>
  <c r="W58" i="4"/>
  <c r="AA58" i="4"/>
  <c r="X59" i="4"/>
  <c r="Y60" i="4"/>
  <c r="V61" i="4"/>
  <c r="S158" i="4"/>
  <c r="Z61" i="4"/>
  <c r="W62" i="4"/>
  <c r="AA62" i="4"/>
  <c r="X63" i="4"/>
  <c r="Y64" i="4"/>
  <c r="V65" i="4"/>
  <c r="S162" i="4"/>
  <c r="Z65" i="4"/>
  <c r="W66" i="4"/>
  <c r="AA66" i="4"/>
  <c r="X67" i="4"/>
  <c r="Y68" i="4"/>
  <c r="V69" i="4"/>
  <c r="S166" i="4"/>
  <c r="Z69" i="4"/>
  <c r="W70" i="4"/>
  <c r="AA70" i="4"/>
  <c r="X71" i="4"/>
  <c r="Y72" i="4"/>
  <c r="V73" i="4"/>
  <c r="S170" i="4"/>
  <c r="Z73" i="4"/>
  <c r="W74" i="4"/>
  <c r="AA74" i="4"/>
  <c r="X75" i="4"/>
  <c r="Y76" i="4"/>
  <c r="V77" i="4"/>
  <c r="S174" i="4"/>
  <c r="Z77" i="4"/>
  <c r="W78" i="4"/>
  <c r="AA78" i="4"/>
  <c r="X79" i="4"/>
  <c r="Y80" i="4"/>
  <c r="V81" i="4"/>
  <c r="S178" i="4"/>
  <c r="Z81" i="4"/>
  <c r="W82" i="4"/>
  <c r="AA82" i="4"/>
  <c r="X83" i="4"/>
  <c r="Y84" i="4"/>
  <c r="V85" i="4"/>
  <c r="S182" i="4"/>
  <c r="Z85" i="4"/>
  <c r="W86" i="4"/>
  <c r="AA86" i="4"/>
  <c r="X87" i="4"/>
  <c r="Y88" i="4"/>
  <c r="V89" i="4"/>
  <c r="S186" i="4"/>
  <c r="Z89" i="4"/>
  <c r="W90" i="4"/>
  <c r="AA90" i="4"/>
  <c r="X91" i="4"/>
  <c r="Y92" i="4"/>
  <c r="V93" i="4"/>
  <c r="S190" i="4"/>
  <c r="Z93" i="4"/>
  <c r="W94" i="4"/>
  <c r="AA94" i="4"/>
  <c r="X95" i="4"/>
  <c r="J9" i="4"/>
  <c r="J7" i="4"/>
  <c r="J10" i="4"/>
  <c r="J8" i="4"/>
  <c r="S105" i="4"/>
  <c r="S109" i="4"/>
  <c r="S113" i="4"/>
  <c r="S117" i="4"/>
  <c r="S121" i="4"/>
  <c r="S125" i="4"/>
  <c r="S129" i="4"/>
  <c r="Y35" i="4"/>
  <c r="V36" i="4"/>
  <c r="S133" i="4"/>
  <c r="Z36" i="4"/>
  <c r="W37" i="4"/>
  <c r="AA37" i="4"/>
  <c r="X38" i="4"/>
  <c r="Y39" i="4"/>
  <c r="V40" i="4"/>
  <c r="S137" i="4"/>
  <c r="Z40" i="4"/>
  <c r="W41" i="4"/>
  <c r="AA41" i="4"/>
  <c r="X42" i="4"/>
  <c r="Y43" i="4"/>
  <c r="V44" i="4"/>
  <c r="S141" i="4"/>
  <c r="Z44" i="4"/>
  <c r="W45" i="4"/>
  <c r="AA45" i="4"/>
  <c r="X46" i="4"/>
  <c r="Y47" i="4"/>
  <c r="V48" i="4"/>
  <c r="S145" i="4"/>
  <c r="Z48" i="4"/>
  <c r="W49" i="4"/>
  <c r="AA49" i="4"/>
  <c r="X50" i="4"/>
  <c r="Y51" i="4"/>
  <c r="V52" i="4"/>
  <c r="S149" i="4"/>
  <c r="Z52" i="4"/>
  <c r="W53" i="4"/>
  <c r="AA53" i="4"/>
  <c r="X54" i="4"/>
  <c r="Y55" i="4"/>
  <c r="V56" i="4"/>
  <c r="S153" i="4"/>
  <c r="Z56" i="4"/>
  <c r="W57" i="4"/>
  <c r="AA57" i="4"/>
  <c r="X58" i="4"/>
  <c r="Y59" i="4"/>
  <c r="V60" i="4"/>
  <c r="S157" i="4"/>
  <c r="Z60" i="4"/>
  <c r="W61" i="4"/>
  <c r="AA61" i="4"/>
  <c r="X62" i="4"/>
  <c r="Y63" i="4"/>
  <c r="V64" i="4"/>
  <c r="S161" i="4"/>
  <c r="Z64" i="4"/>
  <c r="W65" i="4"/>
  <c r="AA65" i="4"/>
  <c r="X66" i="4"/>
  <c r="Y67" i="4"/>
  <c r="V68" i="4"/>
  <c r="S165" i="4"/>
  <c r="Z68" i="4"/>
  <c r="W69" i="4"/>
  <c r="AA69" i="4"/>
  <c r="X70" i="4"/>
  <c r="Y71" i="4"/>
  <c r="V72" i="4"/>
  <c r="S169" i="4"/>
  <c r="Z72" i="4"/>
  <c r="W73" i="4"/>
  <c r="AA73" i="4"/>
  <c r="X74" i="4"/>
  <c r="Y75" i="4"/>
  <c r="V76" i="4"/>
  <c r="S173" i="4"/>
  <c r="Z76" i="4"/>
  <c r="W77" i="4"/>
  <c r="AA77" i="4"/>
  <c r="X78" i="4"/>
  <c r="Y79" i="4"/>
  <c r="V80" i="4"/>
  <c r="S177" i="4"/>
  <c r="Z80" i="4"/>
  <c r="W81" i="4"/>
  <c r="AA81" i="4"/>
  <c r="X82" i="4"/>
  <c r="Y83" i="4"/>
  <c r="V84" i="4"/>
  <c r="S181" i="4"/>
  <c r="Z84" i="4"/>
  <c r="W85" i="4"/>
  <c r="AA85" i="4"/>
  <c r="X86" i="4"/>
  <c r="Y87" i="4"/>
  <c r="V88" i="4"/>
  <c r="S185" i="4"/>
  <c r="Z88" i="4"/>
  <c r="W89" i="4"/>
  <c r="AA89" i="4"/>
  <c r="X90" i="4"/>
  <c r="Y91" i="4"/>
  <c r="V92" i="4"/>
  <c r="S189" i="4"/>
  <c r="Z92" i="4"/>
  <c r="W93" i="4"/>
  <c r="AA93" i="4"/>
  <c r="X94" i="4"/>
  <c r="Y95" i="4"/>
  <c r="O7" i="6"/>
  <c r="P6" i="6"/>
  <c r="U5" i="6"/>
  <c r="V5" i="6" s="1"/>
  <c r="U6" i="7"/>
  <c r="V6" i="7" s="1"/>
  <c r="W6" i="7" s="1"/>
  <c r="X6" i="7" s="1"/>
  <c r="R6" i="6"/>
  <c r="T6" i="6" s="1"/>
  <c r="T27" i="4"/>
  <c r="S28" i="4"/>
  <c r="R29" i="4"/>
  <c r="Q30" i="4"/>
  <c r="U30" i="4"/>
  <c r="P27" i="4"/>
  <c r="Q124" i="4" s="1"/>
  <c r="R23" i="4"/>
  <c r="S23" i="4"/>
  <c r="T23" i="4"/>
  <c r="Q24" i="4"/>
  <c r="R24" i="4"/>
  <c r="S24" i="4"/>
  <c r="U24" i="4"/>
  <c r="Q25" i="4"/>
  <c r="R25" i="4"/>
  <c r="T25" i="4"/>
  <c r="U25" i="4"/>
  <c r="Q26" i="4"/>
  <c r="S26" i="4"/>
  <c r="T26" i="4"/>
  <c r="U26" i="4"/>
  <c r="P26" i="4"/>
  <c r="P23" i="4"/>
  <c r="R19" i="4"/>
  <c r="T19" i="4"/>
  <c r="Q20" i="4"/>
  <c r="S20" i="4"/>
  <c r="U20" i="4"/>
  <c r="R21" i="4"/>
  <c r="T21" i="4"/>
  <c r="Q22" i="4"/>
  <c r="S22" i="4"/>
  <c r="U22" i="4"/>
  <c r="P19" i="4"/>
  <c r="P42" i="4"/>
  <c r="P46" i="4"/>
  <c r="Q143" i="4" s="1"/>
  <c r="P50" i="4"/>
  <c r="P54" i="4"/>
  <c r="P58" i="4"/>
  <c r="P62" i="4"/>
  <c r="Q159" i="4" s="1"/>
  <c r="P66" i="4"/>
  <c r="P70" i="4"/>
  <c r="P74" i="4"/>
  <c r="P78" i="4"/>
  <c r="Q175" i="4" s="1"/>
  <c r="P82" i="4"/>
  <c r="P86" i="4"/>
  <c r="P90" i="4"/>
  <c r="P94" i="4"/>
  <c r="Q191" i="4" s="1"/>
  <c r="Q15" i="4"/>
  <c r="S15" i="4"/>
  <c r="U15" i="4"/>
  <c r="R16" i="4"/>
  <c r="T16" i="4"/>
  <c r="Q17" i="4"/>
  <c r="S17" i="4"/>
  <c r="U17" i="4"/>
  <c r="R18" i="4"/>
  <c r="T18" i="4"/>
  <c r="P18" i="4"/>
  <c r="U11" i="4"/>
  <c r="T12" i="4"/>
  <c r="S13" i="4"/>
  <c r="U13" i="4"/>
  <c r="S14" i="4"/>
  <c r="T14" i="4"/>
  <c r="U14" i="4"/>
  <c r="R12" i="4"/>
  <c r="R14" i="4"/>
  <c r="Q11" i="4"/>
  <c r="Q12" i="4"/>
  <c r="Q13" i="4"/>
  <c r="P12" i="4"/>
  <c r="Q109" i="4" s="1"/>
  <c r="P13" i="4"/>
  <c r="R11" i="4"/>
  <c r="S11" i="4"/>
  <c r="T11" i="4"/>
  <c r="S12" i="4"/>
  <c r="U12" i="4"/>
  <c r="R13" i="4"/>
  <c r="T13" i="4"/>
  <c r="Q14" i="4"/>
  <c r="R15" i="4"/>
  <c r="T15" i="4"/>
  <c r="Q16" i="4"/>
  <c r="S16" i="4"/>
  <c r="U16" i="4"/>
  <c r="R17" i="4"/>
  <c r="T17" i="4"/>
  <c r="Q18" i="4"/>
  <c r="S18" i="4"/>
  <c r="U18" i="4"/>
  <c r="Q19" i="4"/>
  <c r="S19" i="4"/>
  <c r="U19" i="4"/>
  <c r="R20" i="4"/>
  <c r="T20" i="4"/>
  <c r="Q21" i="4"/>
  <c r="S21" i="4"/>
  <c r="U21" i="4"/>
  <c r="R22" i="4"/>
  <c r="T22" i="4"/>
  <c r="Q23" i="4"/>
  <c r="U23" i="4"/>
  <c r="T24" i="4"/>
  <c r="S25" i="4"/>
  <c r="R26" i="4"/>
  <c r="Q27" i="4"/>
  <c r="R27" i="4"/>
  <c r="S27" i="4"/>
  <c r="U27" i="4"/>
  <c r="Q28" i="4"/>
  <c r="R28" i="4"/>
  <c r="T28" i="4"/>
  <c r="U28" i="4"/>
  <c r="Q29" i="4"/>
  <c r="S29" i="4"/>
  <c r="T29" i="4"/>
  <c r="U29" i="4"/>
  <c r="R30" i="4"/>
  <c r="S30" i="4"/>
  <c r="T30" i="4"/>
  <c r="U95" i="4"/>
  <c r="P11" i="4"/>
  <c r="P14" i="4"/>
  <c r="Q111" i="4" s="1"/>
  <c r="P15" i="4"/>
  <c r="P16" i="4"/>
  <c r="Q113" i="4" s="1"/>
  <c r="P17" i="4"/>
  <c r="P20" i="4"/>
  <c r="Q117" i="4" s="1"/>
  <c r="P21" i="4"/>
  <c r="Q118" i="4" s="1"/>
  <c r="P22" i="4"/>
  <c r="P24" i="4"/>
  <c r="P25" i="4"/>
  <c r="P28" i="4"/>
  <c r="Q125" i="4" s="1"/>
  <c r="P29" i="4"/>
  <c r="P30" i="4"/>
  <c r="P31" i="4"/>
  <c r="P32" i="4"/>
  <c r="Q129" i="4" s="1"/>
  <c r="P33" i="4"/>
  <c r="Q130" i="4" s="1"/>
  <c r="P34" i="4"/>
  <c r="P35" i="4"/>
  <c r="P36" i="4"/>
  <c r="Q133" i="4" s="1"/>
  <c r="P37" i="4"/>
  <c r="P38" i="4"/>
  <c r="P39" i="4"/>
  <c r="P40" i="4"/>
  <c r="Q137" i="4" s="1"/>
  <c r="P41" i="4"/>
  <c r="P43" i="4"/>
  <c r="P44" i="4"/>
  <c r="Q141" i="4" s="1"/>
  <c r="P45" i="4"/>
  <c r="Q142" i="4" s="1"/>
  <c r="P47" i="4"/>
  <c r="Q144" i="4" s="1"/>
  <c r="P48" i="4"/>
  <c r="P49" i="4"/>
  <c r="Q146" i="4" s="1"/>
  <c r="P51" i="4"/>
  <c r="P52" i="4"/>
  <c r="Q149" i="4" s="1"/>
  <c r="P53" i="4"/>
  <c r="P55" i="4"/>
  <c r="P56" i="4"/>
  <c r="Q153" i="4" s="1"/>
  <c r="P57" i="4"/>
  <c r="P59" i="4"/>
  <c r="P60" i="4"/>
  <c r="Q157" i="4" s="1"/>
  <c r="P61" i="4"/>
  <c r="Q158" i="4" s="1"/>
  <c r="P63" i="4"/>
  <c r="Q160" i="4" s="1"/>
  <c r="P64" i="4"/>
  <c r="P65" i="4"/>
  <c r="Q162" i="4" s="1"/>
  <c r="P67" i="4"/>
  <c r="P68" i="4"/>
  <c r="Q165" i="4" s="1"/>
  <c r="P69" i="4"/>
  <c r="P71" i="4"/>
  <c r="P72" i="4"/>
  <c r="Q169" i="4" s="1"/>
  <c r="P73" i="4"/>
  <c r="Q170" i="4" s="1"/>
  <c r="P75" i="4"/>
  <c r="P76" i="4"/>
  <c r="Q173" i="4" s="1"/>
  <c r="P77" i="4"/>
  <c r="Q174" i="4" s="1"/>
  <c r="P79" i="4"/>
  <c r="Q176" i="4" s="1"/>
  <c r="P80" i="4"/>
  <c r="P81" i="4"/>
  <c r="Q178" i="4" s="1"/>
  <c r="P83" i="4"/>
  <c r="P84" i="4"/>
  <c r="Q181" i="4" s="1"/>
  <c r="P85" i="4"/>
  <c r="P87" i="4"/>
  <c r="P88" i="4"/>
  <c r="Q185" i="4" s="1"/>
  <c r="P89" i="4"/>
  <c r="Q186" i="4" s="1"/>
  <c r="P91" i="4"/>
  <c r="P92" i="4"/>
  <c r="Q189" i="4" s="1"/>
  <c r="P93" i="4"/>
  <c r="Q190" i="4" s="1"/>
  <c r="P95" i="4"/>
  <c r="Q192" i="4" s="1"/>
  <c r="L173" i="4" l="1"/>
  <c r="C71" i="5" s="1"/>
  <c r="P169" i="4"/>
  <c r="P165" i="4"/>
  <c r="L141" i="4"/>
  <c r="C39" i="5" s="1"/>
  <c r="P137" i="4"/>
  <c r="D35" i="5" s="1"/>
  <c r="P133" i="4"/>
  <c r="D31" i="5" s="1"/>
  <c r="L174" i="4"/>
  <c r="C72" i="5" s="1"/>
  <c r="L158" i="4"/>
  <c r="C56" i="5" s="1"/>
  <c r="L163" i="4"/>
  <c r="C61" i="5" s="1"/>
  <c r="P159" i="4"/>
  <c r="L185" i="4"/>
  <c r="C83" i="5" s="1"/>
  <c r="L153" i="4"/>
  <c r="C51" i="5" s="1"/>
  <c r="L147" i="4"/>
  <c r="C45" i="5" s="1"/>
  <c r="P143" i="4"/>
  <c r="L189" i="4"/>
  <c r="C87" i="5" s="1"/>
  <c r="P185" i="4"/>
  <c r="D83" i="5" s="1"/>
  <c r="P181" i="4"/>
  <c r="D79" i="5" s="1"/>
  <c r="L157" i="4"/>
  <c r="C55" i="5" s="1"/>
  <c r="P153" i="4"/>
  <c r="P149" i="4"/>
  <c r="D47" i="5" s="1"/>
  <c r="P117" i="4"/>
  <c r="D15" i="5" s="1"/>
  <c r="P146" i="4"/>
  <c r="D44" i="5" s="1"/>
  <c r="P191" i="4"/>
  <c r="D89" i="5" s="1"/>
  <c r="P111" i="4"/>
  <c r="D9" i="5" s="1"/>
  <c r="L192" i="4"/>
  <c r="C90" i="5" s="1"/>
  <c r="P124" i="4"/>
  <c r="L169" i="4"/>
  <c r="C67" i="5" s="1"/>
  <c r="L137" i="4"/>
  <c r="C35" i="5" s="1"/>
  <c r="P190" i="4"/>
  <c r="D88" i="5" s="1"/>
  <c r="L186" i="4"/>
  <c r="C84" i="5" s="1"/>
  <c r="L170" i="4"/>
  <c r="C68" i="5" s="1"/>
  <c r="L179" i="4"/>
  <c r="C77" i="5" s="1"/>
  <c r="P175" i="4"/>
  <c r="D73" i="5" s="1"/>
  <c r="L164" i="4"/>
  <c r="C62" i="5" s="1"/>
  <c r="D63" i="5"/>
  <c r="Q188" i="4"/>
  <c r="P188" i="4"/>
  <c r="D86" i="5" s="1"/>
  <c r="Q182" i="4"/>
  <c r="P182" i="4"/>
  <c r="Q177" i="4"/>
  <c r="P177" i="4"/>
  <c r="Q172" i="4"/>
  <c r="P172" i="4"/>
  <c r="D70" i="5" s="1"/>
  <c r="Q166" i="4"/>
  <c r="P166" i="4"/>
  <c r="Q161" i="4"/>
  <c r="P161" i="4"/>
  <c r="Q156" i="4"/>
  <c r="P156" i="4"/>
  <c r="D54" i="5" s="1"/>
  <c r="Q150" i="4"/>
  <c r="P150" i="4"/>
  <c r="Q145" i="4"/>
  <c r="P145" i="4"/>
  <c r="Q140" i="4"/>
  <c r="P140" i="4"/>
  <c r="D38" i="5" s="1"/>
  <c r="Q135" i="4"/>
  <c r="P135" i="4"/>
  <c r="D33" i="5" s="1"/>
  <c r="Q131" i="4"/>
  <c r="P131" i="4"/>
  <c r="D29" i="5" s="1"/>
  <c r="Q127" i="4"/>
  <c r="P127" i="4"/>
  <c r="Q121" i="4"/>
  <c r="P121" i="4"/>
  <c r="Q114" i="4"/>
  <c r="P114" i="4"/>
  <c r="Q108" i="4"/>
  <c r="P108" i="4"/>
  <c r="Q115" i="4"/>
  <c r="P115" i="4"/>
  <c r="Q187" i="4"/>
  <c r="P187" i="4"/>
  <c r="D85" i="5" s="1"/>
  <c r="Q171" i="4"/>
  <c r="P171" i="4"/>
  <c r="Q155" i="4"/>
  <c r="P155" i="4"/>
  <c r="Q139" i="4"/>
  <c r="P139" i="4"/>
  <c r="Q120" i="4"/>
  <c r="P120" i="4"/>
  <c r="Q119" i="4"/>
  <c r="P119" i="4"/>
  <c r="Q183" i="4"/>
  <c r="P183" i="4"/>
  <c r="D81" i="5" s="1"/>
  <c r="Q116" i="4"/>
  <c r="P116" i="4"/>
  <c r="D51" i="5"/>
  <c r="P186" i="4"/>
  <c r="L150" i="4"/>
  <c r="C48" i="5" s="1"/>
  <c r="P130" i="4"/>
  <c r="P192" i="4"/>
  <c r="D90" i="5" s="1"/>
  <c r="L144" i="4"/>
  <c r="C42" i="5" s="1"/>
  <c r="Q180" i="4"/>
  <c r="P180" i="4"/>
  <c r="Q164" i="4"/>
  <c r="P164" i="4"/>
  <c r="D62" i="5" s="1"/>
  <c r="Q148" i="4"/>
  <c r="P148" i="4"/>
  <c r="Q112" i="4"/>
  <c r="P112" i="4"/>
  <c r="Q110" i="4"/>
  <c r="P110" i="4"/>
  <c r="Q179" i="4"/>
  <c r="P179" i="4"/>
  <c r="D77" i="5" s="1"/>
  <c r="Q163" i="4"/>
  <c r="P163" i="4"/>
  <c r="D61" i="5" s="1"/>
  <c r="Q147" i="4"/>
  <c r="P147" i="4"/>
  <c r="D45" i="5" s="1"/>
  <c r="P189" i="4"/>
  <c r="L177" i="4"/>
  <c r="C75" i="5" s="1"/>
  <c r="P173" i="4"/>
  <c r="L161" i="4"/>
  <c r="C59" i="5" s="1"/>
  <c r="P157" i="4"/>
  <c r="L145" i="4"/>
  <c r="C43" i="5" s="1"/>
  <c r="P141" i="4"/>
  <c r="P129" i="4"/>
  <c r="P113" i="4"/>
  <c r="L190" i="4"/>
  <c r="C88" i="5" s="1"/>
  <c r="L178" i="4"/>
  <c r="C76" i="5" s="1"/>
  <c r="P174" i="4"/>
  <c r="L162" i="4"/>
  <c r="C60" i="5" s="1"/>
  <c r="P158" i="4"/>
  <c r="L180" i="4"/>
  <c r="C78" i="5" s="1"/>
  <c r="L176" i="4"/>
  <c r="C74" i="5" s="1"/>
  <c r="L160" i="4"/>
  <c r="C58" i="5" s="1"/>
  <c r="P144" i="4"/>
  <c r="D42" i="5" s="1"/>
  <c r="L132" i="4"/>
  <c r="C30" i="5" s="1"/>
  <c r="L182" i="4"/>
  <c r="C80" i="5" s="1"/>
  <c r="D57" i="5"/>
  <c r="D41" i="5"/>
  <c r="D22" i="5"/>
  <c r="Q154" i="4"/>
  <c r="P154" i="4"/>
  <c r="Q138" i="4"/>
  <c r="P138" i="4"/>
  <c r="Q134" i="4"/>
  <c r="P134" i="4"/>
  <c r="Q126" i="4"/>
  <c r="P126" i="4"/>
  <c r="Q167" i="4"/>
  <c r="P167" i="4"/>
  <c r="D65" i="5" s="1"/>
  <c r="Q151" i="4"/>
  <c r="P151" i="4"/>
  <c r="D49" i="5" s="1"/>
  <c r="Q123" i="4"/>
  <c r="P123" i="4"/>
  <c r="D21" i="5" s="1"/>
  <c r="D67" i="5"/>
  <c r="P170" i="4"/>
  <c r="L134" i="4"/>
  <c r="C32" i="5" s="1"/>
  <c r="Q184" i="4"/>
  <c r="P184" i="4"/>
  <c r="Q168" i="4"/>
  <c r="P168" i="4"/>
  <c r="Q152" i="4"/>
  <c r="P152" i="4"/>
  <c r="Q136" i="4"/>
  <c r="P136" i="4"/>
  <c r="Q132" i="4"/>
  <c r="P132" i="4"/>
  <c r="Q128" i="4"/>
  <c r="P128" i="4"/>
  <c r="D26" i="5" s="1"/>
  <c r="Q122" i="4"/>
  <c r="P122" i="4"/>
  <c r="L181" i="4"/>
  <c r="C79" i="5" s="1"/>
  <c r="L165" i="4"/>
  <c r="C63" i="5" s="1"/>
  <c r="L149" i="4"/>
  <c r="C47" i="5" s="1"/>
  <c r="L133" i="4"/>
  <c r="C31" i="5" s="1"/>
  <c r="P125" i="4"/>
  <c r="P109" i="4"/>
  <c r="P178" i="4"/>
  <c r="L166" i="4"/>
  <c r="C64" i="5" s="1"/>
  <c r="P162" i="4"/>
  <c r="L146" i="4"/>
  <c r="C44" i="5" s="1"/>
  <c r="P142" i="4"/>
  <c r="P118" i="4"/>
  <c r="L191" i="4"/>
  <c r="C89" i="5" s="1"/>
  <c r="L175" i="4"/>
  <c r="C73" i="5" s="1"/>
  <c r="L159" i="4"/>
  <c r="C57" i="5" s="1"/>
  <c r="L143" i="4"/>
  <c r="C41" i="5" s="1"/>
  <c r="P176" i="4"/>
  <c r="D74" i="5" s="1"/>
  <c r="P160" i="4"/>
  <c r="D58" i="5" s="1"/>
  <c r="L148" i="4"/>
  <c r="C46" i="5" s="1"/>
  <c r="L154" i="4"/>
  <c r="C52" i="5" s="1"/>
  <c r="L138" i="4"/>
  <c r="C36" i="5" s="1"/>
  <c r="L183" i="4"/>
  <c r="C81" i="5" s="1"/>
  <c r="L167" i="4"/>
  <c r="C65" i="5" s="1"/>
  <c r="L151" i="4"/>
  <c r="C49" i="5" s="1"/>
  <c r="L135" i="4"/>
  <c r="C33" i="5" s="1"/>
  <c r="L184" i="4"/>
  <c r="C82" i="5" s="1"/>
  <c r="L168" i="4"/>
  <c r="C66" i="5" s="1"/>
  <c r="L152" i="4"/>
  <c r="C50" i="5" s="1"/>
  <c r="L136" i="4"/>
  <c r="C34" i="5" s="1"/>
  <c r="L142" i="4"/>
  <c r="C40" i="5" s="1"/>
  <c r="C192" i="4"/>
  <c r="V192" i="4" s="1"/>
  <c r="F90" i="5" s="1"/>
  <c r="L187" i="4"/>
  <c r="C85" i="5" s="1"/>
  <c r="L171" i="4"/>
  <c r="C69" i="5" s="1"/>
  <c r="L155" i="4"/>
  <c r="C53" i="5" s="1"/>
  <c r="L139" i="4"/>
  <c r="C37" i="5" s="1"/>
  <c r="L188" i="4"/>
  <c r="C86" i="5" s="1"/>
  <c r="L172" i="4"/>
  <c r="C70" i="5" s="1"/>
  <c r="L156" i="4"/>
  <c r="C54" i="5" s="1"/>
  <c r="L140" i="4"/>
  <c r="C38" i="5" s="1"/>
  <c r="U6" i="6"/>
  <c r="V6" i="6" s="1"/>
  <c r="U7" i="7"/>
  <c r="V7" i="7" s="1"/>
  <c r="W7" i="7" s="1"/>
  <c r="X7" i="7" s="1"/>
  <c r="R7" i="6"/>
  <c r="T7" i="6" s="1"/>
  <c r="O8" i="6"/>
  <c r="P7" i="6"/>
  <c r="Q95" i="4"/>
  <c r="D192" i="4" s="1"/>
  <c r="R95" i="4"/>
  <c r="E192" i="4" s="1"/>
  <c r="S95" i="4"/>
  <c r="F192" i="4" s="1"/>
  <c r="T95" i="4"/>
  <c r="B192" i="4" s="1"/>
  <c r="Q91" i="4"/>
  <c r="D188" i="4" s="1"/>
  <c r="R91" i="4"/>
  <c r="E188" i="4" s="1"/>
  <c r="S91" i="4"/>
  <c r="F188" i="4" s="1"/>
  <c r="T91" i="4"/>
  <c r="B188" i="4" s="1"/>
  <c r="U91" i="4"/>
  <c r="C188" i="4" s="1"/>
  <c r="V188" i="4" s="1"/>
  <c r="F86" i="5" s="1"/>
  <c r="Q92" i="4"/>
  <c r="D189" i="4" s="1"/>
  <c r="R92" i="4"/>
  <c r="E189" i="4" s="1"/>
  <c r="S92" i="4"/>
  <c r="F189" i="4" s="1"/>
  <c r="T92" i="4"/>
  <c r="B189" i="4" s="1"/>
  <c r="U92" i="4"/>
  <c r="C189" i="4" s="1"/>
  <c r="V189" i="4" s="1"/>
  <c r="F87" i="5" s="1"/>
  <c r="Q93" i="4"/>
  <c r="D190" i="4" s="1"/>
  <c r="R93" i="4"/>
  <c r="E190" i="4" s="1"/>
  <c r="S93" i="4"/>
  <c r="F190" i="4" s="1"/>
  <c r="T93" i="4"/>
  <c r="B190" i="4" s="1"/>
  <c r="U93" i="4"/>
  <c r="C190" i="4" s="1"/>
  <c r="V190" i="4" s="1"/>
  <c r="F88" i="5" s="1"/>
  <c r="Q94" i="4"/>
  <c r="D191" i="4" s="1"/>
  <c r="R94" i="4"/>
  <c r="E191" i="4" s="1"/>
  <c r="S94" i="4"/>
  <c r="F191" i="4" s="1"/>
  <c r="T94" i="4"/>
  <c r="B191" i="4" s="1"/>
  <c r="U94" i="4"/>
  <c r="C191" i="4" s="1"/>
  <c r="V191" i="4" s="1"/>
  <c r="F89" i="5" s="1"/>
  <c r="Q87" i="4"/>
  <c r="D184" i="4" s="1"/>
  <c r="R87" i="4"/>
  <c r="E184" i="4" s="1"/>
  <c r="S87" i="4"/>
  <c r="F184" i="4" s="1"/>
  <c r="T87" i="4"/>
  <c r="B184" i="4" s="1"/>
  <c r="U87" i="4"/>
  <c r="C184" i="4" s="1"/>
  <c r="V184" i="4" s="1"/>
  <c r="F82" i="5" s="1"/>
  <c r="Q88" i="4"/>
  <c r="D185" i="4" s="1"/>
  <c r="R88" i="4"/>
  <c r="E185" i="4" s="1"/>
  <c r="S88" i="4"/>
  <c r="F185" i="4" s="1"/>
  <c r="T88" i="4"/>
  <c r="B185" i="4" s="1"/>
  <c r="U88" i="4"/>
  <c r="C185" i="4" s="1"/>
  <c r="V185" i="4" s="1"/>
  <c r="F83" i="5" s="1"/>
  <c r="Q89" i="4"/>
  <c r="D186" i="4" s="1"/>
  <c r="R89" i="4"/>
  <c r="E186" i="4" s="1"/>
  <c r="S89" i="4"/>
  <c r="F186" i="4" s="1"/>
  <c r="T89" i="4"/>
  <c r="B186" i="4" s="1"/>
  <c r="U89" i="4"/>
  <c r="C186" i="4" s="1"/>
  <c r="V186" i="4" s="1"/>
  <c r="F84" i="5" s="1"/>
  <c r="Q90" i="4"/>
  <c r="D187" i="4" s="1"/>
  <c r="R90" i="4"/>
  <c r="E187" i="4" s="1"/>
  <c r="S90" i="4"/>
  <c r="F187" i="4" s="1"/>
  <c r="T90" i="4"/>
  <c r="B187" i="4" s="1"/>
  <c r="U90" i="4"/>
  <c r="C187" i="4" s="1"/>
  <c r="V187" i="4" s="1"/>
  <c r="F85" i="5" s="1"/>
  <c r="Q83" i="4"/>
  <c r="D180" i="4" s="1"/>
  <c r="R83" i="4"/>
  <c r="E180" i="4" s="1"/>
  <c r="S83" i="4"/>
  <c r="F180" i="4" s="1"/>
  <c r="T83" i="4"/>
  <c r="B180" i="4" s="1"/>
  <c r="U83" i="4"/>
  <c r="C180" i="4" s="1"/>
  <c r="V180" i="4" s="1"/>
  <c r="F78" i="5" s="1"/>
  <c r="Q84" i="4"/>
  <c r="D181" i="4" s="1"/>
  <c r="R84" i="4"/>
  <c r="E181" i="4" s="1"/>
  <c r="S84" i="4"/>
  <c r="F181" i="4" s="1"/>
  <c r="T84" i="4"/>
  <c r="B181" i="4" s="1"/>
  <c r="U84" i="4"/>
  <c r="C181" i="4" s="1"/>
  <c r="V181" i="4" s="1"/>
  <c r="F79" i="5" s="1"/>
  <c r="Q85" i="4"/>
  <c r="D182" i="4" s="1"/>
  <c r="R85" i="4"/>
  <c r="E182" i="4" s="1"/>
  <c r="S85" i="4"/>
  <c r="F182" i="4" s="1"/>
  <c r="T85" i="4"/>
  <c r="B182" i="4" s="1"/>
  <c r="U85" i="4"/>
  <c r="C182" i="4" s="1"/>
  <c r="V182" i="4" s="1"/>
  <c r="F80" i="5" s="1"/>
  <c r="Q86" i="4"/>
  <c r="D183" i="4" s="1"/>
  <c r="R86" i="4"/>
  <c r="E183" i="4" s="1"/>
  <c r="S86" i="4"/>
  <c r="F183" i="4" s="1"/>
  <c r="T86" i="4"/>
  <c r="B183" i="4" s="1"/>
  <c r="U86" i="4"/>
  <c r="C183" i="4" s="1"/>
  <c r="V183" i="4" s="1"/>
  <c r="F81" i="5" s="1"/>
  <c r="Q79" i="4"/>
  <c r="D176" i="4" s="1"/>
  <c r="R79" i="4"/>
  <c r="E176" i="4" s="1"/>
  <c r="S79" i="4"/>
  <c r="F176" i="4" s="1"/>
  <c r="T79" i="4"/>
  <c r="B176" i="4" s="1"/>
  <c r="U79" i="4"/>
  <c r="C176" i="4" s="1"/>
  <c r="V176" i="4" s="1"/>
  <c r="F74" i="5" s="1"/>
  <c r="Q80" i="4"/>
  <c r="D177" i="4" s="1"/>
  <c r="R80" i="4"/>
  <c r="E177" i="4" s="1"/>
  <c r="S80" i="4"/>
  <c r="F177" i="4" s="1"/>
  <c r="T80" i="4"/>
  <c r="B177" i="4" s="1"/>
  <c r="U80" i="4"/>
  <c r="C177" i="4" s="1"/>
  <c r="V177" i="4" s="1"/>
  <c r="F75" i="5" s="1"/>
  <c r="Q81" i="4"/>
  <c r="D178" i="4" s="1"/>
  <c r="R81" i="4"/>
  <c r="E178" i="4" s="1"/>
  <c r="S81" i="4"/>
  <c r="F178" i="4" s="1"/>
  <c r="T81" i="4"/>
  <c r="B178" i="4" s="1"/>
  <c r="U81" i="4"/>
  <c r="C178" i="4" s="1"/>
  <c r="V178" i="4" s="1"/>
  <c r="F76" i="5" s="1"/>
  <c r="Q82" i="4"/>
  <c r="D179" i="4" s="1"/>
  <c r="R82" i="4"/>
  <c r="E179" i="4" s="1"/>
  <c r="S82" i="4"/>
  <c r="F179" i="4" s="1"/>
  <c r="T82" i="4"/>
  <c r="B179" i="4" s="1"/>
  <c r="U82" i="4"/>
  <c r="C179" i="4" s="1"/>
  <c r="V179" i="4" s="1"/>
  <c r="F77" i="5" s="1"/>
  <c r="Q75" i="4"/>
  <c r="D172" i="4" s="1"/>
  <c r="R75" i="4"/>
  <c r="E172" i="4" s="1"/>
  <c r="S75" i="4"/>
  <c r="F172" i="4" s="1"/>
  <c r="T75" i="4"/>
  <c r="B172" i="4" s="1"/>
  <c r="U75" i="4"/>
  <c r="C172" i="4" s="1"/>
  <c r="V172" i="4" s="1"/>
  <c r="F70" i="5" s="1"/>
  <c r="Q76" i="4"/>
  <c r="D173" i="4" s="1"/>
  <c r="R76" i="4"/>
  <c r="E173" i="4" s="1"/>
  <c r="S76" i="4"/>
  <c r="F173" i="4" s="1"/>
  <c r="T76" i="4"/>
  <c r="B173" i="4" s="1"/>
  <c r="U76" i="4"/>
  <c r="C173" i="4" s="1"/>
  <c r="V173" i="4" s="1"/>
  <c r="F71" i="5" s="1"/>
  <c r="Q77" i="4"/>
  <c r="D174" i="4" s="1"/>
  <c r="R77" i="4"/>
  <c r="E174" i="4" s="1"/>
  <c r="S77" i="4"/>
  <c r="F174" i="4" s="1"/>
  <c r="T77" i="4"/>
  <c r="B174" i="4" s="1"/>
  <c r="U77" i="4"/>
  <c r="C174" i="4" s="1"/>
  <c r="V174" i="4" s="1"/>
  <c r="F72" i="5" s="1"/>
  <c r="Q78" i="4"/>
  <c r="D175" i="4" s="1"/>
  <c r="R78" i="4"/>
  <c r="E175" i="4" s="1"/>
  <c r="S78" i="4"/>
  <c r="F175" i="4" s="1"/>
  <c r="T78" i="4"/>
  <c r="B175" i="4" s="1"/>
  <c r="U78" i="4"/>
  <c r="C175" i="4" s="1"/>
  <c r="V175" i="4" s="1"/>
  <c r="F73" i="5" s="1"/>
  <c r="Q71" i="4"/>
  <c r="D168" i="4" s="1"/>
  <c r="R71" i="4"/>
  <c r="E168" i="4" s="1"/>
  <c r="S71" i="4"/>
  <c r="F168" i="4" s="1"/>
  <c r="T71" i="4"/>
  <c r="B168" i="4" s="1"/>
  <c r="U71" i="4"/>
  <c r="C168" i="4" s="1"/>
  <c r="V168" i="4" s="1"/>
  <c r="F66" i="5" s="1"/>
  <c r="Q72" i="4"/>
  <c r="D169" i="4" s="1"/>
  <c r="R72" i="4"/>
  <c r="E169" i="4" s="1"/>
  <c r="S72" i="4"/>
  <c r="F169" i="4" s="1"/>
  <c r="T72" i="4"/>
  <c r="B169" i="4" s="1"/>
  <c r="U72" i="4"/>
  <c r="C169" i="4" s="1"/>
  <c r="V169" i="4" s="1"/>
  <c r="F67" i="5" s="1"/>
  <c r="Q73" i="4"/>
  <c r="D170" i="4" s="1"/>
  <c r="R73" i="4"/>
  <c r="E170" i="4" s="1"/>
  <c r="S73" i="4"/>
  <c r="F170" i="4" s="1"/>
  <c r="T73" i="4"/>
  <c r="B170" i="4" s="1"/>
  <c r="U73" i="4"/>
  <c r="C170" i="4" s="1"/>
  <c r="V170" i="4" s="1"/>
  <c r="F68" i="5" s="1"/>
  <c r="Q74" i="4"/>
  <c r="D171" i="4" s="1"/>
  <c r="R74" i="4"/>
  <c r="E171" i="4" s="1"/>
  <c r="S74" i="4"/>
  <c r="F171" i="4" s="1"/>
  <c r="T74" i="4"/>
  <c r="B171" i="4" s="1"/>
  <c r="U74" i="4"/>
  <c r="C171" i="4" s="1"/>
  <c r="V171" i="4" s="1"/>
  <c r="F69" i="5" s="1"/>
  <c r="Q67" i="4"/>
  <c r="D164" i="4" s="1"/>
  <c r="R67" i="4"/>
  <c r="E164" i="4" s="1"/>
  <c r="S67" i="4"/>
  <c r="F164" i="4" s="1"/>
  <c r="T67" i="4"/>
  <c r="B164" i="4" s="1"/>
  <c r="U67" i="4"/>
  <c r="C164" i="4" s="1"/>
  <c r="V164" i="4" s="1"/>
  <c r="F62" i="5" s="1"/>
  <c r="Q68" i="4"/>
  <c r="D165" i="4" s="1"/>
  <c r="R68" i="4"/>
  <c r="E165" i="4" s="1"/>
  <c r="S68" i="4"/>
  <c r="F165" i="4" s="1"/>
  <c r="T68" i="4"/>
  <c r="B165" i="4" s="1"/>
  <c r="U68" i="4"/>
  <c r="C165" i="4" s="1"/>
  <c r="V165" i="4" s="1"/>
  <c r="F63" i="5" s="1"/>
  <c r="Q69" i="4"/>
  <c r="D166" i="4" s="1"/>
  <c r="R69" i="4"/>
  <c r="E166" i="4" s="1"/>
  <c r="S69" i="4"/>
  <c r="F166" i="4" s="1"/>
  <c r="T69" i="4"/>
  <c r="B166" i="4" s="1"/>
  <c r="U69" i="4"/>
  <c r="C166" i="4" s="1"/>
  <c r="V166" i="4" s="1"/>
  <c r="F64" i="5" s="1"/>
  <c r="Q70" i="4"/>
  <c r="D167" i="4" s="1"/>
  <c r="R70" i="4"/>
  <c r="E167" i="4" s="1"/>
  <c r="S70" i="4"/>
  <c r="F167" i="4" s="1"/>
  <c r="T70" i="4"/>
  <c r="B167" i="4" s="1"/>
  <c r="U70" i="4"/>
  <c r="C167" i="4" s="1"/>
  <c r="V167" i="4" s="1"/>
  <c r="F65" i="5" s="1"/>
  <c r="Q63" i="4"/>
  <c r="D160" i="4" s="1"/>
  <c r="R63" i="4"/>
  <c r="E160" i="4" s="1"/>
  <c r="S63" i="4"/>
  <c r="F160" i="4" s="1"/>
  <c r="T63" i="4"/>
  <c r="B160" i="4" s="1"/>
  <c r="U63" i="4"/>
  <c r="C160" i="4" s="1"/>
  <c r="V160" i="4" s="1"/>
  <c r="F58" i="5" s="1"/>
  <c r="Q64" i="4"/>
  <c r="D161" i="4" s="1"/>
  <c r="R64" i="4"/>
  <c r="E161" i="4" s="1"/>
  <c r="S64" i="4"/>
  <c r="F161" i="4" s="1"/>
  <c r="T64" i="4"/>
  <c r="B161" i="4" s="1"/>
  <c r="U64" i="4"/>
  <c r="C161" i="4" s="1"/>
  <c r="V161" i="4" s="1"/>
  <c r="F59" i="5" s="1"/>
  <c r="Q65" i="4"/>
  <c r="D162" i="4" s="1"/>
  <c r="R65" i="4"/>
  <c r="E162" i="4" s="1"/>
  <c r="S65" i="4"/>
  <c r="F162" i="4" s="1"/>
  <c r="T65" i="4"/>
  <c r="B162" i="4" s="1"/>
  <c r="U65" i="4"/>
  <c r="C162" i="4" s="1"/>
  <c r="V162" i="4" s="1"/>
  <c r="F60" i="5" s="1"/>
  <c r="Q66" i="4"/>
  <c r="D163" i="4" s="1"/>
  <c r="R66" i="4"/>
  <c r="E163" i="4" s="1"/>
  <c r="S66" i="4"/>
  <c r="F163" i="4" s="1"/>
  <c r="T66" i="4"/>
  <c r="B163" i="4" s="1"/>
  <c r="U66" i="4"/>
  <c r="C163" i="4" s="1"/>
  <c r="V163" i="4" s="1"/>
  <c r="F61" i="5" s="1"/>
  <c r="Q59" i="4"/>
  <c r="D156" i="4" s="1"/>
  <c r="R59" i="4"/>
  <c r="E156" i="4" s="1"/>
  <c r="S59" i="4"/>
  <c r="F156" i="4" s="1"/>
  <c r="T59" i="4"/>
  <c r="B156" i="4" s="1"/>
  <c r="U59" i="4"/>
  <c r="C156" i="4" s="1"/>
  <c r="V156" i="4" s="1"/>
  <c r="F54" i="5" s="1"/>
  <c r="Q60" i="4"/>
  <c r="D157" i="4" s="1"/>
  <c r="R60" i="4"/>
  <c r="E157" i="4" s="1"/>
  <c r="S60" i="4"/>
  <c r="F157" i="4" s="1"/>
  <c r="T60" i="4"/>
  <c r="B157" i="4" s="1"/>
  <c r="U60" i="4"/>
  <c r="C157" i="4" s="1"/>
  <c r="V157" i="4" s="1"/>
  <c r="F55" i="5" s="1"/>
  <c r="Q61" i="4"/>
  <c r="D158" i="4" s="1"/>
  <c r="R61" i="4"/>
  <c r="E158" i="4" s="1"/>
  <c r="S61" i="4"/>
  <c r="F158" i="4" s="1"/>
  <c r="T61" i="4"/>
  <c r="B158" i="4" s="1"/>
  <c r="U61" i="4"/>
  <c r="C158" i="4" s="1"/>
  <c r="V158" i="4" s="1"/>
  <c r="F56" i="5" s="1"/>
  <c r="Q62" i="4"/>
  <c r="D159" i="4" s="1"/>
  <c r="R62" i="4"/>
  <c r="E159" i="4" s="1"/>
  <c r="S62" i="4"/>
  <c r="F159" i="4" s="1"/>
  <c r="T62" i="4"/>
  <c r="B159" i="4" s="1"/>
  <c r="U62" i="4"/>
  <c r="C159" i="4" s="1"/>
  <c r="V159" i="4" s="1"/>
  <c r="F57" i="5" s="1"/>
  <c r="Q55" i="4"/>
  <c r="D152" i="4" s="1"/>
  <c r="R55" i="4"/>
  <c r="E152" i="4" s="1"/>
  <c r="S55" i="4"/>
  <c r="F152" i="4" s="1"/>
  <c r="T55" i="4"/>
  <c r="B152" i="4" s="1"/>
  <c r="U55" i="4"/>
  <c r="C152" i="4" s="1"/>
  <c r="V152" i="4" s="1"/>
  <c r="F50" i="5" s="1"/>
  <c r="Q56" i="4"/>
  <c r="D153" i="4" s="1"/>
  <c r="R56" i="4"/>
  <c r="E153" i="4" s="1"/>
  <c r="S56" i="4"/>
  <c r="F153" i="4" s="1"/>
  <c r="T56" i="4"/>
  <c r="B153" i="4" s="1"/>
  <c r="U56" i="4"/>
  <c r="C153" i="4" s="1"/>
  <c r="V153" i="4" s="1"/>
  <c r="F51" i="5" s="1"/>
  <c r="Q57" i="4"/>
  <c r="D154" i="4" s="1"/>
  <c r="R57" i="4"/>
  <c r="E154" i="4" s="1"/>
  <c r="S57" i="4"/>
  <c r="F154" i="4" s="1"/>
  <c r="T57" i="4"/>
  <c r="B154" i="4" s="1"/>
  <c r="U57" i="4"/>
  <c r="C154" i="4" s="1"/>
  <c r="V154" i="4" s="1"/>
  <c r="F52" i="5" s="1"/>
  <c r="Q58" i="4"/>
  <c r="D155" i="4" s="1"/>
  <c r="R58" i="4"/>
  <c r="E155" i="4" s="1"/>
  <c r="S58" i="4"/>
  <c r="F155" i="4" s="1"/>
  <c r="T58" i="4"/>
  <c r="B155" i="4" s="1"/>
  <c r="U58" i="4"/>
  <c r="C155" i="4" s="1"/>
  <c r="V155" i="4" s="1"/>
  <c r="F53" i="5" s="1"/>
  <c r="Q51" i="4"/>
  <c r="D148" i="4" s="1"/>
  <c r="R51" i="4"/>
  <c r="E148" i="4" s="1"/>
  <c r="S51" i="4"/>
  <c r="F148" i="4" s="1"/>
  <c r="T51" i="4"/>
  <c r="B148" i="4" s="1"/>
  <c r="U51" i="4"/>
  <c r="C148" i="4" s="1"/>
  <c r="V148" i="4" s="1"/>
  <c r="F46" i="5" s="1"/>
  <c r="Q52" i="4"/>
  <c r="D149" i="4" s="1"/>
  <c r="R52" i="4"/>
  <c r="E149" i="4" s="1"/>
  <c r="S52" i="4"/>
  <c r="F149" i="4" s="1"/>
  <c r="T52" i="4"/>
  <c r="B149" i="4" s="1"/>
  <c r="U52" i="4"/>
  <c r="C149" i="4" s="1"/>
  <c r="V149" i="4" s="1"/>
  <c r="F47" i="5" s="1"/>
  <c r="Q53" i="4"/>
  <c r="D150" i="4" s="1"/>
  <c r="R53" i="4"/>
  <c r="E150" i="4" s="1"/>
  <c r="S53" i="4"/>
  <c r="F150" i="4" s="1"/>
  <c r="T53" i="4"/>
  <c r="B150" i="4" s="1"/>
  <c r="U53" i="4"/>
  <c r="C150" i="4" s="1"/>
  <c r="V150" i="4" s="1"/>
  <c r="F48" i="5" s="1"/>
  <c r="Q54" i="4"/>
  <c r="D151" i="4" s="1"/>
  <c r="R54" i="4"/>
  <c r="E151" i="4" s="1"/>
  <c r="S54" i="4"/>
  <c r="F151" i="4" s="1"/>
  <c r="T54" i="4"/>
  <c r="B151" i="4" s="1"/>
  <c r="U54" i="4"/>
  <c r="C151" i="4" s="1"/>
  <c r="V151" i="4" s="1"/>
  <c r="F49" i="5" s="1"/>
  <c r="Q47" i="4"/>
  <c r="D144" i="4" s="1"/>
  <c r="R47" i="4"/>
  <c r="E144" i="4" s="1"/>
  <c r="S47" i="4"/>
  <c r="F144" i="4" s="1"/>
  <c r="T47" i="4"/>
  <c r="B144" i="4" s="1"/>
  <c r="U47" i="4"/>
  <c r="C144" i="4" s="1"/>
  <c r="V144" i="4" s="1"/>
  <c r="F42" i="5" s="1"/>
  <c r="Q48" i="4"/>
  <c r="D145" i="4" s="1"/>
  <c r="R48" i="4"/>
  <c r="E145" i="4" s="1"/>
  <c r="S48" i="4"/>
  <c r="F145" i="4" s="1"/>
  <c r="T48" i="4"/>
  <c r="B145" i="4" s="1"/>
  <c r="U48" i="4"/>
  <c r="C145" i="4" s="1"/>
  <c r="V145" i="4" s="1"/>
  <c r="F43" i="5" s="1"/>
  <c r="Q49" i="4"/>
  <c r="D146" i="4" s="1"/>
  <c r="R49" i="4"/>
  <c r="E146" i="4" s="1"/>
  <c r="S49" i="4"/>
  <c r="F146" i="4" s="1"/>
  <c r="T49" i="4"/>
  <c r="B146" i="4" s="1"/>
  <c r="U49" i="4"/>
  <c r="C146" i="4" s="1"/>
  <c r="V146" i="4" s="1"/>
  <c r="F44" i="5" s="1"/>
  <c r="Q50" i="4"/>
  <c r="D147" i="4" s="1"/>
  <c r="R50" i="4"/>
  <c r="E147" i="4" s="1"/>
  <c r="S50" i="4"/>
  <c r="F147" i="4" s="1"/>
  <c r="T50" i="4"/>
  <c r="B147" i="4" s="1"/>
  <c r="U50" i="4"/>
  <c r="C147" i="4" s="1"/>
  <c r="V147" i="4" s="1"/>
  <c r="F45" i="5" s="1"/>
  <c r="Q43" i="4"/>
  <c r="D140" i="4" s="1"/>
  <c r="R43" i="4"/>
  <c r="E140" i="4" s="1"/>
  <c r="S43" i="4"/>
  <c r="F140" i="4" s="1"/>
  <c r="T43" i="4"/>
  <c r="B140" i="4" s="1"/>
  <c r="U43" i="4"/>
  <c r="C140" i="4" s="1"/>
  <c r="V140" i="4" s="1"/>
  <c r="F38" i="5" s="1"/>
  <c r="Q44" i="4"/>
  <c r="D141" i="4" s="1"/>
  <c r="R44" i="4"/>
  <c r="E141" i="4" s="1"/>
  <c r="S44" i="4"/>
  <c r="F141" i="4" s="1"/>
  <c r="T44" i="4"/>
  <c r="B141" i="4" s="1"/>
  <c r="U44" i="4"/>
  <c r="C141" i="4" s="1"/>
  <c r="V141" i="4" s="1"/>
  <c r="F39" i="5" s="1"/>
  <c r="Q45" i="4"/>
  <c r="D142" i="4" s="1"/>
  <c r="R45" i="4"/>
  <c r="E142" i="4" s="1"/>
  <c r="S45" i="4"/>
  <c r="F142" i="4" s="1"/>
  <c r="T45" i="4"/>
  <c r="B142" i="4" s="1"/>
  <c r="U45" i="4"/>
  <c r="C142" i="4" s="1"/>
  <c r="V142" i="4" s="1"/>
  <c r="F40" i="5" s="1"/>
  <c r="Q46" i="4"/>
  <c r="D143" i="4" s="1"/>
  <c r="R46" i="4"/>
  <c r="E143" i="4" s="1"/>
  <c r="S46" i="4"/>
  <c r="F143" i="4" s="1"/>
  <c r="T46" i="4"/>
  <c r="B143" i="4" s="1"/>
  <c r="U46" i="4"/>
  <c r="C143" i="4" s="1"/>
  <c r="V143" i="4" s="1"/>
  <c r="F41" i="5" s="1"/>
  <c r="Q39" i="4"/>
  <c r="D136" i="4" s="1"/>
  <c r="R39" i="4"/>
  <c r="E136" i="4" s="1"/>
  <c r="S39" i="4"/>
  <c r="F136" i="4" s="1"/>
  <c r="T39" i="4"/>
  <c r="B136" i="4" s="1"/>
  <c r="U39" i="4"/>
  <c r="C136" i="4" s="1"/>
  <c r="V136" i="4" s="1"/>
  <c r="F34" i="5" s="1"/>
  <c r="Q40" i="4"/>
  <c r="D137" i="4" s="1"/>
  <c r="R40" i="4"/>
  <c r="E137" i="4" s="1"/>
  <c r="S40" i="4"/>
  <c r="F137" i="4" s="1"/>
  <c r="T40" i="4"/>
  <c r="B137" i="4" s="1"/>
  <c r="U40" i="4"/>
  <c r="C137" i="4" s="1"/>
  <c r="V137" i="4" s="1"/>
  <c r="F35" i="5" s="1"/>
  <c r="Q41" i="4"/>
  <c r="D138" i="4" s="1"/>
  <c r="R41" i="4"/>
  <c r="E138" i="4" s="1"/>
  <c r="S41" i="4"/>
  <c r="F138" i="4" s="1"/>
  <c r="T41" i="4"/>
  <c r="B138" i="4" s="1"/>
  <c r="U41" i="4"/>
  <c r="C138" i="4" s="1"/>
  <c r="V138" i="4" s="1"/>
  <c r="F36" i="5" s="1"/>
  <c r="Q42" i="4"/>
  <c r="D139" i="4" s="1"/>
  <c r="R42" i="4"/>
  <c r="E139" i="4" s="1"/>
  <c r="S42" i="4"/>
  <c r="F139" i="4" s="1"/>
  <c r="T42" i="4"/>
  <c r="B139" i="4" s="1"/>
  <c r="U42" i="4"/>
  <c r="C139" i="4" s="1"/>
  <c r="V139" i="4" s="1"/>
  <c r="F37" i="5" s="1"/>
  <c r="U35" i="4"/>
  <c r="C132" i="4" s="1"/>
  <c r="V132" i="4" s="1"/>
  <c r="F30" i="5" s="1"/>
  <c r="U36" i="4"/>
  <c r="C133" i="4" s="1"/>
  <c r="V133" i="4" s="1"/>
  <c r="F31" i="5" s="1"/>
  <c r="U37" i="4"/>
  <c r="C134" i="4" s="1"/>
  <c r="V134" i="4" s="1"/>
  <c r="F32" i="5" s="1"/>
  <c r="U38" i="4"/>
  <c r="C135" i="4" s="1"/>
  <c r="V135" i="4" s="1"/>
  <c r="F33" i="5" s="1"/>
  <c r="Q35" i="4"/>
  <c r="D132" i="4" s="1"/>
  <c r="R35" i="4"/>
  <c r="E132" i="4" s="1"/>
  <c r="S35" i="4"/>
  <c r="F132" i="4" s="1"/>
  <c r="T35" i="4"/>
  <c r="B132" i="4" s="1"/>
  <c r="Q36" i="4"/>
  <c r="D133" i="4" s="1"/>
  <c r="R36" i="4"/>
  <c r="E133" i="4" s="1"/>
  <c r="S36" i="4"/>
  <c r="F133" i="4" s="1"/>
  <c r="T36" i="4"/>
  <c r="B133" i="4" s="1"/>
  <c r="Q37" i="4"/>
  <c r="D134" i="4" s="1"/>
  <c r="R37" i="4"/>
  <c r="E134" i="4" s="1"/>
  <c r="S37" i="4"/>
  <c r="F134" i="4" s="1"/>
  <c r="T37" i="4"/>
  <c r="B134" i="4" s="1"/>
  <c r="Q38" i="4"/>
  <c r="D135" i="4" s="1"/>
  <c r="R38" i="4"/>
  <c r="E135" i="4" s="1"/>
  <c r="S38" i="4"/>
  <c r="F135" i="4" s="1"/>
  <c r="T38" i="4"/>
  <c r="B135" i="4" s="1"/>
  <c r="Q31" i="4"/>
  <c r="R31" i="4"/>
  <c r="S31" i="4"/>
  <c r="T31" i="4"/>
  <c r="U31" i="4"/>
  <c r="Q32" i="4"/>
  <c r="R32" i="4"/>
  <c r="S32" i="4"/>
  <c r="T32" i="4"/>
  <c r="U32" i="4"/>
  <c r="Q33" i="4"/>
  <c r="R33" i="4"/>
  <c r="S33" i="4"/>
  <c r="T33" i="4"/>
  <c r="U33" i="4"/>
  <c r="Q34" i="4"/>
  <c r="R34" i="4"/>
  <c r="S34" i="4"/>
  <c r="T34" i="4"/>
  <c r="U34" i="4"/>
  <c r="M150" i="4" l="1"/>
  <c r="R150" i="4"/>
  <c r="U150" i="4"/>
  <c r="M154" i="4"/>
  <c r="R154" i="4"/>
  <c r="U154" i="4"/>
  <c r="M135" i="4"/>
  <c r="R135" i="4"/>
  <c r="U135" i="4"/>
  <c r="M134" i="4"/>
  <c r="R134" i="4"/>
  <c r="U134" i="4"/>
  <c r="R133" i="4"/>
  <c r="M133" i="4"/>
  <c r="U133" i="4"/>
  <c r="R136" i="4"/>
  <c r="M136" i="4"/>
  <c r="U136" i="4"/>
  <c r="R140" i="4"/>
  <c r="M140" i="4"/>
  <c r="U140" i="4"/>
  <c r="R144" i="4"/>
  <c r="M144" i="4"/>
  <c r="U144" i="4"/>
  <c r="R164" i="4"/>
  <c r="M164" i="4"/>
  <c r="U164" i="4"/>
  <c r="R172" i="4"/>
  <c r="M172" i="4"/>
  <c r="U172" i="4"/>
  <c r="R176" i="4"/>
  <c r="M176" i="4"/>
  <c r="U176" i="4"/>
  <c r="R180" i="4"/>
  <c r="M180" i="4"/>
  <c r="U180" i="4"/>
  <c r="R184" i="4"/>
  <c r="M184" i="4"/>
  <c r="U184" i="4"/>
  <c r="R188" i="4"/>
  <c r="M188" i="4"/>
  <c r="U188" i="4"/>
  <c r="R192" i="4"/>
  <c r="M192" i="4"/>
  <c r="U192" i="4"/>
  <c r="M139" i="4"/>
  <c r="R139" i="4"/>
  <c r="U139" i="4"/>
  <c r="M147" i="4"/>
  <c r="R147" i="4"/>
  <c r="U147" i="4"/>
  <c r="M151" i="4"/>
  <c r="R151" i="4"/>
  <c r="U151" i="4"/>
  <c r="M155" i="4"/>
  <c r="R155" i="4"/>
  <c r="U155" i="4"/>
  <c r="M159" i="4"/>
  <c r="R159" i="4"/>
  <c r="U159" i="4"/>
  <c r="M163" i="4"/>
  <c r="R163" i="4"/>
  <c r="U163" i="4"/>
  <c r="M167" i="4"/>
  <c r="R167" i="4"/>
  <c r="U167" i="4"/>
  <c r="M171" i="4"/>
  <c r="R171" i="4"/>
  <c r="U171" i="4"/>
  <c r="M175" i="4"/>
  <c r="R175" i="4"/>
  <c r="U175" i="4"/>
  <c r="M179" i="4"/>
  <c r="R179" i="4"/>
  <c r="U179" i="4"/>
  <c r="M183" i="4"/>
  <c r="R183" i="4"/>
  <c r="U183" i="4"/>
  <c r="M191" i="4"/>
  <c r="R191" i="4"/>
  <c r="U191" i="4"/>
  <c r="M138" i="4"/>
  <c r="R138" i="4"/>
  <c r="U138" i="4"/>
  <c r="M142" i="4"/>
  <c r="R142" i="4"/>
  <c r="U142" i="4"/>
  <c r="M146" i="4"/>
  <c r="R146" i="4"/>
  <c r="U146" i="4"/>
  <c r="M158" i="4"/>
  <c r="R158" i="4"/>
  <c r="U158" i="4"/>
  <c r="M162" i="4"/>
  <c r="R162" i="4"/>
  <c r="U162" i="4"/>
  <c r="M166" i="4"/>
  <c r="R166" i="4"/>
  <c r="U166" i="4"/>
  <c r="M170" i="4"/>
  <c r="R170" i="4"/>
  <c r="U170" i="4"/>
  <c r="M174" i="4"/>
  <c r="R174" i="4"/>
  <c r="U174" i="4"/>
  <c r="M178" i="4"/>
  <c r="R178" i="4"/>
  <c r="U178" i="4"/>
  <c r="M182" i="4"/>
  <c r="R182" i="4"/>
  <c r="U182" i="4"/>
  <c r="M186" i="4"/>
  <c r="R186" i="4"/>
  <c r="U186" i="4"/>
  <c r="M190" i="4"/>
  <c r="R190" i="4"/>
  <c r="U190" i="4"/>
  <c r="R137" i="4"/>
  <c r="M137" i="4"/>
  <c r="U137" i="4"/>
  <c r="R141" i="4"/>
  <c r="M141" i="4"/>
  <c r="U141" i="4"/>
  <c r="R149" i="4"/>
  <c r="M149" i="4"/>
  <c r="U149" i="4"/>
  <c r="R161" i="4"/>
  <c r="M161" i="4"/>
  <c r="U161" i="4"/>
  <c r="R165" i="4"/>
  <c r="M165" i="4"/>
  <c r="U165" i="4"/>
  <c r="R173" i="4"/>
  <c r="M173" i="4"/>
  <c r="U173" i="4"/>
  <c r="R181" i="4"/>
  <c r="M181" i="4"/>
  <c r="U181" i="4"/>
  <c r="R185" i="4"/>
  <c r="M185" i="4"/>
  <c r="U185" i="4"/>
  <c r="R189" i="4"/>
  <c r="M189" i="4"/>
  <c r="U189" i="4"/>
  <c r="R152" i="4"/>
  <c r="M152" i="4"/>
  <c r="U152" i="4"/>
  <c r="D20" i="5"/>
  <c r="D82" i="5"/>
  <c r="R157" i="4"/>
  <c r="M157" i="4"/>
  <c r="U157" i="4"/>
  <c r="D55" i="5"/>
  <c r="R132" i="4"/>
  <c r="M132" i="4"/>
  <c r="U132" i="4"/>
  <c r="D40" i="5"/>
  <c r="D76" i="5"/>
  <c r="R148" i="4"/>
  <c r="M148" i="4"/>
  <c r="U148" i="4"/>
  <c r="D56" i="5"/>
  <c r="D11" i="5"/>
  <c r="D46" i="5"/>
  <c r="D78" i="5"/>
  <c r="D14" i="5"/>
  <c r="D17" i="5"/>
  <c r="R160" i="4"/>
  <c r="M160" i="4"/>
  <c r="U160" i="4"/>
  <c r="D18" i="5"/>
  <c r="D53" i="5"/>
  <c r="D6" i="5"/>
  <c r="D48" i="5"/>
  <c r="D59" i="5"/>
  <c r="D80" i="5"/>
  <c r="R169" i="4"/>
  <c r="M169" i="4"/>
  <c r="U169" i="4"/>
  <c r="R153" i="4"/>
  <c r="M153" i="4"/>
  <c r="U153" i="4"/>
  <c r="M187" i="4"/>
  <c r="R187" i="4"/>
  <c r="U187" i="4"/>
  <c r="D16" i="5"/>
  <c r="D27" i="5"/>
  <c r="D39" i="5"/>
  <c r="D71" i="5"/>
  <c r="D87" i="5"/>
  <c r="R156" i="4"/>
  <c r="M156" i="4"/>
  <c r="U156" i="4"/>
  <c r="D30" i="5"/>
  <c r="M143" i="4"/>
  <c r="R143" i="4"/>
  <c r="U143" i="4"/>
  <c r="D36" i="5"/>
  <c r="D60" i="5"/>
  <c r="D7" i="5"/>
  <c r="D34" i="5"/>
  <c r="D66" i="5"/>
  <c r="D32" i="5"/>
  <c r="D52" i="5"/>
  <c r="D10" i="5"/>
  <c r="D28" i="5"/>
  <c r="D37" i="5"/>
  <c r="D69" i="5"/>
  <c r="D13" i="5"/>
  <c r="D12" i="5"/>
  <c r="D25" i="5"/>
  <c r="D43" i="5"/>
  <c r="D64" i="5"/>
  <c r="D75" i="5"/>
  <c r="R168" i="4"/>
  <c r="M168" i="4"/>
  <c r="U168" i="4"/>
  <c r="D50" i="5"/>
  <c r="D24" i="5"/>
  <c r="R145" i="4"/>
  <c r="M145" i="4"/>
  <c r="U145" i="4"/>
  <c r="R177" i="4"/>
  <c r="M177" i="4"/>
  <c r="U177" i="4"/>
  <c r="D8" i="5"/>
  <c r="D19" i="5"/>
  <c r="D23" i="5"/>
  <c r="D68" i="5"/>
  <c r="D72" i="5"/>
  <c r="D84" i="5"/>
  <c r="O9" i="6"/>
  <c r="P8" i="6"/>
  <c r="U8" i="7"/>
  <c r="V8" i="7" s="1"/>
  <c r="W8" i="7" s="1"/>
  <c r="X8" i="7" s="1"/>
  <c r="R8" i="6"/>
  <c r="T8" i="6" s="1"/>
  <c r="U7" i="6"/>
  <c r="V7" i="6" s="1"/>
  <c r="S7" i="4"/>
  <c r="S8" i="4"/>
  <c r="S9" i="4"/>
  <c r="S10" i="4"/>
  <c r="U9" i="4"/>
  <c r="U10" i="4"/>
  <c r="U7" i="4"/>
  <c r="U8" i="4"/>
  <c r="R8" i="4"/>
  <c r="R9" i="4"/>
  <c r="R10" i="4"/>
  <c r="R7" i="4"/>
  <c r="H5" i="4"/>
  <c r="Q9" i="4"/>
  <c r="Q10" i="4"/>
  <c r="Q7" i="4"/>
  <c r="Q8" i="4"/>
  <c r="P10" i="4"/>
  <c r="P7" i="4"/>
  <c r="P8" i="4"/>
  <c r="P9" i="4"/>
  <c r="T10" i="4"/>
  <c r="T7" i="4"/>
  <c r="T8" i="4"/>
  <c r="T9" i="4"/>
  <c r="Z8" i="4"/>
  <c r="AA8" i="4"/>
  <c r="Z9" i="4"/>
  <c r="AA9" i="4"/>
  <c r="Z10" i="4"/>
  <c r="B107" i="4" s="1"/>
  <c r="AA10" i="4"/>
  <c r="Z19" i="4"/>
  <c r="B116" i="4" s="1"/>
  <c r="Z20" i="4"/>
  <c r="B117" i="4" s="1"/>
  <c r="AA20" i="4"/>
  <c r="C117" i="4" s="1"/>
  <c r="V117" i="4" s="1"/>
  <c r="F15" i="5" s="1"/>
  <c r="Z21" i="4"/>
  <c r="B118" i="4" s="1"/>
  <c r="AA21" i="4"/>
  <c r="C118" i="4" s="1"/>
  <c r="V118" i="4" s="1"/>
  <c r="F16" i="5" s="1"/>
  <c r="AA22" i="4"/>
  <c r="C119" i="4" s="1"/>
  <c r="V119" i="4" s="1"/>
  <c r="F17" i="5" s="1"/>
  <c r="Z23" i="4"/>
  <c r="B120" i="4" s="1"/>
  <c r="Z24" i="4"/>
  <c r="B121" i="4" s="1"/>
  <c r="AA24" i="4"/>
  <c r="C121" i="4" s="1"/>
  <c r="V121" i="4" s="1"/>
  <c r="F19" i="5" s="1"/>
  <c r="Z25" i="4"/>
  <c r="B122" i="4" s="1"/>
  <c r="AA25" i="4"/>
  <c r="C122" i="4" s="1"/>
  <c r="V122" i="4" s="1"/>
  <c r="F20" i="5" s="1"/>
  <c r="AA26" i="4"/>
  <c r="C123" i="4" s="1"/>
  <c r="V123" i="4" s="1"/>
  <c r="F21" i="5" s="1"/>
  <c r="Z27" i="4"/>
  <c r="B124" i="4" s="1"/>
  <c r="Z28" i="4"/>
  <c r="B125" i="4" s="1"/>
  <c r="AA28" i="4"/>
  <c r="C125" i="4" s="1"/>
  <c r="V125" i="4" s="1"/>
  <c r="F23" i="5" s="1"/>
  <c r="Z29" i="4"/>
  <c r="B126" i="4" s="1"/>
  <c r="AA29" i="4"/>
  <c r="C126" i="4" s="1"/>
  <c r="V126" i="4" s="1"/>
  <c r="F24" i="5" s="1"/>
  <c r="AA30" i="4"/>
  <c r="C127" i="4" s="1"/>
  <c r="V127" i="4" s="1"/>
  <c r="F25" i="5" s="1"/>
  <c r="Z31" i="4"/>
  <c r="B128" i="4" s="1"/>
  <c r="Z32" i="4"/>
  <c r="B129" i="4" s="1"/>
  <c r="AA32" i="4"/>
  <c r="C129" i="4" s="1"/>
  <c r="V129" i="4" s="1"/>
  <c r="F27" i="5" s="1"/>
  <c r="Z33" i="4"/>
  <c r="B130" i="4" s="1"/>
  <c r="AA33" i="4"/>
  <c r="C130" i="4" s="1"/>
  <c r="V130" i="4" s="1"/>
  <c r="F28" i="5" s="1"/>
  <c r="AA34" i="4"/>
  <c r="C131" i="4" s="1"/>
  <c r="V131" i="4" s="1"/>
  <c r="F29" i="5" s="1"/>
  <c r="AA7" i="4"/>
  <c r="Z7" i="4"/>
  <c r="W7" i="4"/>
  <c r="X7" i="4"/>
  <c r="Y7" i="4"/>
  <c r="W8" i="4"/>
  <c r="D105" i="4" s="1"/>
  <c r="X8" i="4"/>
  <c r="Y8" i="4"/>
  <c r="W9" i="4"/>
  <c r="X9" i="4"/>
  <c r="E106" i="4" s="1"/>
  <c r="Y9" i="4"/>
  <c r="F106" i="4" s="1"/>
  <c r="W10" i="4"/>
  <c r="D107" i="4" s="1"/>
  <c r="X10" i="4"/>
  <c r="Y10" i="4"/>
  <c r="W21" i="4"/>
  <c r="D118" i="4" s="1"/>
  <c r="Y21" i="4"/>
  <c r="F118" i="4" s="1"/>
  <c r="W22" i="4"/>
  <c r="D119" i="4" s="1"/>
  <c r="X22" i="4"/>
  <c r="E119" i="4" s="1"/>
  <c r="W23" i="4"/>
  <c r="D120" i="4" s="1"/>
  <c r="X23" i="4"/>
  <c r="E120" i="4" s="1"/>
  <c r="Y23" i="4"/>
  <c r="F120" i="4" s="1"/>
  <c r="X24" i="4"/>
  <c r="E121" i="4" s="1"/>
  <c r="Y24" i="4"/>
  <c r="F121" i="4" s="1"/>
  <c r="W25" i="4"/>
  <c r="D122" i="4" s="1"/>
  <c r="Y25" i="4"/>
  <c r="F122" i="4" s="1"/>
  <c r="W26" i="4"/>
  <c r="D123" i="4" s="1"/>
  <c r="X26" i="4"/>
  <c r="E123" i="4" s="1"/>
  <c r="W27" i="4"/>
  <c r="D124" i="4" s="1"/>
  <c r="X27" i="4"/>
  <c r="E124" i="4" s="1"/>
  <c r="Y27" i="4"/>
  <c r="F124" i="4" s="1"/>
  <c r="X28" i="4"/>
  <c r="E125" i="4" s="1"/>
  <c r="Y28" i="4"/>
  <c r="F125" i="4" s="1"/>
  <c r="W29" i="4"/>
  <c r="D126" i="4" s="1"/>
  <c r="W30" i="4"/>
  <c r="D127" i="4" s="1"/>
  <c r="X30" i="4"/>
  <c r="E127" i="4" s="1"/>
  <c r="Y31" i="4"/>
  <c r="F128" i="4" s="1"/>
  <c r="Y32" i="4"/>
  <c r="F129" i="4" s="1"/>
  <c r="W33" i="4"/>
  <c r="D130" i="4" s="1"/>
  <c r="W34" i="4"/>
  <c r="D131" i="4" s="1"/>
  <c r="X34" i="4"/>
  <c r="E131" i="4" s="1"/>
  <c r="V8" i="4"/>
  <c r="L105" i="4" s="1"/>
  <c r="C3" i="5" s="1"/>
  <c r="V9" i="4"/>
  <c r="L106" i="4" s="1"/>
  <c r="C4" i="5" s="1"/>
  <c r="V10" i="4"/>
  <c r="L107" i="4" s="1"/>
  <c r="C5" i="5" s="1"/>
  <c r="V16" i="4"/>
  <c r="L113" i="4" s="1"/>
  <c r="C11" i="5" s="1"/>
  <c r="V20" i="4"/>
  <c r="L117" i="4" s="1"/>
  <c r="C15" i="5" s="1"/>
  <c r="V24" i="4"/>
  <c r="L121" i="4" s="1"/>
  <c r="C19" i="5" s="1"/>
  <c r="V28" i="4"/>
  <c r="L125" i="4" s="1"/>
  <c r="C23" i="5" s="1"/>
  <c r="V32" i="4"/>
  <c r="L129" i="4" s="1"/>
  <c r="C27" i="5" s="1"/>
  <c r="V7" i="4"/>
  <c r="L104" i="4" s="1"/>
  <c r="C2" i="5" s="1"/>
  <c r="C106" i="4" l="1"/>
  <c r="V106" i="4" s="1"/>
  <c r="F4" i="5" s="1"/>
  <c r="E105" i="4"/>
  <c r="F105" i="4"/>
  <c r="C107" i="4"/>
  <c r="V107" i="4" s="1"/>
  <c r="F5" i="5" s="1"/>
  <c r="E107" i="4"/>
  <c r="D106" i="4"/>
  <c r="F104" i="4"/>
  <c r="C104" i="4"/>
  <c r="V104" i="4" s="1"/>
  <c r="F2" i="5" s="1"/>
  <c r="B104" i="4"/>
  <c r="E104" i="4"/>
  <c r="C105" i="4"/>
  <c r="V105" i="4" s="1"/>
  <c r="F3" i="5" s="1"/>
  <c r="D104" i="4"/>
  <c r="B105" i="4"/>
  <c r="U105" i="4" s="1"/>
  <c r="F107" i="4"/>
  <c r="B106" i="4"/>
  <c r="M106" i="4" s="1"/>
  <c r="U124" i="4"/>
  <c r="U116" i="4"/>
  <c r="Q105" i="4"/>
  <c r="P105" i="4"/>
  <c r="W177" i="4"/>
  <c r="E75" i="5"/>
  <c r="G75" i="5" s="1"/>
  <c r="W169" i="4"/>
  <c r="E67" i="5"/>
  <c r="G67" i="5" s="1"/>
  <c r="E58" i="5"/>
  <c r="G58" i="5" s="1"/>
  <c r="W160" i="4"/>
  <c r="W189" i="4"/>
  <c r="E87" i="5"/>
  <c r="G87" i="5" s="1"/>
  <c r="W165" i="4"/>
  <c r="E63" i="5"/>
  <c r="G63" i="5" s="1"/>
  <c r="E35" i="5"/>
  <c r="G35" i="5" s="1"/>
  <c r="W137" i="4"/>
  <c r="E76" i="5"/>
  <c r="G76" i="5" s="1"/>
  <c r="W178" i="4"/>
  <c r="E60" i="5"/>
  <c r="G60" i="5" s="1"/>
  <c r="W162" i="4"/>
  <c r="W138" i="4"/>
  <c r="E36" i="5"/>
  <c r="G36" i="5" s="1"/>
  <c r="E73" i="5"/>
  <c r="G73" i="5" s="1"/>
  <c r="W175" i="4"/>
  <c r="E57" i="5"/>
  <c r="G57" i="5" s="1"/>
  <c r="W159" i="4"/>
  <c r="E37" i="5"/>
  <c r="G37" i="5" s="1"/>
  <c r="W139" i="4"/>
  <c r="E78" i="5"/>
  <c r="G78" i="5" s="1"/>
  <c r="W180" i="4"/>
  <c r="E42" i="5"/>
  <c r="G42" i="5" s="1"/>
  <c r="W144" i="4"/>
  <c r="E32" i="5"/>
  <c r="G32" i="5" s="1"/>
  <c r="W134" i="4"/>
  <c r="R129" i="4"/>
  <c r="M129" i="4"/>
  <c r="U129" i="4"/>
  <c r="M126" i="4"/>
  <c r="R126" i="4"/>
  <c r="U126" i="4"/>
  <c r="R121" i="4"/>
  <c r="M121" i="4"/>
  <c r="U121" i="4"/>
  <c r="M118" i="4"/>
  <c r="R118" i="4"/>
  <c r="U118" i="4"/>
  <c r="Q104" i="4"/>
  <c r="P104" i="4"/>
  <c r="D2" i="5" s="1"/>
  <c r="E51" i="5"/>
  <c r="G51" i="5" s="1"/>
  <c r="W153" i="4"/>
  <c r="E46" i="5"/>
  <c r="G46" i="5" s="1"/>
  <c r="W148" i="4"/>
  <c r="E30" i="5"/>
  <c r="G30" i="5" s="1"/>
  <c r="W132" i="4"/>
  <c r="E50" i="5"/>
  <c r="G50" i="5" s="1"/>
  <c r="W152" i="4"/>
  <c r="W173" i="4"/>
  <c r="E71" i="5"/>
  <c r="G71" i="5" s="1"/>
  <c r="E39" i="5"/>
  <c r="G39" i="5" s="1"/>
  <c r="W141" i="4"/>
  <c r="E80" i="5"/>
  <c r="G80" i="5" s="1"/>
  <c r="W182" i="4"/>
  <c r="E64" i="5"/>
  <c r="G64" i="5" s="1"/>
  <c r="W166" i="4"/>
  <c r="W142" i="4"/>
  <c r="E40" i="5"/>
  <c r="G40" i="5" s="1"/>
  <c r="E77" i="5"/>
  <c r="G77" i="5" s="1"/>
  <c r="W179" i="4"/>
  <c r="E61" i="5"/>
  <c r="G61" i="5" s="1"/>
  <c r="W163" i="4"/>
  <c r="E45" i="5"/>
  <c r="G45" i="5" s="1"/>
  <c r="W147" i="4"/>
  <c r="E82" i="5"/>
  <c r="G82" i="5" s="1"/>
  <c r="W184" i="4"/>
  <c r="E62" i="5"/>
  <c r="G62" i="5" s="1"/>
  <c r="W164" i="4"/>
  <c r="E31" i="5"/>
  <c r="G31" i="5" s="1"/>
  <c r="W133" i="4"/>
  <c r="E48" i="5"/>
  <c r="G48" i="5" s="1"/>
  <c r="W150" i="4"/>
  <c r="U128" i="4"/>
  <c r="U120" i="4"/>
  <c r="M107" i="4"/>
  <c r="R107" i="4"/>
  <c r="U107" i="4"/>
  <c r="Q107" i="4"/>
  <c r="P107" i="4"/>
  <c r="D5" i="5" s="1"/>
  <c r="E41" i="5"/>
  <c r="G41" i="5" s="1"/>
  <c r="W143" i="4"/>
  <c r="E85" i="5"/>
  <c r="G85" i="5" s="1"/>
  <c r="W187" i="4"/>
  <c r="W157" i="4"/>
  <c r="E55" i="5"/>
  <c r="G55" i="5" s="1"/>
  <c r="W181" i="4"/>
  <c r="E79" i="5"/>
  <c r="G79" i="5" s="1"/>
  <c r="E47" i="5"/>
  <c r="G47" i="5" s="1"/>
  <c r="W149" i="4"/>
  <c r="W186" i="4"/>
  <c r="E84" i="5"/>
  <c r="G84" i="5" s="1"/>
  <c r="W170" i="4"/>
  <c r="E68" i="5"/>
  <c r="G68" i="5" s="1"/>
  <c r="E44" i="5"/>
  <c r="G44" i="5" s="1"/>
  <c r="W146" i="4"/>
  <c r="E81" i="5"/>
  <c r="G81" i="5" s="1"/>
  <c r="W183" i="4"/>
  <c r="E65" i="5"/>
  <c r="G65" i="5" s="1"/>
  <c r="W167" i="4"/>
  <c r="E49" i="5"/>
  <c r="G49" i="5" s="1"/>
  <c r="W151" i="4"/>
  <c r="E86" i="5"/>
  <c r="G86" i="5" s="1"/>
  <c r="W188" i="4"/>
  <c r="E70" i="5"/>
  <c r="G70" i="5" s="1"/>
  <c r="W172" i="4"/>
  <c r="E34" i="5"/>
  <c r="G34" i="5" s="1"/>
  <c r="W136" i="4"/>
  <c r="W154" i="4"/>
  <c r="E52" i="5"/>
  <c r="G52" i="5" s="1"/>
  <c r="M104" i="4"/>
  <c r="U104" i="4"/>
  <c r="E2" i="5" s="1"/>
  <c r="M130" i="4"/>
  <c r="R130" i="4"/>
  <c r="U130" i="4"/>
  <c r="R125" i="4"/>
  <c r="M125" i="4"/>
  <c r="U125" i="4"/>
  <c r="M122" i="4"/>
  <c r="R122" i="4"/>
  <c r="U122" i="4"/>
  <c r="R117" i="4"/>
  <c r="M117" i="4"/>
  <c r="U117" i="4"/>
  <c r="Q106" i="4"/>
  <c r="P106" i="4"/>
  <c r="H103" i="4"/>
  <c r="I103" i="4"/>
  <c r="G103" i="4"/>
  <c r="E43" i="5"/>
  <c r="G43" i="5" s="1"/>
  <c r="W145" i="4"/>
  <c r="E66" i="5"/>
  <c r="G66" i="5" s="1"/>
  <c r="W168" i="4"/>
  <c r="E54" i="5"/>
  <c r="G54" i="5" s="1"/>
  <c r="W156" i="4"/>
  <c r="W185" i="4"/>
  <c r="E83" i="5"/>
  <c r="G83" i="5" s="1"/>
  <c r="W161" i="4"/>
  <c r="E59" i="5"/>
  <c r="G59" i="5" s="1"/>
  <c r="W190" i="4"/>
  <c r="E88" i="5"/>
  <c r="G88" i="5" s="1"/>
  <c r="W174" i="4"/>
  <c r="E72" i="5"/>
  <c r="G72" i="5" s="1"/>
  <c r="W158" i="4"/>
  <c r="E56" i="5"/>
  <c r="G56" i="5" s="1"/>
  <c r="E89" i="5"/>
  <c r="G89" i="5" s="1"/>
  <c r="W191" i="4"/>
  <c r="E69" i="5"/>
  <c r="G69" i="5" s="1"/>
  <c r="W171" i="4"/>
  <c r="E53" i="5"/>
  <c r="G53" i="5" s="1"/>
  <c r="W155" i="4"/>
  <c r="E90" i="5"/>
  <c r="G90" i="5" s="1"/>
  <c r="W192" i="4"/>
  <c r="E74" i="5"/>
  <c r="G74" i="5" s="1"/>
  <c r="W176" i="4"/>
  <c r="E38" i="5"/>
  <c r="G38" i="5" s="1"/>
  <c r="W140" i="4"/>
  <c r="E33" i="5"/>
  <c r="G33" i="5" s="1"/>
  <c r="W135" i="4"/>
  <c r="U9" i="7"/>
  <c r="V9" i="7" s="1"/>
  <c r="W9" i="7" s="1"/>
  <c r="X9" i="7" s="1"/>
  <c r="R9" i="6"/>
  <c r="T9" i="6" s="1"/>
  <c r="U8" i="6"/>
  <c r="V8" i="6" s="1"/>
  <c r="O10" i="6"/>
  <c r="P9" i="6"/>
  <c r="Y34" i="4"/>
  <c r="F131" i="4" s="1"/>
  <c r="X33" i="4"/>
  <c r="E130" i="4" s="1"/>
  <c r="W32" i="4"/>
  <c r="D129" i="4" s="1"/>
  <c r="Y30" i="4"/>
  <c r="F127" i="4" s="1"/>
  <c r="X29" i="4"/>
  <c r="E126" i="4" s="1"/>
  <c r="W28" i="4"/>
  <c r="D125" i="4" s="1"/>
  <c r="Y26" i="4"/>
  <c r="F123" i="4" s="1"/>
  <c r="X25" i="4"/>
  <c r="E122" i="4" s="1"/>
  <c r="W24" i="4"/>
  <c r="D121" i="4" s="1"/>
  <c r="Y22" i="4"/>
  <c r="F119" i="4" s="1"/>
  <c r="X21" i="4"/>
  <c r="E118" i="4" s="1"/>
  <c r="W20" i="4"/>
  <c r="D117" i="4" s="1"/>
  <c r="Y18" i="4"/>
  <c r="F115" i="4" s="1"/>
  <c r="X17" i="4"/>
  <c r="E114" i="4" s="1"/>
  <c r="W16" i="4"/>
  <c r="D113" i="4" s="1"/>
  <c r="Z34" i="4"/>
  <c r="B131" i="4" s="1"/>
  <c r="AA31" i="4"/>
  <c r="C128" i="4" s="1"/>
  <c r="V128" i="4" s="1"/>
  <c r="F26" i="5" s="1"/>
  <c r="Z30" i="4"/>
  <c r="B127" i="4" s="1"/>
  <c r="AA27" i="4"/>
  <c r="C124" i="4" s="1"/>
  <c r="V124" i="4" s="1"/>
  <c r="F22" i="5" s="1"/>
  <c r="Z26" i="4"/>
  <c r="B123" i="4" s="1"/>
  <c r="AA23" i="4"/>
  <c r="C120" i="4" s="1"/>
  <c r="V120" i="4" s="1"/>
  <c r="F18" i="5" s="1"/>
  <c r="Z22" i="4"/>
  <c r="B119" i="4" s="1"/>
  <c r="AA19" i="4"/>
  <c r="C116" i="4" s="1"/>
  <c r="V116" i="4" s="1"/>
  <c r="F14" i="5" s="1"/>
  <c r="Z18" i="4"/>
  <c r="B115" i="4" s="1"/>
  <c r="AA15" i="4"/>
  <c r="C112" i="4" s="1"/>
  <c r="V112" i="4" s="1"/>
  <c r="F10" i="5" s="1"/>
  <c r="X31" i="4"/>
  <c r="E128" i="4" s="1"/>
  <c r="X20" i="4"/>
  <c r="E117" i="4" s="1"/>
  <c r="Y19" i="4"/>
  <c r="F116" i="4" s="1"/>
  <c r="Y20" i="4"/>
  <c r="F117" i="4" s="1"/>
  <c r="X19" i="4"/>
  <c r="E116" i="4" s="1"/>
  <c r="Y33" i="4"/>
  <c r="F130" i="4" s="1"/>
  <c r="X32" i="4"/>
  <c r="E129" i="4" s="1"/>
  <c r="W31" i="4"/>
  <c r="D128" i="4" s="1"/>
  <c r="Y29" i="4"/>
  <c r="F126" i="4" s="1"/>
  <c r="W19" i="4"/>
  <c r="D116" i="4" s="1"/>
  <c r="V31" i="4"/>
  <c r="L128" i="4" s="1"/>
  <c r="C26" i="5" s="1"/>
  <c r="V27" i="4"/>
  <c r="L124" i="4" s="1"/>
  <c r="C22" i="5" s="1"/>
  <c r="V23" i="4"/>
  <c r="L120" i="4" s="1"/>
  <c r="C18" i="5" s="1"/>
  <c r="V19" i="4"/>
  <c r="L116" i="4" s="1"/>
  <c r="C14" i="5" s="1"/>
  <c r="V15" i="4"/>
  <c r="L112" i="4" s="1"/>
  <c r="C10" i="5" s="1"/>
  <c r="X18" i="4"/>
  <c r="E115" i="4" s="1"/>
  <c r="W17" i="4"/>
  <c r="D114" i="4" s="1"/>
  <c r="Y15" i="4"/>
  <c r="F112" i="4" s="1"/>
  <c r="X14" i="4"/>
  <c r="E111" i="4" s="1"/>
  <c r="W13" i="4"/>
  <c r="D110" i="4" s="1"/>
  <c r="Y11" i="4"/>
  <c r="F108" i="4" s="1"/>
  <c r="AA16" i="4"/>
  <c r="C113" i="4" s="1"/>
  <c r="V113" i="4" s="1"/>
  <c r="F11" i="5" s="1"/>
  <c r="Z15" i="4"/>
  <c r="B112" i="4" s="1"/>
  <c r="V34" i="4"/>
  <c r="L131" i="4" s="1"/>
  <c r="C29" i="5" s="1"/>
  <c r="V26" i="4"/>
  <c r="L123" i="4" s="1"/>
  <c r="C21" i="5" s="1"/>
  <c r="V18" i="4"/>
  <c r="L115" i="4" s="1"/>
  <c r="C13" i="5" s="1"/>
  <c r="W18" i="4"/>
  <c r="D115" i="4" s="1"/>
  <c r="Y16" i="4"/>
  <c r="F113" i="4" s="1"/>
  <c r="X15" i="4"/>
  <c r="E112" i="4" s="1"/>
  <c r="AA17" i="4"/>
  <c r="C114" i="4" s="1"/>
  <c r="V114" i="4" s="1"/>
  <c r="F12" i="5" s="1"/>
  <c r="Z16" i="4"/>
  <c r="B113" i="4" s="1"/>
  <c r="V30" i="4"/>
  <c r="L127" i="4" s="1"/>
  <c r="C25" i="5" s="1"/>
  <c r="V22" i="4"/>
  <c r="L119" i="4" s="1"/>
  <c r="C17" i="5" s="1"/>
  <c r="V33" i="4"/>
  <c r="L130" i="4" s="1"/>
  <c r="C28" i="5" s="1"/>
  <c r="V29" i="4"/>
  <c r="L126" i="4" s="1"/>
  <c r="C24" i="5" s="1"/>
  <c r="V25" i="4"/>
  <c r="L122" i="4" s="1"/>
  <c r="C20" i="5" s="1"/>
  <c r="V21" i="4"/>
  <c r="L118" i="4" s="1"/>
  <c r="C16" i="5" s="1"/>
  <c r="V17" i="4"/>
  <c r="L114" i="4" s="1"/>
  <c r="C12" i="5" s="1"/>
  <c r="Y17" i="4"/>
  <c r="F114" i="4" s="1"/>
  <c r="X16" i="4"/>
  <c r="E113" i="4" s="1"/>
  <c r="W15" i="4"/>
  <c r="D112" i="4" s="1"/>
  <c r="AA18" i="4"/>
  <c r="C115" i="4" s="1"/>
  <c r="V115" i="4" s="1"/>
  <c r="F13" i="5" s="1"/>
  <c r="Z17" i="4"/>
  <c r="B114" i="4" s="1"/>
  <c r="V12" i="4"/>
  <c r="L109" i="4" s="1"/>
  <c r="C7" i="5" s="1"/>
  <c r="Y14" i="4"/>
  <c r="F111" i="4" s="1"/>
  <c r="X13" i="4"/>
  <c r="E110" i="4" s="1"/>
  <c r="W12" i="4"/>
  <c r="D109" i="4" s="1"/>
  <c r="Z14" i="4"/>
  <c r="B111" i="4" s="1"/>
  <c r="AA11" i="4"/>
  <c r="C108" i="4" s="1"/>
  <c r="V108" i="4" s="1"/>
  <c r="F6" i="5" s="1"/>
  <c r="V11" i="4"/>
  <c r="L108" i="4" s="1"/>
  <c r="C6" i="5" s="1"/>
  <c r="H45" i="4"/>
  <c r="H33" i="4"/>
  <c r="H29" i="4"/>
  <c r="H25" i="4"/>
  <c r="H21" i="4"/>
  <c r="H17" i="4"/>
  <c r="AA12" i="4"/>
  <c r="C109" i="4" s="1"/>
  <c r="V109" i="4" s="1"/>
  <c r="F7" i="5" s="1"/>
  <c r="Z11" i="4"/>
  <c r="B108" i="4" s="1"/>
  <c r="V14" i="4"/>
  <c r="L111" i="4" s="1"/>
  <c r="C9" i="5" s="1"/>
  <c r="W14" i="4"/>
  <c r="D111" i="4" s="1"/>
  <c r="Y12" i="4"/>
  <c r="F109" i="4" s="1"/>
  <c r="X11" i="4"/>
  <c r="E108" i="4" s="1"/>
  <c r="AA13" i="4"/>
  <c r="C110" i="4" s="1"/>
  <c r="V110" i="4" s="1"/>
  <c r="F8" i="5" s="1"/>
  <c r="Z12" i="4"/>
  <c r="B109" i="4" s="1"/>
  <c r="V13" i="4"/>
  <c r="L110" i="4" s="1"/>
  <c r="C8" i="5" s="1"/>
  <c r="Y13" i="4"/>
  <c r="F110" i="4" s="1"/>
  <c r="X12" i="4"/>
  <c r="E109" i="4" s="1"/>
  <c r="W11" i="4"/>
  <c r="D108" i="4" s="1"/>
  <c r="AA14" i="4"/>
  <c r="C111" i="4" s="1"/>
  <c r="V111" i="4" s="1"/>
  <c r="F9" i="5" s="1"/>
  <c r="Z13" i="4"/>
  <c r="B110" i="4" s="1"/>
  <c r="H92" i="4"/>
  <c r="H85" i="4"/>
  <c r="H84" i="4"/>
  <c r="H76" i="4"/>
  <c r="H8" i="4"/>
  <c r="H95" i="4"/>
  <c r="H88" i="4"/>
  <c r="H87" i="4"/>
  <c r="H79" i="4"/>
  <c r="H67" i="4"/>
  <c r="H63" i="4"/>
  <c r="H51" i="4"/>
  <c r="H13" i="4"/>
  <c r="H82" i="4"/>
  <c r="H94" i="4"/>
  <c r="H91" i="4"/>
  <c r="H89" i="4"/>
  <c r="H86" i="4"/>
  <c r="H73" i="4"/>
  <c r="H61" i="4"/>
  <c r="H57" i="4"/>
  <c r="H41" i="4"/>
  <c r="H9" i="4"/>
  <c r="H93" i="4"/>
  <c r="H90" i="4"/>
  <c r="H83" i="4"/>
  <c r="H80" i="4"/>
  <c r="H77" i="4"/>
  <c r="H74" i="4"/>
  <c r="H70" i="4"/>
  <c r="H58" i="4"/>
  <c r="H54" i="4"/>
  <c r="H42" i="4"/>
  <c r="H38" i="4"/>
  <c r="H81" i="4"/>
  <c r="H47" i="4"/>
  <c r="H39" i="4"/>
  <c r="H35" i="4"/>
  <c r="H31" i="4"/>
  <c r="H27" i="4"/>
  <c r="H23" i="4"/>
  <c r="H19" i="4"/>
  <c r="H15" i="4"/>
  <c r="H11" i="4"/>
  <c r="H64" i="4"/>
  <c r="H60" i="4"/>
  <c r="H48" i="4"/>
  <c r="H44" i="4"/>
  <c r="H36" i="4"/>
  <c r="H32" i="4"/>
  <c r="H28" i="4"/>
  <c r="H24" i="4"/>
  <c r="H20" i="4"/>
  <c r="H16" i="4"/>
  <c r="H12" i="4"/>
  <c r="H62" i="4"/>
  <c r="H55" i="4"/>
  <c r="H49" i="4"/>
  <c r="H75" i="4"/>
  <c r="H72" i="4"/>
  <c r="H69" i="4"/>
  <c r="H66" i="4"/>
  <c r="H59" i="4"/>
  <c r="H56" i="4"/>
  <c r="H53" i="4"/>
  <c r="H50" i="4"/>
  <c r="H43" i="4"/>
  <c r="H40" i="4"/>
  <c r="H37" i="4"/>
  <c r="H34" i="4"/>
  <c r="H30" i="4"/>
  <c r="H26" i="4"/>
  <c r="H22" i="4"/>
  <c r="H18" i="4"/>
  <c r="H14" i="4"/>
  <c r="H10" i="4"/>
  <c r="H7" i="4"/>
  <c r="H78" i="4"/>
  <c r="H71" i="4"/>
  <c r="H68" i="4"/>
  <c r="H65" i="4"/>
  <c r="H52" i="4"/>
  <c r="H46" i="4"/>
  <c r="AD103" i="4"/>
  <c r="M105" i="4" l="1"/>
  <c r="U106" i="4"/>
  <c r="E4" i="5" s="1"/>
  <c r="R105" i="4"/>
  <c r="R106" i="4"/>
  <c r="G165" i="4"/>
  <c r="H165" i="4"/>
  <c r="I165" i="4"/>
  <c r="G137" i="4"/>
  <c r="H137" i="4"/>
  <c r="I137" i="4"/>
  <c r="I169" i="4"/>
  <c r="H169" i="4"/>
  <c r="G169" i="4"/>
  <c r="G121" i="4"/>
  <c r="H121" i="4"/>
  <c r="I121" i="4"/>
  <c r="G124" i="4"/>
  <c r="H124" i="4"/>
  <c r="I124" i="4"/>
  <c r="G151" i="4"/>
  <c r="I151" i="4"/>
  <c r="H151" i="4"/>
  <c r="I174" i="4"/>
  <c r="H174" i="4"/>
  <c r="G174" i="4"/>
  <c r="I158" i="4"/>
  <c r="H158" i="4"/>
  <c r="G158" i="4"/>
  <c r="J158" i="4" s="1"/>
  <c r="G188" i="4"/>
  <c r="H188" i="4"/>
  <c r="I188" i="4"/>
  <c r="H173" i="4"/>
  <c r="G173" i="4"/>
  <c r="I173" i="4"/>
  <c r="I143" i="4"/>
  <c r="G143" i="4"/>
  <c r="J143" i="4" s="1"/>
  <c r="H143" i="4"/>
  <c r="I168" i="4"/>
  <c r="G168" i="4"/>
  <c r="H168" i="4"/>
  <c r="G111" i="4"/>
  <c r="H111" i="4"/>
  <c r="I111" i="4"/>
  <c r="G127" i="4"/>
  <c r="I127" i="4"/>
  <c r="H127" i="4"/>
  <c r="G140" i="4"/>
  <c r="H140" i="4"/>
  <c r="I140" i="4"/>
  <c r="G156" i="4"/>
  <c r="H156" i="4"/>
  <c r="I156" i="4"/>
  <c r="G172" i="4"/>
  <c r="H172" i="4"/>
  <c r="I172" i="4"/>
  <c r="H109" i="4"/>
  <c r="I109" i="4"/>
  <c r="G109" i="4"/>
  <c r="H125" i="4"/>
  <c r="I125" i="4"/>
  <c r="G125" i="4"/>
  <c r="G145" i="4"/>
  <c r="I145" i="4"/>
  <c r="H145" i="4"/>
  <c r="H112" i="4"/>
  <c r="I112" i="4"/>
  <c r="G112" i="4"/>
  <c r="H128" i="4"/>
  <c r="I128" i="4"/>
  <c r="G128" i="4"/>
  <c r="H178" i="4"/>
  <c r="I178" i="4"/>
  <c r="G178" i="4"/>
  <c r="I155" i="4"/>
  <c r="H155" i="4"/>
  <c r="G155" i="4"/>
  <c r="J155" i="4" s="1"/>
  <c r="G177" i="4"/>
  <c r="H177" i="4"/>
  <c r="I177" i="4"/>
  <c r="I106" i="4"/>
  <c r="H106" i="4"/>
  <c r="G106" i="4"/>
  <c r="I170" i="4"/>
  <c r="H170" i="4"/>
  <c r="G170" i="4"/>
  <c r="I191" i="4"/>
  <c r="G191" i="4"/>
  <c r="H191" i="4"/>
  <c r="G160" i="4"/>
  <c r="H160" i="4"/>
  <c r="I160" i="4"/>
  <c r="G185" i="4"/>
  <c r="H185" i="4"/>
  <c r="I185" i="4"/>
  <c r="G181" i="4"/>
  <c r="H181" i="4"/>
  <c r="I181" i="4"/>
  <c r="I126" i="4"/>
  <c r="G126" i="4"/>
  <c r="H126" i="4"/>
  <c r="M119" i="4"/>
  <c r="R119" i="4"/>
  <c r="U119" i="4"/>
  <c r="M127" i="4"/>
  <c r="R127" i="4"/>
  <c r="U127" i="4"/>
  <c r="E28" i="5"/>
  <c r="G28" i="5" s="1"/>
  <c r="W130" i="4"/>
  <c r="W120" i="4"/>
  <c r="E18" i="5"/>
  <c r="G18" i="5" s="1"/>
  <c r="M128" i="4"/>
  <c r="E27" i="5"/>
  <c r="G27" i="5" s="1"/>
  <c r="W129" i="4"/>
  <c r="R116" i="4"/>
  <c r="G123" i="4"/>
  <c r="H123" i="4"/>
  <c r="I123" i="4"/>
  <c r="G141" i="4"/>
  <c r="I141" i="4"/>
  <c r="H141" i="4"/>
  <c r="I175" i="4"/>
  <c r="H175" i="4"/>
  <c r="G175" i="4"/>
  <c r="I131" i="4"/>
  <c r="H131" i="4"/>
  <c r="G131" i="4"/>
  <c r="I163" i="4"/>
  <c r="G163" i="4"/>
  <c r="H163" i="4"/>
  <c r="G113" i="4"/>
  <c r="H113" i="4"/>
  <c r="I113" i="4"/>
  <c r="G129" i="4"/>
  <c r="H129" i="4"/>
  <c r="I129" i="4"/>
  <c r="G157" i="4"/>
  <c r="H157" i="4"/>
  <c r="I157" i="4"/>
  <c r="H132" i="4"/>
  <c r="I132" i="4"/>
  <c r="G132" i="4"/>
  <c r="H135" i="4"/>
  <c r="I135" i="4"/>
  <c r="G135" i="4"/>
  <c r="I167" i="4"/>
  <c r="G167" i="4"/>
  <c r="H167" i="4"/>
  <c r="G180" i="4"/>
  <c r="H180" i="4"/>
  <c r="I180" i="4"/>
  <c r="I138" i="4"/>
  <c r="G138" i="4"/>
  <c r="H138" i="4"/>
  <c r="G183" i="4"/>
  <c r="I183" i="4"/>
  <c r="H183" i="4"/>
  <c r="I179" i="4"/>
  <c r="G179" i="4"/>
  <c r="H179" i="4"/>
  <c r="H164" i="4"/>
  <c r="G164" i="4"/>
  <c r="I164" i="4"/>
  <c r="G192" i="4"/>
  <c r="H192" i="4"/>
  <c r="I192" i="4"/>
  <c r="H182" i="4"/>
  <c r="G182" i="4"/>
  <c r="I182" i="4"/>
  <c r="R109" i="4"/>
  <c r="M109" i="4"/>
  <c r="U109" i="4"/>
  <c r="H114" i="4"/>
  <c r="I114" i="4"/>
  <c r="G114" i="4"/>
  <c r="H130" i="4"/>
  <c r="I130" i="4"/>
  <c r="G130" i="4"/>
  <c r="M111" i="4"/>
  <c r="R111" i="4"/>
  <c r="U111" i="4"/>
  <c r="D4" i="5"/>
  <c r="E23" i="5"/>
  <c r="G23" i="5" s="1"/>
  <c r="W125" i="4"/>
  <c r="E5" i="5"/>
  <c r="G5" i="5" s="1"/>
  <c r="W107" i="4"/>
  <c r="M120" i="4"/>
  <c r="R128" i="4"/>
  <c r="G2" i="5"/>
  <c r="W126" i="4"/>
  <c r="E24" i="5"/>
  <c r="G24" i="5" s="1"/>
  <c r="D3" i="5"/>
  <c r="W124" i="4"/>
  <c r="E22" i="5"/>
  <c r="G22" i="5" s="1"/>
  <c r="G153" i="4"/>
  <c r="H153" i="4"/>
  <c r="I153" i="4"/>
  <c r="G108" i="4"/>
  <c r="H108" i="4"/>
  <c r="I108" i="4"/>
  <c r="H149" i="4"/>
  <c r="G149" i="4"/>
  <c r="I149" i="4"/>
  <c r="I115" i="4"/>
  <c r="H115" i="4"/>
  <c r="G115" i="4"/>
  <c r="G147" i="4"/>
  <c r="I147" i="4"/>
  <c r="H147" i="4"/>
  <c r="H146" i="4"/>
  <c r="I146" i="4"/>
  <c r="G146" i="4"/>
  <c r="H116" i="4"/>
  <c r="G116" i="4"/>
  <c r="I116" i="4"/>
  <c r="H162" i="4"/>
  <c r="I162" i="4"/>
  <c r="G162" i="4"/>
  <c r="G104" i="4"/>
  <c r="I104" i="4"/>
  <c r="H104" i="4"/>
  <c r="I119" i="4"/>
  <c r="G119" i="4"/>
  <c r="J119" i="4" s="1"/>
  <c r="H119" i="4"/>
  <c r="H134" i="4"/>
  <c r="G134" i="4"/>
  <c r="I134" i="4"/>
  <c r="H150" i="4"/>
  <c r="I150" i="4"/>
  <c r="G150" i="4"/>
  <c r="H166" i="4"/>
  <c r="G166" i="4"/>
  <c r="I166" i="4"/>
  <c r="H152" i="4"/>
  <c r="I152" i="4"/>
  <c r="G152" i="4"/>
  <c r="G117" i="4"/>
  <c r="H117" i="4"/>
  <c r="I117" i="4"/>
  <c r="H133" i="4"/>
  <c r="I133" i="4"/>
  <c r="G133" i="4"/>
  <c r="G161" i="4"/>
  <c r="H161" i="4"/>
  <c r="I161" i="4"/>
  <c r="G120" i="4"/>
  <c r="I120" i="4"/>
  <c r="H120" i="4"/>
  <c r="H136" i="4"/>
  <c r="I136" i="4"/>
  <c r="G136" i="4"/>
  <c r="I139" i="4"/>
  <c r="G139" i="4"/>
  <c r="H139" i="4"/>
  <c r="G171" i="4"/>
  <c r="H171" i="4"/>
  <c r="I171" i="4"/>
  <c r="I187" i="4"/>
  <c r="G187" i="4"/>
  <c r="H187" i="4"/>
  <c r="I154" i="4"/>
  <c r="G154" i="4"/>
  <c r="H154" i="4"/>
  <c r="H186" i="4"/>
  <c r="I186" i="4"/>
  <c r="G186" i="4"/>
  <c r="I110" i="4"/>
  <c r="G110" i="4"/>
  <c r="H110" i="4"/>
  <c r="G176" i="4"/>
  <c r="H176" i="4"/>
  <c r="I176" i="4"/>
  <c r="H105" i="4"/>
  <c r="I105" i="4"/>
  <c r="G105" i="4"/>
  <c r="G189" i="4"/>
  <c r="H189" i="4"/>
  <c r="I189" i="4"/>
  <c r="H118" i="4"/>
  <c r="I118" i="4"/>
  <c r="G118" i="4"/>
  <c r="I142" i="4"/>
  <c r="H142" i="4"/>
  <c r="G142" i="4"/>
  <c r="M114" i="4"/>
  <c r="R114" i="4"/>
  <c r="U114" i="4"/>
  <c r="R113" i="4"/>
  <c r="M113" i="4"/>
  <c r="U113" i="4"/>
  <c r="R112" i="4"/>
  <c r="M112" i="4"/>
  <c r="U112" i="4"/>
  <c r="M115" i="4"/>
  <c r="R115" i="4"/>
  <c r="U115" i="4"/>
  <c r="M123" i="4"/>
  <c r="R123" i="4"/>
  <c r="U123" i="4"/>
  <c r="M131" i="4"/>
  <c r="R131" i="4"/>
  <c r="U131" i="4"/>
  <c r="E20" i="5"/>
  <c r="G20" i="5" s="1"/>
  <c r="W122" i="4"/>
  <c r="W105" i="4"/>
  <c r="E3" i="5"/>
  <c r="R120" i="4"/>
  <c r="W121" i="4"/>
  <c r="E19" i="5"/>
  <c r="G19" i="5" s="1"/>
  <c r="W116" i="4"/>
  <c r="E14" i="5"/>
  <c r="G14" i="5" s="1"/>
  <c r="M124" i="4"/>
  <c r="G107" i="4"/>
  <c r="H107" i="4"/>
  <c r="I107" i="4"/>
  <c r="I159" i="4"/>
  <c r="H159" i="4"/>
  <c r="G159" i="4"/>
  <c r="G144" i="4"/>
  <c r="H144" i="4"/>
  <c r="I144" i="4"/>
  <c r="I190" i="4"/>
  <c r="H190" i="4"/>
  <c r="G190" i="4"/>
  <c r="H148" i="4"/>
  <c r="G148" i="4"/>
  <c r="I148" i="4"/>
  <c r="I184" i="4"/>
  <c r="G184" i="4"/>
  <c r="H184" i="4"/>
  <c r="M110" i="4"/>
  <c r="R110" i="4"/>
  <c r="U110" i="4"/>
  <c r="R108" i="4"/>
  <c r="M108" i="4"/>
  <c r="U108" i="4"/>
  <c r="I122" i="4"/>
  <c r="H122" i="4"/>
  <c r="G122" i="4"/>
  <c r="W117" i="4"/>
  <c r="E15" i="5"/>
  <c r="G15" i="5" s="1"/>
  <c r="E26" i="5"/>
  <c r="G26" i="5" s="1"/>
  <c r="W128" i="4"/>
  <c r="E16" i="5"/>
  <c r="G16" i="5" s="1"/>
  <c r="W118" i="4"/>
  <c r="W106" i="4"/>
  <c r="M116" i="4"/>
  <c r="R124" i="4"/>
  <c r="U9" i="6"/>
  <c r="V9" i="6" s="1"/>
  <c r="O11" i="6"/>
  <c r="P10" i="6"/>
  <c r="U10" i="7"/>
  <c r="V10" i="7" s="1"/>
  <c r="W10" i="7" s="1"/>
  <c r="X10" i="7" s="1"/>
  <c r="R10" i="6"/>
  <c r="T10" i="6" s="1"/>
  <c r="J104" i="4"/>
  <c r="AB104" i="4"/>
  <c r="AB105" i="4" s="1"/>
  <c r="AB106" i="4" s="1"/>
  <c r="J187" i="4" l="1"/>
  <c r="H85" i="5" s="1"/>
  <c r="J179" i="4"/>
  <c r="I77" i="5" s="1"/>
  <c r="J160" i="4"/>
  <c r="H58" i="5" s="1"/>
  <c r="J151" i="4"/>
  <c r="N151" i="4" s="1"/>
  <c r="J137" i="4"/>
  <c r="N137" i="4" s="1"/>
  <c r="J105" i="4"/>
  <c r="N105" i="4" s="1"/>
  <c r="J171" i="4"/>
  <c r="N171" i="4" s="1"/>
  <c r="J136" i="4"/>
  <c r="T136" i="4" s="1"/>
  <c r="X136" i="4" s="1"/>
  <c r="J161" i="4"/>
  <c r="T161" i="4" s="1"/>
  <c r="X161" i="4" s="1"/>
  <c r="J147" i="4"/>
  <c r="H45" i="5" s="1"/>
  <c r="J153" i="4"/>
  <c r="H51" i="5" s="1"/>
  <c r="J114" i="4"/>
  <c r="T114" i="4" s="1"/>
  <c r="J186" i="4"/>
  <c r="T186" i="4" s="1"/>
  <c r="X186" i="4" s="1"/>
  <c r="J133" i="4"/>
  <c r="I31" i="5" s="1"/>
  <c r="J150" i="4"/>
  <c r="T150" i="4" s="1"/>
  <c r="X150" i="4" s="1"/>
  <c r="J162" i="4"/>
  <c r="N162" i="4" s="1"/>
  <c r="J115" i="4"/>
  <c r="N115" i="4" s="1"/>
  <c r="J177" i="4"/>
  <c r="N177" i="4" s="1"/>
  <c r="J190" i="4"/>
  <c r="H88" i="5" s="1"/>
  <c r="J183" i="4"/>
  <c r="T183" i="4" s="1"/>
  <c r="X183" i="4" s="1"/>
  <c r="J167" i="4"/>
  <c r="I65" i="5" s="1"/>
  <c r="J130" i="4"/>
  <c r="N130" i="4" s="1"/>
  <c r="J122" i="4"/>
  <c r="N122" i="4" s="1"/>
  <c r="J113" i="4"/>
  <c r="N113" i="4" s="1"/>
  <c r="J131" i="4"/>
  <c r="N131" i="4" s="1"/>
  <c r="J141" i="4"/>
  <c r="N141" i="4" s="1"/>
  <c r="J132" i="4"/>
  <c r="T132" i="4" s="1"/>
  <c r="X132" i="4" s="1"/>
  <c r="J170" i="4"/>
  <c r="I68" i="5" s="1"/>
  <c r="J178" i="4"/>
  <c r="I76" i="5" s="1"/>
  <c r="J125" i="4"/>
  <c r="N125" i="4" s="1"/>
  <c r="J172" i="4"/>
  <c r="T172" i="4" s="1"/>
  <c r="X172" i="4" s="1"/>
  <c r="J111" i="4"/>
  <c r="N111" i="4" s="1"/>
  <c r="J188" i="4"/>
  <c r="T188" i="4" s="1"/>
  <c r="X188" i="4" s="1"/>
  <c r="J124" i="4"/>
  <c r="H22" i="5" s="1"/>
  <c r="W108" i="4"/>
  <c r="E6" i="5"/>
  <c r="G6" i="5" s="1"/>
  <c r="E21" i="5"/>
  <c r="G21" i="5" s="1"/>
  <c r="W123" i="4"/>
  <c r="J144" i="4"/>
  <c r="E29" i="5"/>
  <c r="G29" i="5" s="1"/>
  <c r="W131" i="4"/>
  <c r="W113" i="4"/>
  <c r="E11" i="5"/>
  <c r="G11" i="5" s="1"/>
  <c r="J176" i="4"/>
  <c r="J154" i="4"/>
  <c r="J120" i="4"/>
  <c r="N120" i="4" s="1"/>
  <c r="J134" i="4"/>
  <c r="J116" i="4"/>
  <c r="N116" i="4" s="1"/>
  <c r="J149" i="4"/>
  <c r="J108" i="4"/>
  <c r="G3" i="5"/>
  <c r="J164" i="4"/>
  <c r="J129" i="4"/>
  <c r="J185" i="4"/>
  <c r="T155" i="4"/>
  <c r="X155" i="4" s="1"/>
  <c r="I53" i="5"/>
  <c r="H53" i="5"/>
  <c r="N155" i="4"/>
  <c r="J127" i="4"/>
  <c r="N127" i="4" s="1"/>
  <c r="T143" i="4"/>
  <c r="X143" i="4" s="1"/>
  <c r="H41" i="5"/>
  <c r="I41" i="5"/>
  <c r="N143" i="4"/>
  <c r="T158" i="4"/>
  <c r="X158" i="4" s="1"/>
  <c r="H56" i="5"/>
  <c r="I56" i="5"/>
  <c r="N158" i="4"/>
  <c r="I49" i="5"/>
  <c r="H49" i="5"/>
  <c r="T104" i="4"/>
  <c r="H2" i="5"/>
  <c r="I2" i="5"/>
  <c r="J148" i="4"/>
  <c r="J159" i="4"/>
  <c r="W112" i="4"/>
  <c r="E10" i="5"/>
  <c r="G10" i="5" s="1"/>
  <c r="J118" i="4"/>
  <c r="J139" i="4"/>
  <c r="J117" i="4"/>
  <c r="G4" i="5"/>
  <c r="E9" i="5"/>
  <c r="G9" i="5" s="1"/>
  <c r="W111" i="4"/>
  <c r="J138" i="4"/>
  <c r="J180" i="4"/>
  <c r="J135" i="4"/>
  <c r="J157" i="4"/>
  <c r="J163" i="4"/>
  <c r="E17" i="5"/>
  <c r="G17" i="5" s="1"/>
  <c r="W119" i="4"/>
  <c r="J126" i="4"/>
  <c r="J181" i="4"/>
  <c r="J191" i="4"/>
  <c r="J112" i="4"/>
  <c r="N112" i="4" s="1"/>
  <c r="J140" i="4"/>
  <c r="J168" i="4"/>
  <c r="E8" i="5"/>
  <c r="G8" i="5" s="1"/>
  <c r="W110" i="4"/>
  <c r="J184" i="4"/>
  <c r="J107" i="4"/>
  <c r="E13" i="5"/>
  <c r="G13" i="5" s="1"/>
  <c r="W115" i="4"/>
  <c r="J142" i="4"/>
  <c r="J189" i="4"/>
  <c r="J110" i="4"/>
  <c r="N110" i="4" s="1"/>
  <c r="J152" i="4"/>
  <c r="J166" i="4"/>
  <c r="J146" i="4"/>
  <c r="W109" i="4"/>
  <c r="E7" i="5"/>
  <c r="G7" i="5" s="1"/>
  <c r="J182" i="4"/>
  <c r="J192" i="4"/>
  <c r="J175" i="4"/>
  <c r="J123" i="4"/>
  <c r="E25" i="5"/>
  <c r="G25" i="5" s="1"/>
  <c r="W127" i="4"/>
  <c r="J106" i="4"/>
  <c r="J128" i="4"/>
  <c r="N128" i="4" s="1"/>
  <c r="J145" i="4"/>
  <c r="J109" i="4"/>
  <c r="J156" i="4"/>
  <c r="J121" i="4"/>
  <c r="T190" i="4"/>
  <c r="X190" i="4" s="1"/>
  <c r="E12" i="5"/>
  <c r="G12" i="5" s="1"/>
  <c r="W114" i="4"/>
  <c r="T105" i="4"/>
  <c r="X105" i="4" s="1"/>
  <c r="I3" i="5"/>
  <c r="N187" i="4"/>
  <c r="T171" i="4"/>
  <c r="X171" i="4" s="1"/>
  <c r="H69" i="5"/>
  <c r="H34" i="5"/>
  <c r="T119" i="4"/>
  <c r="I17" i="5"/>
  <c r="H17" i="5"/>
  <c r="T147" i="4"/>
  <c r="X147" i="4" s="1"/>
  <c r="I45" i="5"/>
  <c r="N147" i="4"/>
  <c r="T153" i="4"/>
  <c r="X153" i="4" s="1"/>
  <c r="I51" i="5"/>
  <c r="H12" i="5"/>
  <c r="H77" i="5"/>
  <c r="N179" i="4"/>
  <c r="I81" i="5"/>
  <c r="T167" i="4"/>
  <c r="X167" i="4" s="1"/>
  <c r="N167" i="4"/>
  <c r="T113" i="4"/>
  <c r="X113" i="4" s="1"/>
  <c r="T131" i="4"/>
  <c r="H29" i="5"/>
  <c r="N119" i="4"/>
  <c r="T160" i="4"/>
  <c r="X160" i="4" s="1"/>
  <c r="I58" i="5"/>
  <c r="N160" i="4"/>
  <c r="T170" i="4"/>
  <c r="X170" i="4" s="1"/>
  <c r="H68" i="5"/>
  <c r="H75" i="5"/>
  <c r="N178" i="4"/>
  <c r="T125" i="4"/>
  <c r="X125" i="4" s="1"/>
  <c r="I70" i="5"/>
  <c r="N172" i="4"/>
  <c r="I9" i="5"/>
  <c r="H9" i="5"/>
  <c r="J173" i="4"/>
  <c r="J174" i="4"/>
  <c r="J169" i="4"/>
  <c r="J165" i="4"/>
  <c r="U10" i="6"/>
  <c r="V10" i="6" s="1"/>
  <c r="O12" i="6"/>
  <c r="P11" i="6"/>
  <c r="U11" i="7"/>
  <c r="V11" i="7" s="1"/>
  <c r="W11" i="7" s="1"/>
  <c r="X11" i="7" s="1"/>
  <c r="R11" i="6"/>
  <c r="T11" i="6" s="1"/>
  <c r="N104" i="4"/>
  <c r="W104" i="4"/>
  <c r="AB107" i="4"/>
  <c r="AB108" i="4" s="1"/>
  <c r="AB109" i="4" s="1"/>
  <c r="AB110" i="4" s="1"/>
  <c r="AB111" i="4" s="1"/>
  <c r="AB112" i="4" s="1"/>
  <c r="AB113" i="4" s="1"/>
  <c r="AB114" i="4" s="1"/>
  <c r="AB115" i="4" s="1"/>
  <c r="AB116" i="4" s="1"/>
  <c r="AB117" i="4" s="1"/>
  <c r="AB118" i="4" s="1"/>
  <c r="AB119" i="4" s="1"/>
  <c r="AB120" i="4" s="1"/>
  <c r="AB121" i="4" s="1"/>
  <c r="AB122" i="4" s="1"/>
  <c r="AB123" i="4" s="1"/>
  <c r="AB124" i="4" s="1"/>
  <c r="AB125" i="4" s="1"/>
  <c r="AB126" i="4" s="1"/>
  <c r="AB127" i="4" s="1"/>
  <c r="AB128" i="4" s="1"/>
  <c r="AB129" i="4" s="1"/>
  <c r="AB130" i="4" s="1"/>
  <c r="AB131" i="4" s="1"/>
  <c r="AB132" i="4" s="1"/>
  <c r="AB133" i="4" s="1"/>
  <c r="AB134" i="4" s="1"/>
  <c r="AB135" i="4" s="1"/>
  <c r="AB136" i="4" s="1"/>
  <c r="AB137" i="4" s="1"/>
  <c r="AB138" i="4" s="1"/>
  <c r="AB139" i="4" s="1"/>
  <c r="AB140" i="4" s="1"/>
  <c r="AB141" i="4" s="1"/>
  <c r="AB142" i="4" s="1"/>
  <c r="AB143" i="4" s="1"/>
  <c r="AB144" i="4" s="1"/>
  <c r="AB145" i="4" s="1"/>
  <c r="AB146" i="4" s="1"/>
  <c r="AB147" i="4" s="1"/>
  <c r="AB148" i="4" s="1"/>
  <c r="AB149" i="4" s="1"/>
  <c r="AB150" i="4" s="1"/>
  <c r="AB151" i="4" s="1"/>
  <c r="AB152" i="4" s="1"/>
  <c r="AB153" i="4" s="1"/>
  <c r="AB154" i="4" s="1"/>
  <c r="AB155" i="4" s="1"/>
  <c r="AB156" i="4" s="1"/>
  <c r="AB157" i="4" s="1"/>
  <c r="AB158" i="4" s="1"/>
  <c r="AB159" i="4" s="1"/>
  <c r="AB160" i="4" s="1"/>
  <c r="AB161" i="4" s="1"/>
  <c r="AB162" i="4" s="1"/>
  <c r="AB163" i="4" s="1"/>
  <c r="AB164" i="4" s="1"/>
  <c r="AB165" i="4" s="1"/>
  <c r="AB166" i="4" s="1"/>
  <c r="AB167" i="4" s="1"/>
  <c r="AB168" i="4" s="1"/>
  <c r="AB169" i="4" s="1"/>
  <c r="AB170" i="4" s="1"/>
  <c r="AB171" i="4" s="1"/>
  <c r="AB172" i="4" s="1"/>
  <c r="AB173" i="4" s="1"/>
  <c r="AB174" i="4" s="1"/>
  <c r="AB175" i="4" s="1"/>
  <c r="AB176" i="4" s="1"/>
  <c r="AB177" i="4" s="1"/>
  <c r="AB178" i="4" s="1"/>
  <c r="AB179" i="4" s="1"/>
  <c r="AB180" i="4" s="1"/>
  <c r="AB181" i="4" s="1"/>
  <c r="AB182" i="4" s="1"/>
  <c r="AB183" i="4" s="1"/>
  <c r="AB184" i="4" s="1"/>
  <c r="AB185" i="4" s="1"/>
  <c r="AB186" i="4" s="1"/>
  <c r="AB187" i="4" s="1"/>
  <c r="AB188" i="4" s="1"/>
  <c r="AB189" i="4" s="1"/>
  <c r="AB190" i="4" s="1"/>
  <c r="AB191" i="4" s="1"/>
  <c r="AB192" i="4" s="1"/>
  <c r="AB193" i="4" s="1"/>
  <c r="AB194" i="4" s="1"/>
  <c r="AB195" i="4" s="1"/>
  <c r="R104" i="4"/>
  <c r="I35" i="5" l="1"/>
  <c r="H31" i="5"/>
  <c r="J31" i="5" s="1"/>
  <c r="K31" i="5" s="1"/>
  <c r="L31" i="5" s="1"/>
  <c r="H35" i="5"/>
  <c r="H70" i="5"/>
  <c r="J70" i="5" s="1"/>
  <c r="K70" i="5" s="1"/>
  <c r="L70" i="5" s="1"/>
  <c r="H39" i="5"/>
  <c r="N153" i="4"/>
  <c r="T179" i="4"/>
  <c r="X179" i="4" s="1"/>
  <c r="I69" i="5"/>
  <c r="H3" i="5"/>
  <c r="J3" i="5" s="1"/>
  <c r="K3" i="5" s="1"/>
  <c r="L3" i="5" s="1"/>
  <c r="I20" i="5"/>
  <c r="I30" i="5"/>
  <c r="H30" i="5"/>
  <c r="N150" i="4"/>
  <c r="N132" i="4"/>
  <c r="H28" i="5"/>
  <c r="T115" i="4"/>
  <c r="X115" i="4" s="1"/>
  <c r="I48" i="5"/>
  <c r="T111" i="4"/>
  <c r="X111" i="4" s="1"/>
  <c r="N161" i="4"/>
  <c r="I85" i="5"/>
  <c r="J85" i="5" s="1"/>
  <c r="K85" i="5" s="1"/>
  <c r="L85" i="5" s="1"/>
  <c r="T137" i="4"/>
  <c r="X137" i="4" s="1"/>
  <c r="Z137" i="4" s="1"/>
  <c r="AA137" i="4" s="1"/>
  <c r="T151" i="4"/>
  <c r="X151" i="4" s="1"/>
  <c r="Z151" i="4" s="1"/>
  <c r="AA151" i="4" s="1"/>
  <c r="I13" i="5"/>
  <c r="H60" i="5"/>
  <c r="N170" i="4"/>
  <c r="H11" i="5"/>
  <c r="H65" i="5"/>
  <c r="J65" i="5" s="1"/>
  <c r="K65" i="5" s="1"/>
  <c r="L65" i="5" s="1"/>
  <c r="I11" i="5"/>
  <c r="N136" i="4"/>
  <c r="T187" i="4"/>
  <c r="X187" i="4" s="1"/>
  <c r="Z187" i="4" s="1"/>
  <c r="AA187" i="4" s="1"/>
  <c r="H13" i="5"/>
  <c r="J13" i="5" s="1"/>
  <c r="K13" i="5" s="1"/>
  <c r="L13" i="5" s="1"/>
  <c r="T133" i="4"/>
  <c r="X133" i="4" s="1"/>
  <c r="Y133" i="4" s="1"/>
  <c r="N133" i="4"/>
  <c r="N114" i="4"/>
  <c r="N183" i="4"/>
  <c r="N186" i="4"/>
  <c r="I84" i="5"/>
  <c r="I75" i="5"/>
  <c r="J75" i="5" s="1"/>
  <c r="K75" i="5" s="1"/>
  <c r="L75" i="5" s="1"/>
  <c r="N188" i="4"/>
  <c r="T178" i="4"/>
  <c r="X178" i="4" s="1"/>
  <c r="Z178" i="4" s="1"/>
  <c r="AA178" i="4" s="1"/>
  <c r="T177" i="4"/>
  <c r="X177" i="4" s="1"/>
  <c r="Y177" i="4" s="1"/>
  <c r="I86" i="5"/>
  <c r="H81" i="5"/>
  <c r="J81" i="5" s="1"/>
  <c r="K81" i="5" s="1"/>
  <c r="L81" i="5" s="1"/>
  <c r="H84" i="5"/>
  <c r="J17" i="5"/>
  <c r="K17" i="5" s="1"/>
  <c r="L17" i="5" s="1"/>
  <c r="X104" i="4"/>
  <c r="Z104" i="4" s="1"/>
  <c r="I39" i="5"/>
  <c r="N190" i="4"/>
  <c r="H20" i="5"/>
  <c r="T124" i="4"/>
  <c r="X124" i="4" s="1"/>
  <c r="Z124" i="4" s="1"/>
  <c r="AA124" i="4" s="1"/>
  <c r="H86" i="5"/>
  <c r="H76" i="5"/>
  <c r="T141" i="4"/>
  <c r="X141" i="4" s="1"/>
  <c r="Y141" i="4" s="1"/>
  <c r="I12" i="5"/>
  <c r="J12" i="5" s="1"/>
  <c r="K12" i="5" s="1"/>
  <c r="L12" i="5" s="1"/>
  <c r="I59" i="5"/>
  <c r="I34" i="5"/>
  <c r="I88" i="5"/>
  <c r="J88" i="5" s="1"/>
  <c r="K88" i="5" s="1"/>
  <c r="L88" i="5" s="1"/>
  <c r="T122" i="4"/>
  <c r="X122" i="4" s="1"/>
  <c r="Z122" i="4" s="1"/>
  <c r="AA122" i="4" s="1"/>
  <c r="I28" i="5"/>
  <c r="J28" i="5" s="1"/>
  <c r="K28" i="5" s="1"/>
  <c r="L28" i="5" s="1"/>
  <c r="T162" i="4"/>
  <c r="X162" i="4" s="1"/>
  <c r="Z162" i="4" s="1"/>
  <c r="AA162" i="4" s="1"/>
  <c r="H48" i="5"/>
  <c r="J48" i="5" s="1"/>
  <c r="K48" i="5" s="1"/>
  <c r="L48" i="5" s="1"/>
  <c r="H59" i="5"/>
  <c r="I60" i="5"/>
  <c r="J60" i="5" s="1"/>
  <c r="K60" i="5" s="1"/>
  <c r="L60" i="5" s="1"/>
  <c r="I29" i="5"/>
  <c r="J29" i="5" s="1"/>
  <c r="K29" i="5" s="1"/>
  <c r="L29" i="5" s="1"/>
  <c r="J2" i="5"/>
  <c r="K2" i="5" s="1"/>
  <c r="L2" i="5" s="1"/>
  <c r="T130" i="4"/>
  <c r="X130" i="4" s="1"/>
  <c r="Z130" i="4" s="1"/>
  <c r="AA130" i="4" s="1"/>
  <c r="J53" i="5"/>
  <c r="K53" i="5" s="1"/>
  <c r="L53" i="5" s="1"/>
  <c r="J77" i="5"/>
  <c r="K77" i="5" s="1"/>
  <c r="L77" i="5" s="1"/>
  <c r="X114" i="4"/>
  <c r="Y114" i="4" s="1"/>
  <c r="N124" i="4"/>
  <c r="I22" i="5"/>
  <c r="J22" i="5" s="1"/>
  <c r="K22" i="5" s="1"/>
  <c r="L22" i="5" s="1"/>
  <c r="H23" i="5"/>
  <c r="J56" i="5"/>
  <c r="K56" i="5" s="1"/>
  <c r="L56" i="5" s="1"/>
  <c r="J41" i="5"/>
  <c r="K41" i="5" s="1"/>
  <c r="L41" i="5" s="1"/>
  <c r="J9" i="5"/>
  <c r="K9" i="5" s="1"/>
  <c r="L9" i="5" s="1"/>
  <c r="I23" i="5"/>
  <c r="J68" i="5"/>
  <c r="K68" i="5" s="1"/>
  <c r="L68" i="5" s="1"/>
  <c r="Y161" i="4"/>
  <c r="Z161" i="4"/>
  <c r="AA161" i="4" s="1"/>
  <c r="Y136" i="4"/>
  <c r="Z136" i="4"/>
  <c r="AA136" i="4" s="1"/>
  <c r="Y171" i="4"/>
  <c r="Z171" i="4"/>
  <c r="AA171" i="4" s="1"/>
  <c r="T109" i="4"/>
  <c r="X109" i="4" s="1"/>
  <c r="I7" i="5"/>
  <c r="H7" i="5"/>
  <c r="T192" i="4"/>
  <c r="X192" i="4" s="1"/>
  <c r="H90" i="5"/>
  <c r="I90" i="5"/>
  <c r="N192" i="4"/>
  <c r="T146" i="4"/>
  <c r="X146" i="4" s="1"/>
  <c r="H44" i="5"/>
  <c r="I44" i="5"/>
  <c r="N146" i="4"/>
  <c r="T189" i="4"/>
  <c r="X189" i="4" s="1"/>
  <c r="I87" i="5"/>
  <c r="H87" i="5"/>
  <c r="N189" i="4"/>
  <c r="T191" i="4"/>
  <c r="X191" i="4" s="1"/>
  <c r="H89" i="5"/>
  <c r="I89" i="5"/>
  <c r="N191" i="4"/>
  <c r="T180" i="4"/>
  <c r="X180" i="4" s="1"/>
  <c r="I78" i="5"/>
  <c r="H78" i="5"/>
  <c r="N180" i="4"/>
  <c r="T148" i="4"/>
  <c r="X148" i="4" s="1"/>
  <c r="I46" i="5"/>
  <c r="H46" i="5"/>
  <c r="N148" i="4"/>
  <c r="T120" i="4"/>
  <c r="X120" i="4" s="1"/>
  <c r="I18" i="5"/>
  <c r="H18" i="5"/>
  <c r="T144" i="4"/>
  <c r="X144" i="4" s="1"/>
  <c r="H42" i="5"/>
  <c r="I42" i="5"/>
  <c r="N144" i="4"/>
  <c r="Y125" i="4"/>
  <c r="Z125" i="4"/>
  <c r="AA125" i="4" s="1"/>
  <c r="Y170" i="4"/>
  <c r="Z170" i="4"/>
  <c r="AA170" i="4" s="1"/>
  <c r="Z160" i="4"/>
  <c r="AA160" i="4" s="1"/>
  <c r="Y160" i="4"/>
  <c r="Y153" i="4"/>
  <c r="Z153" i="4"/>
  <c r="AA153" i="4" s="1"/>
  <c r="Z147" i="4"/>
  <c r="AA147" i="4" s="1"/>
  <c r="Y147" i="4"/>
  <c r="Y190" i="4"/>
  <c r="Z190" i="4"/>
  <c r="AA190" i="4" s="1"/>
  <c r="T145" i="4"/>
  <c r="X145" i="4" s="1"/>
  <c r="I43" i="5"/>
  <c r="H43" i="5"/>
  <c r="N145" i="4"/>
  <c r="T182" i="4"/>
  <c r="X182" i="4" s="1"/>
  <c r="H80" i="5"/>
  <c r="I80" i="5"/>
  <c r="N182" i="4"/>
  <c r="T166" i="4"/>
  <c r="X166" i="4" s="1"/>
  <c r="H64" i="5"/>
  <c r="I64" i="5"/>
  <c r="N166" i="4"/>
  <c r="T142" i="4"/>
  <c r="X142" i="4" s="1"/>
  <c r="H40" i="5"/>
  <c r="I40" i="5"/>
  <c r="N142" i="4"/>
  <c r="T107" i="4"/>
  <c r="X107" i="4" s="1"/>
  <c r="I5" i="5"/>
  <c r="H5" i="5"/>
  <c r="N107" i="4"/>
  <c r="T168" i="4"/>
  <c r="X168" i="4" s="1"/>
  <c r="I66" i="5"/>
  <c r="H66" i="5"/>
  <c r="N168" i="4"/>
  <c r="T181" i="4"/>
  <c r="X181" i="4" s="1"/>
  <c r="I79" i="5"/>
  <c r="H79" i="5"/>
  <c r="N181" i="4"/>
  <c r="T163" i="4"/>
  <c r="X163" i="4" s="1"/>
  <c r="I61" i="5"/>
  <c r="H61" i="5"/>
  <c r="N163" i="4"/>
  <c r="T138" i="4"/>
  <c r="X138" i="4" s="1"/>
  <c r="I36" i="5"/>
  <c r="H36" i="5"/>
  <c r="N138" i="4"/>
  <c r="T117" i="4"/>
  <c r="X117" i="4" s="1"/>
  <c r="H15" i="5"/>
  <c r="I15" i="5"/>
  <c r="N117" i="4"/>
  <c r="Y158" i="4"/>
  <c r="Z158" i="4"/>
  <c r="AA158" i="4" s="1"/>
  <c r="Y143" i="4"/>
  <c r="Z143" i="4"/>
  <c r="AA143" i="4" s="1"/>
  <c r="T108" i="4"/>
  <c r="X108" i="4" s="1"/>
  <c r="H6" i="5"/>
  <c r="I6" i="5"/>
  <c r="T154" i="4"/>
  <c r="X154" i="4" s="1"/>
  <c r="H52" i="5"/>
  <c r="I52" i="5"/>
  <c r="N154" i="4"/>
  <c r="Y186" i="4"/>
  <c r="Z186" i="4"/>
  <c r="AA186" i="4" s="1"/>
  <c r="X131" i="4"/>
  <c r="N108" i="4"/>
  <c r="T165" i="4"/>
  <c r="X165" i="4" s="1"/>
  <c r="I63" i="5"/>
  <c r="H63" i="5"/>
  <c r="N165" i="4"/>
  <c r="T174" i="4"/>
  <c r="X174" i="4" s="1"/>
  <c r="H72" i="5"/>
  <c r="I72" i="5"/>
  <c r="N174" i="4"/>
  <c r="Y113" i="4"/>
  <c r="Z113" i="4"/>
  <c r="AA113" i="4" s="1"/>
  <c r="Z167" i="4"/>
  <c r="AA167" i="4" s="1"/>
  <c r="Y167" i="4"/>
  <c r="Z183" i="4"/>
  <c r="AA183" i="4" s="1"/>
  <c r="Y183" i="4"/>
  <c r="Z179" i="4"/>
  <c r="AA179" i="4" s="1"/>
  <c r="Y179" i="4"/>
  <c r="T121" i="4"/>
  <c r="X121" i="4" s="1"/>
  <c r="H19" i="5"/>
  <c r="I19" i="5"/>
  <c r="N121" i="4"/>
  <c r="T128" i="4"/>
  <c r="X128" i="4" s="1"/>
  <c r="H26" i="5"/>
  <c r="I26" i="5"/>
  <c r="T123" i="4"/>
  <c r="X123" i="4" s="1"/>
  <c r="I21" i="5"/>
  <c r="H21" i="5"/>
  <c r="T152" i="4"/>
  <c r="X152" i="4" s="1"/>
  <c r="I50" i="5"/>
  <c r="H50" i="5"/>
  <c r="N152" i="4"/>
  <c r="T184" i="4"/>
  <c r="X184" i="4" s="1"/>
  <c r="I82" i="5"/>
  <c r="H82" i="5"/>
  <c r="N184" i="4"/>
  <c r="T140" i="4"/>
  <c r="X140" i="4" s="1"/>
  <c r="H38" i="5"/>
  <c r="I38" i="5"/>
  <c r="N140" i="4"/>
  <c r="T126" i="4"/>
  <c r="X126" i="4" s="1"/>
  <c r="H24" i="5"/>
  <c r="I24" i="5"/>
  <c r="N126" i="4"/>
  <c r="T157" i="4"/>
  <c r="X157" i="4" s="1"/>
  <c r="I55" i="5"/>
  <c r="H55" i="5"/>
  <c r="N157" i="4"/>
  <c r="T139" i="4"/>
  <c r="X139" i="4" s="1"/>
  <c r="I37" i="5"/>
  <c r="H37" i="5"/>
  <c r="N139" i="4"/>
  <c r="N123" i="4"/>
  <c r="T127" i="4"/>
  <c r="X127" i="4" s="1"/>
  <c r="I25" i="5"/>
  <c r="H25" i="5"/>
  <c r="Y155" i="4"/>
  <c r="Z155" i="4"/>
  <c r="AA155" i="4" s="1"/>
  <c r="T129" i="4"/>
  <c r="X129" i="4" s="1"/>
  <c r="I27" i="5"/>
  <c r="H27" i="5"/>
  <c r="N129" i="4"/>
  <c r="Y132" i="4"/>
  <c r="Z132" i="4"/>
  <c r="AA132" i="4" s="1"/>
  <c r="T149" i="4"/>
  <c r="X149" i="4" s="1"/>
  <c r="I47" i="5"/>
  <c r="H47" i="5"/>
  <c r="N149" i="4"/>
  <c r="T116" i="4"/>
  <c r="X116" i="4" s="1"/>
  <c r="I14" i="5"/>
  <c r="H14" i="5"/>
  <c r="Y162" i="4"/>
  <c r="T176" i="4"/>
  <c r="X176" i="4" s="1"/>
  <c r="H74" i="5"/>
  <c r="I74" i="5"/>
  <c r="N176" i="4"/>
  <c r="Y124" i="4"/>
  <c r="Y178" i="4"/>
  <c r="T169" i="4"/>
  <c r="X169" i="4" s="1"/>
  <c r="I67" i="5"/>
  <c r="H67" i="5"/>
  <c r="N169" i="4"/>
  <c r="Z188" i="4"/>
  <c r="AA188" i="4" s="1"/>
  <c r="Y188" i="4"/>
  <c r="Z172" i="4"/>
  <c r="AA172" i="4" s="1"/>
  <c r="Y172" i="4"/>
  <c r="T173" i="4"/>
  <c r="X173" i="4" s="1"/>
  <c r="I71" i="5"/>
  <c r="H71" i="5"/>
  <c r="N173" i="4"/>
  <c r="J76" i="5"/>
  <c r="K76" i="5" s="1"/>
  <c r="L76" i="5" s="1"/>
  <c r="J58" i="5"/>
  <c r="K58" i="5" s="1"/>
  <c r="L58" i="5" s="1"/>
  <c r="N109" i="4"/>
  <c r="J51" i="5"/>
  <c r="K51" i="5" s="1"/>
  <c r="L51" i="5" s="1"/>
  <c r="J45" i="5"/>
  <c r="K45" i="5" s="1"/>
  <c r="L45" i="5" s="1"/>
  <c r="J34" i="5"/>
  <c r="K34" i="5" s="1"/>
  <c r="L34" i="5" s="1"/>
  <c r="J69" i="5"/>
  <c r="K69" i="5" s="1"/>
  <c r="L69" i="5" s="1"/>
  <c r="Y105" i="4"/>
  <c r="Z105" i="4"/>
  <c r="AA105" i="4" s="1"/>
  <c r="T156" i="4"/>
  <c r="X156" i="4" s="1"/>
  <c r="H54" i="5"/>
  <c r="I54" i="5"/>
  <c r="N156" i="4"/>
  <c r="T106" i="4"/>
  <c r="X106" i="4" s="1"/>
  <c r="H4" i="5"/>
  <c r="I4" i="5"/>
  <c r="N106" i="4"/>
  <c r="T175" i="4"/>
  <c r="X175" i="4" s="1"/>
  <c r="H73" i="5"/>
  <c r="I73" i="5"/>
  <c r="N175" i="4"/>
  <c r="T110" i="4"/>
  <c r="X110" i="4" s="1"/>
  <c r="H8" i="5"/>
  <c r="I8" i="5"/>
  <c r="T112" i="4"/>
  <c r="X112" i="4" s="1"/>
  <c r="H10" i="5"/>
  <c r="I10" i="5"/>
  <c r="X119" i="4"/>
  <c r="T135" i="4"/>
  <c r="X135" i="4" s="1"/>
  <c r="I33" i="5"/>
  <c r="H33" i="5"/>
  <c r="N135" i="4"/>
  <c r="T118" i="4"/>
  <c r="X118" i="4" s="1"/>
  <c r="H16" i="5"/>
  <c r="I16" i="5"/>
  <c r="N118" i="4"/>
  <c r="T159" i="4"/>
  <c r="X159" i="4" s="1"/>
  <c r="H57" i="5"/>
  <c r="I57" i="5"/>
  <c r="N159" i="4"/>
  <c r="J35" i="5"/>
  <c r="K35" i="5" s="1"/>
  <c r="L35" i="5" s="1"/>
  <c r="J49" i="5"/>
  <c r="K49" i="5" s="1"/>
  <c r="L49" i="5" s="1"/>
  <c r="T185" i="4"/>
  <c r="X185" i="4" s="1"/>
  <c r="I83" i="5"/>
  <c r="H83" i="5"/>
  <c r="N185" i="4"/>
  <c r="T164" i="4"/>
  <c r="X164" i="4" s="1"/>
  <c r="I62" i="5"/>
  <c r="H62" i="5"/>
  <c r="N164" i="4"/>
  <c r="T134" i="4"/>
  <c r="X134" i="4" s="1"/>
  <c r="H32" i="5"/>
  <c r="I32" i="5"/>
  <c r="N134" i="4"/>
  <c r="Y150" i="4"/>
  <c r="Z150" i="4"/>
  <c r="AA150" i="4" s="1"/>
  <c r="Z133" i="4"/>
  <c r="AA133" i="4" s="1"/>
  <c r="J11" i="5"/>
  <c r="K11" i="5" s="1"/>
  <c r="L11" i="5" s="1"/>
  <c r="U12" i="7"/>
  <c r="V12" i="7" s="1"/>
  <c r="W12" i="7" s="1"/>
  <c r="X12" i="7" s="1"/>
  <c r="R12" i="6"/>
  <c r="T12" i="6" s="1"/>
  <c r="O13" i="6"/>
  <c r="P12" i="6"/>
  <c r="U11" i="6"/>
  <c r="V11" i="6" s="1"/>
  <c r="Y104" i="4" l="1"/>
  <c r="Y122" i="4"/>
  <c r="Y151" i="4"/>
  <c r="Y130" i="4"/>
  <c r="J20" i="5"/>
  <c r="K20" i="5" s="1"/>
  <c r="L20" i="5" s="1"/>
  <c r="J30" i="5"/>
  <c r="K30" i="5" s="1"/>
  <c r="L30" i="5" s="1"/>
  <c r="Y115" i="4"/>
  <c r="Z115" i="4"/>
  <c r="AA115" i="4" s="1"/>
  <c r="J39" i="5"/>
  <c r="K39" i="5" s="1"/>
  <c r="L39" i="5" s="1"/>
  <c r="J19" i="5"/>
  <c r="K19" i="5" s="1"/>
  <c r="L19" i="5" s="1"/>
  <c r="Y137" i="4"/>
  <c r="Y187" i="4"/>
  <c r="Z141" i="4"/>
  <c r="AA141" i="4" s="1"/>
  <c r="J84" i="5"/>
  <c r="K84" i="5" s="1"/>
  <c r="L84" i="5" s="1"/>
  <c r="Z177" i="4"/>
  <c r="AA177" i="4" s="1"/>
  <c r="J86" i="5"/>
  <c r="K86" i="5" s="1"/>
  <c r="L86" i="5" s="1"/>
  <c r="J63" i="5"/>
  <c r="K63" i="5" s="1"/>
  <c r="L63" i="5" s="1"/>
  <c r="J36" i="5"/>
  <c r="K36" i="5" s="1"/>
  <c r="L36" i="5" s="1"/>
  <c r="J61" i="5"/>
  <c r="K61" i="5" s="1"/>
  <c r="L61" i="5" s="1"/>
  <c r="J79" i="5"/>
  <c r="K79" i="5" s="1"/>
  <c r="L79" i="5" s="1"/>
  <c r="J5" i="5"/>
  <c r="K5" i="5" s="1"/>
  <c r="L5" i="5" s="1"/>
  <c r="J43" i="5"/>
  <c r="K43" i="5" s="1"/>
  <c r="L43" i="5" s="1"/>
  <c r="J21" i="5"/>
  <c r="K21" i="5" s="1"/>
  <c r="L21" i="5" s="1"/>
  <c r="J42" i="5"/>
  <c r="K42" i="5" s="1"/>
  <c r="L42" i="5" s="1"/>
  <c r="J18" i="5"/>
  <c r="K18" i="5" s="1"/>
  <c r="L18" i="5" s="1"/>
  <c r="J7" i="5"/>
  <c r="K7" i="5" s="1"/>
  <c r="L7" i="5" s="1"/>
  <c r="Z114" i="4"/>
  <c r="AA114" i="4" s="1"/>
  <c r="J59" i="5"/>
  <c r="K59" i="5" s="1"/>
  <c r="L59" i="5" s="1"/>
  <c r="J33" i="5"/>
  <c r="K33" i="5" s="1"/>
  <c r="L33" i="5" s="1"/>
  <c r="J10" i="5"/>
  <c r="K10" i="5" s="1"/>
  <c r="L10" i="5" s="1"/>
  <c r="J8" i="5"/>
  <c r="K8" i="5" s="1"/>
  <c r="L8" i="5" s="1"/>
  <c r="J73" i="5"/>
  <c r="K73" i="5" s="1"/>
  <c r="L73" i="5" s="1"/>
  <c r="J4" i="5"/>
  <c r="K4" i="5" s="1"/>
  <c r="L4" i="5" s="1"/>
  <c r="J74" i="5"/>
  <c r="K74" i="5" s="1"/>
  <c r="L74" i="5" s="1"/>
  <c r="J37" i="5"/>
  <c r="K37" i="5" s="1"/>
  <c r="L37" i="5" s="1"/>
  <c r="J23" i="5"/>
  <c r="K23" i="5" s="1"/>
  <c r="L23" i="5" s="1"/>
  <c r="J83" i="5"/>
  <c r="K83" i="5" s="1"/>
  <c r="L83" i="5" s="1"/>
  <c r="J71" i="5"/>
  <c r="K71" i="5" s="1"/>
  <c r="L71" i="5" s="1"/>
  <c r="J47" i="5"/>
  <c r="K47" i="5" s="1"/>
  <c r="L47" i="5" s="1"/>
  <c r="J27" i="5"/>
  <c r="K27" i="5" s="1"/>
  <c r="L27" i="5" s="1"/>
  <c r="J24" i="5"/>
  <c r="K24" i="5" s="1"/>
  <c r="L24" i="5" s="1"/>
  <c r="J78" i="5"/>
  <c r="K78" i="5" s="1"/>
  <c r="L78" i="5" s="1"/>
  <c r="J89" i="5"/>
  <c r="K89" i="5" s="1"/>
  <c r="L89" i="5" s="1"/>
  <c r="J44" i="5"/>
  <c r="K44" i="5" s="1"/>
  <c r="L44" i="5" s="1"/>
  <c r="J90" i="5"/>
  <c r="K90" i="5" s="1"/>
  <c r="L90" i="5" s="1"/>
  <c r="Y127" i="4"/>
  <c r="Z127" i="4"/>
  <c r="AA127" i="4" s="1"/>
  <c r="Y159" i="4"/>
  <c r="Z159" i="4"/>
  <c r="AA159" i="4" s="1"/>
  <c r="Y118" i="4"/>
  <c r="Z118" i="4"/>
  <c r="AA118" i="4" s="1"/>
  <c r="Z135" i="4"/>
  <c r="AA135" i="4" s="1"/>
  <c r="Y135" i="4"/>
  <c r="Y112" i="4"/>
  <c r="Z112" i="4"/>
  <c r="AA112" i="4" s="1"/>
  <c r="Z123" i="4"/>
  <c r="AA123" i="4" s="1"/>
  <c r="Y123" i="4"/>
  <c r="Z176" i="4"/>
  <c r="AA176" i="4" s="1"/>
  <c r="Y176" i="4"/>
  <c r="Y139" i="4"/>
  <c r="Z139" i="4"/>
  <c r="AA139" i="4" s="1"/>
  <c r="Z131" i="4"/>
  <c r="AA131" i="4" s="1"/>
  <c r="Y131" i="4"/>
  <c r="Y134" i="4"/>
  <c r="Z134" i="4"/>
  <c r="AA134" i="4" s="1"/>
  <c r="J32" i="5"/>
  <c r="K32" i="5" s="1"/>
  <c r="L32" i="5" s="1"/>
  <c r="J62" i="5"/>
  <c r="K62" i="5" s="1"/>
  <c r="L62" i="5" s="1"/>
  <c r="Y119" i="4"/>
  <c r="Z119" i="4"/>
  <c r="AA119" i="4" s="1"/>
  <c r="J54" i="5"/>
  <c r="K54" i="5" s="1"/>
  <c r="L54" i="5" s="1"/>
  <c r="J67" i="5"/>
  <c r="K67" i="5" s="1"/>
  <c r="L67" i="5" s="1"/>
  <c r="J14" i="5"/>
  <c r="K14" i="5" s="1"/>
  <c r="L14" i="5" s="1"/>
  <c r="J25" i="5"/>
  <c r="K25" i="5" s="1"/>
  <c r="L25" i="5" s="1"/>
  <c r="Z111" i="4"/>
  <c r="AA111" i="4" s="1"/>
  <c r="Y111" i="4"/>
  <c r="Y157" i="4"/>
  <c r="Z157" i="4"/>
  <c r="AA157" i="4" s="1"/>
  <c r="Y126" i="4"/>
  <c r="Z126" i="4"/>
  <c r="AA126" i="4" s="1"/>
  <c r="Z140" i="4"/>
  <c r="AA140" i="4" s="1"/>
  <c r="Y140" i="4"/>
  <c r="J82" i="5"/>
  <c r="K82" i="5" s="1"/>
  <c r="L82" i="5" s="1"/>
  <c r="J50" i="5"/>
  <c r="K50" i="5" s="1"/>
  <c r="L50" i="5" s="1"/>
  <c r="Z128" i="4"/>
  <c r="AA128" i="4" s="1"/>
  <c r="Y128" i="4"/>
  <c r="Y121" i="4"/>
  <c r="Z121" i="4"/>
  <c r="AA121" i="4" s="1"/>
  <c r="J72" i="5"/>
  <c r="K72" i="5" s="1"/>
  <c r="L72" i="5" s="1"/>
  <c r="J52" i="5"/>
  <c r="K52" i="5" s="1"/>
  <c r="L52" i="5" s="1"/>
  <c r="Y108" i="4"/>
  <c r="Z108" i="4"/>
  <c r="AA108" i="4" s="1"/>
  <c r="J15" i="5"/>
  <c r="K15" i="5" s="1"/>
  <c r="L15" i="5" s="1"/>
  <c r="J66" i="5"/>
  <c r="K66" i="5" s="1"/>
  <c r="L66" i="5" s="1"/>
  <c r="J40" i="5"/>
  <c r="K40" i="5" s="1"/>
  <c r="L40" i="5" s="1"/>
  <c r="J64" i="5"/>
  <c r="K64" i="5" s="1"/>
  <c r="L64" i="5" s="1"/>
  <c r="J80" i="5"/>
  <c r="K80" i="5" s="1"/>
  <c r="L80" i="5" s="1"/>
  <c r="Y120" i="4"/>
  <c r="Z120" i="4"/>
  <c r="AA120" i="4" s="1"/>
  <c r="J46" i="5"/>
  <c r="K46" i="5" s="1"/>
  <c r="L46" i="5" s="1"/>
  <c r="J87" i="5"/>
  <c r="K87" i="5" s="1"/>
  <c r="L87" i="5" s="1"/>
  <c r="Y185" i="4"/>
  <c r="Z185" i="4"/>
  <c r="AA185" i="4" s="1"/>
  <c r="Y173" i="4"/>
  <c r="Z173" i="4"/>
  <c r="AA173" i="4" s="1"/>
  <c r="Y116" i="4"/>
  <c r="Z116" i="4"/>
  <c r="AA116" i="4" s="1"/>
  <c r="Y149" i="4"/>
  <c r="Z149" i="4"/>
  <c r="AA149" i="4" s="1"/>
  <c r="Y129" i="4"/>
  <c r="Z129" i="4"/>
  <c r="AA129" i="4" s="1"/>
  <c r="Y184" i="4"/>
  <c r="Z184" i="4"/>
  <c r="AA184" i="4" s="1"/>
  <c r="Y152" i="4"/>
  <c r="Z152" i="4"/>
  <c r="AA152" i="4" s="1"/>
  <c r="Y174" i="4"/>
  <c r="Z174" i="4"/>
  <c r="AA174" i="4" s="1"/>
  <c r="Y165" i="4"/>
  <c r="Z165" i="4"/>
  <c r="AA165" i="4" s="1"/>
  <c r="Y154" i="4"/>
  <c r="Z154" i="4"/>
  <c r="AA154" i="4" s="1"/>
  <c r="Y117" i="4"/>
  <c r="Z117" i="4"/>
  <c r="AA117" i="4" s="1"/>
  <c r="Y138" i="4"/>
  <c r="Z138" i="4"/>
  <c r="AA138" i="4" s="1"/>
  <c r="Z163" i="4"/>
  <c r="AA163" i="4" s="1"/>
  <c r="Y163" i="4"/>
  <c r="Y181" i="4"/>
  <c r="Z181" i="4"/>
  <c r="AA181" i="4" s="1"/>
  <c r="Y168" i="4"/>
  <c r="Z168" i="4"/>
  <c r="AA168" i="4" s="1"/>
  <c r="Z107" i="4"/>
  <c r="AA107" i="4" s="1"/>
  <c r="Y107" i="4"/>
  <c r="Y142" i="4"/>
  <c r="Z142" i="4"/>
  <c r="AA142" i="4" s="1"/>
  <c r="Y166" i="4"/>
  <c r="Z166" i="4"/>
  <c r="AA166" i="4" s="1"/>
  <c r="Y182" i="4"/>
  <c r="Z182" i="4"/>
  <c r="AA182" i="4" s="1"/>
  <c r="Y145" i="4"/>
  <c r="Z145" i="4"/>
  <c r="AA145" i="4" s="1"/>
  <c r="Z144" i="4"/>
  <c r="AA144" i="4" s="1"/>
  <c r="Y144" i="4"/>
  <c r="Y148" i="4"/>
  <c r="Z148" i="4"/>
  <c r="AA148" i="4" s="1"/>
  <c r="Z164" i="4"/>
  <c r="AA164" i="4" s="1"/>
  <c r="Y164" i="4"/>
  <c r="J57" i="5"/>
  <c r="K57" i="5" s="1"/>
  <c r="L57" i="5" s="1"/>
  <c r="J16" i="5"/>
  <c r="K16" i="5" s="1"/>
  <c r="L16" i="5" s="1"/>
  <c r="Y110" i="4"/>
  <c r="Z110" i="4"/>
  <c r="AA110" i="4" s="1"/>
  <c r="Y175" i="4"/>
  <c r="Z175" i="4"/>
  <c r="AA175" i="4" s="1"/>
  <c r="Y106" i="4"/>
  <c r="Z106" i="4"/>
  <c r="AA106" i="4" s="1"/>
  <c r="Z156" i="4"/>
  <c r="AA156" i="4" s="1"/>
  <c r="Y156" i="4"/>
  <c r="Y169" i="4"/>
  <c r="Z169" i="4"/>
  <c r="AA169" i="4" s="1"/>
  <c r="J55" i="5"/>
  <c r="K55" i="5" s="1"/>
  <c r="L55" i="5" s="1"/>
  <c r="J38" i="5"/>
  <c r="K38" i="5" s="1"/>
  <c r="L38" i="5" s="1"/>
  <c r="J26" i="5"/>
  <c r="K26" i="5" s="1"/>
  <c r="L26" i="5" s="1"/>
  <c r="J6" i="5"/>
  <c r="K6" i="5" s="1"/>
  <c r="L6" i="5" s="1"/>
  <c r="Y180" i="4"/>
  <c r="Z180" i="4"/>
  <c r="AA180" i="4" s="1"/>
  <c r="Y191" i="4"/>
  <c r="Z191" i="4"/>
  <c r="AA191" i="4" s="1"/>
  <c r="Y189" i="4"/>
  <c r="Z189" i="4"/>
  <c r="AA189" i="4" s="1"/>
  <c r="Y146" i="4"/>
  <c r="Z146" i="4"/>
  <c r="AA146" i="4" s="1"/>
  <c r="Z192" i="4"/>
  <c r="AA192" i="4" s="1"/>
  <c r="Y192" i="4"/>
  <c r="Y109" i="4"/>
  <c r="Z109" i="4"/>
  <c r="AA109" i="4" s="1"/>
  <c r="U12" i="6"/>
  <c r="V12" i="6" s="1"/>
  <c r="O14" i="6"/>
  <c r="P13" i="6"/>
  <c r="U13" i="7"/>
  <c r="V13" i="7" s="1"/>
  <c r="W13" i="7" s="1"/>
  <c r="X13" i="7" s="1"/>
  <c r="R13" i="6"/>
  <c r="T13" i="6" s="1"/>
  <c r="AA104" i="4"/>
  <c r="AC104" i="4" s="1"/>
  <c r="O15" i="6" l="1"/>
  <c r="P14" i="6"/>
  <c r="U13" i="6"/>
  <c r="V13" i="6" s="1"/>
  <c r="U14" i="7"/>
  <c r="V14" i="7" s="1"/>
  <c r="W14" i="7" s="1"/>
  <c r="X14" i="7" s="1"/>
  <c r="R14" i="6"/>
  <c r="T14" i="6" s="1"/>
  <c r="AD104" i="4"/>
  <c r="AC105" i="4"/>
  <c r="AD105" i="4" s="1"/>
  <c r="U14" i="6" l="1"/>
  <c r="V14" i="6" s="1"/>
  <c r="U15" i="7"/>
  <c r="V15" i="7" s="1"/>
  <c r="W15" i="7" s="1"/>
  <c r="X15" i="7" s="1"/>
  <c r="R15" i="6"/>
  <c r="T15" i="6" s="1"/>
  <c r="U15" i="6" s="1"/>
  <c r="V15" i="6" s="1"/>
  <c r="O16" i="6"/>
  <c r="P15" i="6"/>
  <c r="AC106" i="4"/>
  <c r="AC107" i="4" s="1"/>
  <c r="AC108" i="4" s="1"/>
  <c r="U16" i="7" l="1"/>
  <c r="V16" i="7" s="1"/>
  <c r="W16" i="7" s="1"/>
  <c r="X16" i="7" s="1"/>
  <c r="R16" i="6"/>
  <c r="T16" i="6" s="1"/>
  <c r="O17" i="6"/>
  <c r="P16" i="6"/>
  <c r="AD106" i="4"/>
  <c r="AD107" i="4"/>
  <c r="AC109" i="4"/>
  <c r="AD108" i="4"/>
  <c r="U16" i="6" l="1"/>
  <c r="V16" i="6" s="1"/>
  <c r="O18" i="6"/>
  <c r="P17" i="6"/>
  <c r="U17" i="7"/>
  <c r="V17" i="7" s="1"/>
  <c r="W17" i="7" s="1"/>
  <c r="X17" i="7" s="1"/>
  <c r="R17" i="6"/>
  <c r="T17" i="6" s="1"/>
  <c r="AC110" i="4"/>
  <c r="AD109" i="4"/>
  <c r="O19" i="6" l="1"/>
  <c r="P18" i="6"/>
  <c r="U17" i="6"/>
  <c r="V17" i="6" s="1"/>
  <c r="U18" i="7"/>
  <c r="V18" i="7" s="1"/>
  <c r="W18" i="7" s="1"/>
  <c r="X18" i="7" s="1"/>
  <c r="R18" i="6"/>
  <c r="T18" i="6" s="1"/>
  <c r="AC111" i="4"/>
  <c r="AD110" i="4"/>
  <c r="U18" i="6" l="1"/>
  <c r="V18" i="6" s="1"/>
  <c r="O20" i="6"/>
  <c r="P19" i="6"/>
  <c r="U19" i="7"/>
  <c r="V19" i="7" s="1"/>
  <c r="W19" i="7" s="1"/>
  <c r="X19" i="7" s="1"/>
  <c r="R19" i="6"/>
  <c r="T19" i="6" s="1"/>
  <c r="AC112" i="4"/>
  <c r="AD111" i="4"/>
  <c r="U19" i="6" l="1"/>
  <c r="V19" i="6" s="1"/>
  <c r="U20" i="7"/>
  <c r="V20" i="7" s="1"/>
  <c r="W20" i="7" s="1"/>
  <c r="X20" i="7" s="1"/>
  <c r="R20" i="6"/>
  <c r="T20" i="6" s="1"/>
  <c r="O21" i="6"/>
  <c r="P20" i="6"/>
  <c r="AD112" i="4"/>
  <c r="AC113" i="4"/>
  <c r="U20" i="6" l="1"/>
  <c r="V20" i="6" s="1"/>
  <c r="O22" i="6"/>
  <c r="P21" i="6"/>
  <c r="U21" i="7"/>
  <c r="V21" i="7" s="1"/>
  <c r="W21" i="7" s="1"/>
  <c r="X21" i="7" s="1"/>
  <c r="R21" i="6"/>
  <c r="T21" i="6" s="1"/>
  <c r="AC114" i="4"/>
  <c r="AD113" i="4"/>
  <c r="U21" i="6" l="1"/>
  <c r="V21" i="6" s="1"/>
  <c r="O23" i="6"/>
  <c r="P22" i="6"/>
  <c r="U22" i="7"/>
  <c r="V22" i="7" s="1"/>
  <c r="W22" i="7" s="1"/>
  <c r="X22" i="7" s="1"/>
  <c r="R22" i="6"/>
  <c r="T22" i="6" s="1"/>
  <c r="AD114" i="4"/>
  <c r="AC115" i="4"/>
  <c r="O24" i="6" l="1"/>
  <c r="P23" i="6"/>
  <c r="U23" i="7"/>
  <c r="V23" i="7" s="1"/>
  <c r="W23" i="7" s="1"/>
  <c r="X23" i="7" s="1"/>
  <c r="R23" i="6"/>
  <c r="T23" i="6" s="1"/>
  <c r="U23" i="6" s="1"/>
  <c r="V23" i="6" s="1"/>
  <c r="U22" i="6"/>
  <c r="V22" i="6" s="1"/>
  <c r="AC116" i="4"/>
  <c r="AD115" i="4"/>
  <c r="U24" i="7" l="1"/>
  <c r="V24" i="7" s="1"/>
  <c r="W24" i="7" s="1"/>
  <c r="X24" i="7" s="1"/>
  <c r="R24" i="6"/>
  <c r="T24" i="6" s="1"/>
  <c r="O25" i="6"/>
  <c r="P24" i="6"/>
  <c r="AC117" i="4"/>
  <c r="AD116" i="4"/>
  <c r="O26" i="6" l="1"/>
  <c r="P25" i="6"/>
  <c r="U24" i="6"/>
  <c r="V24" i="6" s="1"/>
  <c r="U25" i="7"/>
  <c r="V25" i="7" s="1"/>
  <c r="W25" i="7" s="1"/>
  <c r="X25" i="7" s="1"/>
  <c r="R25" i="6"/>
  <c r="T25" i="6" s="1"/>
  <c r="AC118" i="4"/>
  <c r="AD117" i="4"/>
  <c r="U25" i="6" l="1"/>
  <c r="V25" i="6" s="1"/>
  <c r="U26" i="7"/>
  <c r="V26" i="7" s="1"/>
  <c r="W26" i="7" s="1"/>
  <c r="X26" i="7" s="1"/>
  <c r="R26" i="6"/>
  <c r="T26" i="6" s="1"/>
  <c r="O27" i="6"/>
  <c r="P26" i="6"/>
  <c r="AC119" i="4"/>
  <c r="AD118" i="4"/>
  <c r="U26" i="6" l="1"/>
  <c r="V26" i="6" s="1"/>
  <c r="O28" i="6"/>
  <c r="P27" i="6"/>
  <c r="U27" i="7"/>
  <c r="V27" i="7" s="1"/>
  <c r="W27" i="7" s="1"/>
  <c r="X27" i="7" s="1"/>
  <c r="R27" i="6"/>
  <c r="T27" i="6" s="1"/>
  <c r="AC120" i="4"/>
  <c r="AD119" i="4"/>
  <c r="U27" i="6" l="1"/>
  <c r="V27" i="6" s="1"/>
  <c r="O29" i="6"/>
  <c r="P28" i="6"/>
  <c r="U28" i="7"/>
  <c r="V28" i="7" s="1"/>
  <c r="W28" i="7" s="1"/>
  <c r="X28" i="7" s="1"/>
  <c r="R28" i="6"/>
  <c r="T28" i="6" s="1"/>
  <c r="AD120" i="4"/>
  <c r="AC121" i="4"/>
  <c r="U28" i="6" l="1"/>
  <c r="V28" i="6" s="1"/>
  <c r="U29" i="7"/>
  <c r="V29" i="7" s="1"/>
  <c r="W29" i="7" s="1"/>
  <c r="X29" i="7" s="1"/>
  <c r="R29" i="6"/>
  <c r="T29" i="6" s="1"/>
  <c r="P29" i="6"/>
  <c r="O30" i="6"/>
  <c r="AC122" i="4"/>
  <c r="AD121" i="4"/>
  <c r="U29" i="6" l="1"/>
  <c r="V29" i="6" s="1"/>
  <c r="P30" i="6"/>
  <c r="O31" i="6"/>
  <c r="U30" i="7"/>
  <c r="V30" i="7" s="1"/>
  <c r="W30" i="7" s="1"/>
  <c r="X30" i="7" s="1"/>
  <c r="R30" i="6"/>
  <c r="T30" i="6" s="1"/>
  <c r="AC123" i="4"/>
  <c r="AD122" i="4"/>
  <c r="U30" i="6" l="1"/>
  <c r="V30" i="6" s="1"/>
  <c r="U31" i="7"/>
  <c r="V31" i="7" s="1"/>
  <c r="W31" i="7" s="1"/>
  <c r="X31" i="7" s="1"/>
  <c r="R31" i="6"/>
  <c r="T31" i="6" s="1"/>
  <c r="P31" i="6"/>
  <c r="O32" i="6"/>
  <c r="AC124" i="4"/>
  <c r="AD123" i="4"/>
  <c r="U31" i="6" l="1"/>
  <c r="V31" i="6" s="1"/>
  <c r="U32" i="7"/>
  <c r="V32" i="7" s="1"/>
  <c r="W32" i="7" s="1"/>
  <c r="X32" i="7" s="1"/>
  <c r="R32" i="6"/>
  <c r="T32" i="6" s="1"/>
  <c r="P32" i="6"/>
  <c r="O33" i="6"/>
  <c r="AD124" i="4"/>
  <c r="AC125" i="4"/>
  <c r="P33" i="6" l="1"/>
  <c r="O34" i="6"/>
  <c r="U32" i="6"/>
  <c r="V32" i="6" s="1"/>
  <c r="U33" i="7"/>
  <c r="V33" i="7" s="1"/>
  <c r="W33" i="7" s="1"/>
  <c r="X33" i="7" s="1"/>
  <c r="R33" i="6"/>
  <c r="T33" i="6" s="1"/>
  <c r="U33" i="6" s="1"/>
  <c r="V33" i="6" s="1"/>
  <c r="AC126" i="4"/>
  <c r="AD125" i="4"/>
  <c r="U34" i="7" l="1"/>
  <c r="V34" i="7" s="1"/>
  <c r="W34" i="7" s="1"/>
  <c r="X34" i="7" s="1"/>
  <c r="R34" i="6"/>
  <c r="T34" i="6" s="1"/>
  <c r="P34" i="6"/>
  <c r="O35" i="6"/>
  <c r="AD126" i="4"/>
  <c r="AC127" i="4"/>
  <c r="P35" i="6" l="1"/>
  <c r="O36" i="6"/>
  <c r="U34" i="6"/>
  <c r="V34" i="6" s="1"/>
  <c r="U35" i="7"/>
  <c r="V35" i="7" s="1"/>
  <c r="W35" i="7" s="1"/>
  <c r="X35" i="7" s="1"/>
  <c r="R35" i="6"/>
  <c r="T35" i="6" s="1"/>
  <c r="U35" i="6" s="1"/>
  <c r="V35" i="6" s="1"/>
  <c r="AC128" i="4"/>
  <c r="AD127" i="4"/>
  <c r="U36" i="7" l="1"/>
  <c r="V36" i="7" s="1"/>
  <c r="W36" i="7" s="1"/>
  <c r="X36" i="7" s="1"/>
  <c r="R36" i="6"/>
  <c r="T36" i="6" s="1"/>
  <c r="O37" i="6"/>
  <c r="P36" i="6"/>
  <c r="AC129" i="4"/>
  <c r="AD128" i="4"/>
  <c r="U36" i="6" l="1"/>
  <c r="V36" i="6" s="1"/>
  <c r="O38" i="6"/>
  <c r="P37" i="6"/>
  <c r="U37" i="7"/>
  <c r="V37" i="7" s="1"/>
  <c r="W37" i="7" s="1"/>
  <c r="X37" i="7" s="1"/>
  <c r="R37" i="6"/>
  <c r="T37" i="6" s="1"/>
  <c r="AC130" i="4"/>
  <c r="AD129" i="4"/>
  <c r="U37" i="6" l="1"/>
  <c r="V37" i="6" s="1"/>
  <c r="O39" i="6"/>
  <c r="P38" i="6"/>
  <c r="U38" i="7"/>
  <c r="V38" i="7" s="1"/>
  <c r="W38" i="7" s="1"/>
  <c r="X38" i="7" s="1"/>
  <c r="R38" i="6"/>
  <c r="T38" i="6" s="1"/>
  <c r="AD130" i="4"/>
  <c r="AC131" i="4"/>
  <c r="U38" i="6" l="1"/>
  <c r="V38" i="6" s="1"/>
  <c r="U39" i="7"/>
  <c r="V39" i="7" s="1"/>
  <c r="W39" i="7" s="1"/>
  <c r="X39" i="7" s="1"/>
  <c r="R39" i="6"/>
  <c r="T39" i="6" s="1"/>
  <c r="O40" i="6"/>
  <c r="P39" i="6"/>
  <c r="AD131" i="4"/>
  <c r="AC132" i="4"/>
  <c r="U39" i="6" l="1"/>
  <c r="V39" i="6" s="1"/>
  <c r="O41" i="6"/>
  <c r="P40" i="6"/>
  <c r="U40" i="7"/>
  <c r="V40" i="7" s="1"/>
  <c r="W40" i="7" s="1"/>
  <c r="X40" i="7" s="1"/>
  <c r="R40" i="6"/>
  <c r="T40" i="6" s="1"/>
  <c r="AC133" i="4"/>
  <c r="AD132" i="4"/>
  <c r="U40" i="6" l="1"/>
  <c r="V40" i="6" s="1"/>
  <c r="O42" i="6"/>
  <c r="P41" i="6"/>
  <c r="U41" i="7"/>
  <c r="V41" i="7" s="1"/>
  <c r="W41" i="7" s="1"/>
  <c r="X41" i="7" s="1"/>
  <c r="R41" i="6"/>
  <c r="T41" i="6" s="1"/>
  <c r="AD133" i="4"/>
  <c r="AC134" i="4"/>
  <c r="U41" i="6" l="1"/>
  <c r="V41" i="6" s="1"/>
  <c r="U42" i="7"/>
  <c r="V42" i="7" s="1"/>
  <c r="W42" i="7" s="1"/>
  <c r="X42" i="7" s="1"/>
  <c r="R42" i="6"/>
  <c r="T42" i="6" s="1"/>
  <c r="O43" i="6"/>
  <c r="P42" i="6"/>
  <c r="AD134" i="4"/>
  <c r="AC135" i="4"/>
  <c r="U42" i="6" l="1"/>
  <c r="V42" i="6" s="1"/>
  <c r="O44" i="6"/>
  <c r="P43" i="6"/>
  <c r="U43" i="7"/>
  <c r="V43" i="7" s="1"/>
  <c r="W43" i="7" s="1"/>
  <c r="X43" i="7" s="1"/>
  <c r="R43" i="6"/>
  <c r="T43" i="6" s="1"/>
  <c r="AC136" i="4"/>
  <c r="AD135" i="4"/>
  <c r="U43" i="6" l="1"/>
  <c r="V43" i="6" s="1"/>
  <c r="O45" i="6"/>
  <c r="P44" i="6"/>
  <c r="U44" i="7"/>
  <c r="V44" i="7" s="1"/>
  <c r="W44" i="7" s="1"/>
  <c r="X44" i="7" s="1"/>
  <c r="R44" i="6"/>
  <c r="T44" i="6" s="1"/>
  <c r="AD136" i="4"/>
  <c r="AC137" i="4"/>
  <c r="U44" i="6" l="1"/>
  <c r="V44" i="6" s="1"/>
  <c r="U45" i="7"/>
  <c r="V45" i="7" s="1"/>
  <c r="W45" i="7" s="1"/>
  <c r="X45" i="7" s="1"/>
  <c r="R45" i="6"/>
  <c r="T45" i="6" s="1"/>
  <c r="O46" i="6"/>
  <c r="P45" i="6"/>
  <c r="AD137" i="4"/>
  <c r="AC138" i="4"/>
  <c r="U46" i="7" l="1"/>
  <c r="V46" i="7" s="1"/>
  <c r="W46" i="7" s="1"/>
  <c r="X46" i="7" s="1"/>
  <c r="R46" i="6"/>
  <c r="T46" i="6" s="1"/>
  <c r="O47" i="6"/>
  <c r="P46" i="6"/>
  <c r="U45" i="6"/>
  <c r="V45" i="6" s="1"/>
  <c r="AD138" i="4"/>
  <c r="AC139" i="4"/>
  <c r="O48" i="6" l="1"/>
  <c r="P47" i="6"/>
  <c r="U46" i="6"/>
  <c r="V46" i="6" s="1"/>
  <c r="U47" i="7"/>
  <c r="V47" i="7" s="1"/>
  <c r="W47" i="7" s="1"/>
  <c r="X47" i="7" s="1"/>
  <c r="R47" i="6"/>
  <c r="T47" i="6" s="1"/>
  <c r="AD139" i="4"/>
  <c r="AC140" i="4"/>
  <c r="U47" i="6" l="1"/>
  <c r="V47" i="6" s="1"/>
  <c r="U48" i="7"/>
  <c r="V48" i="7" s="1"/>
  <c r="W48" i="7" s="1"/>
  <c r="X48" i="7" s="1"/>
  <c r="R48" i="6"/>
  <c r="T48" i="6" s="1"/>
  <c r="O49" i="6"/>
  <c r="P48" i="6"/>
  <c r="AC141" i="4"/>
  <c r="AD140" i="4"/>
  <c r="U48" i="6" l="1"/>
  <c r="V48" i="6" s="1"/>
  <c r="U49" i="7"/>
  <c r="V49" i="7" s="1"/>
  <c r="W49" i="7" s="1"/>
  <c r="X49" i="7" s="1"/>
  <c r="R49" i="6"/>
  <c r="T49" i="6" s="1"/>
  <c r="O50" i="6"/>
  <c r="P49" i="6"/>
  <c r="AC142" i="4"/>
  <c r="AD141" i="4"/>
  <c r="U49" i="6" l="1"/>
  <c r="V49" i="6" s="1"/>
  <c r="O51" i="6"/>
  <c r="P50" i="6"/>
  <c r="U50" i="7"/>
  <c r="V50" i="7" s="1"/>
  <c r="W50" i="7" s="1"/>
  <c r="X50" i="7" s="1"/>
  <c r="R50" i="6"/>
  <c r="T50" i="6" s="1"/>
  <c r="AD142" i="4"/>
  <c r="AC143" i="4"/>
  <c r="U50" i="6" l="1"/>
  <c r="V50" i="6" s="1"/>
  <c r="O52" i="6"/>
  <c r="P51" i="6"/>
  <c r="S2" i="5"/>
  <c r="U51" i="7"/>
  <c r="V51" i="7" s="1"/>
  <c r="W51" i="7" s="1"/>
  <c r="X51" i="7" s="1"/>
  <c r="R51" i="6"/>
  <c r="T51" i="6" s="1"/>
  <c r="AD143" i="4"/>
  <c r="AC144" i="4"/>
  <c r="U51" i="6" l="1"/>
  <c r="V51" i="6" s="1"/>
  <c r="U52" i="7"/>
  <c r="V52" i="7" s="1"/>
  <c r="W52" i="7" s="1"/>
  <c r="X52" i="7" s="1"/>
  <c r="R52" i="6"/>
  <c r="T52" i="6" s="1"/>
  <c r="T2" i="5"/>
  <c r="S3" i="5"/>
  <c r="O53" i="6"/>
  <c r="P52" i="6"/>
  <c r="AC145" i="4"/>
  <c r="AD144" i="4"/>
  <c r="S4" i="5" l="1"/>
  <c r="U52" i="6"/>
  <c r="V52" i="6" s="1"/>
  <c r="O54" i="6"/>
  <c r="P53" i="6"/>
  <c r="U53" i="7"/>
  <c r="V53" i="7" s="1"/>
  <c r="W53" i="7" s="1"/>
  <c r="X53" i="7" s="1"/>
  <c r="R53" i="6"/>
  <c r="T53" i="6" s="1"/>
  <c r="T3" i="5"/>
  <c r="AC146" i="4"/>
  <c r="AD145" i="4"/>
  <c r="U53" i="6" l="1"/>
  <c r="V53" i="6" s="1"/>
  <c r="O55" i="6"/>
  <c r="P54" i="6"/>
  <c r="U54" i="7"/>
  <c r="V54" i="7" s="1"/>
  <c r="W54" i="7" s="1"/>
  <c r="X54" i="7" s="1"/>
  <c r="R54" i="6"/>
  <c r="T54" i="6" s="1"/>
  <c r="T4" i="5"/>
  <c r="S5" i="5"/>
  <c r="AD146" i="4"/>
  <c r="AC147" i="4"/>
  <c r="U54" i="6" l="1"/>
  <c r="V54" i="6" s="1"/>
  <c r="U55" i="7"/>
  <c r="V55" i="7" s="1"/>
  <c r="W55" i="7" s="1"/>
  <c r="X55" i="7" s="1"/>
  <c r="R55" i="6"/>
  <c r="T55" i="6" s="1"/>
  <c r="T5" i="5"/>
  <c r="S6" i="5"/>
  <c r="O56" i="6"/>
  <c r="P55" i="6"/>
  <c r="AD147" i="4"/>
  <c r="AC148" i="4"/>
  <c r="S7" i="5" l="1"/>
  <c r="U55" i="6"/>
  <c r="V55" i="6" s="1"/>
  <c r="O57" i="6"/>
  <c r="P56" i="6"/>
  <c r="U56" i="7"/>
  <c r="V56" i="7" s="1"/>
  <c r="W56" i="7" s="1"/>
  <c r="X56" i="7" s="1"/>
  <c r="R56" i="6"/>
  <c r="T56" i="6" s="1"/>
  <c r="T6" i="5"/>
  <c r="AC149" i="4"/>
  <c r="AD148" i="4"/>
  <c r="U56" i="6" l="1"/>
  <c r="V56" i="6" s="1"/>
  <c r="O58" i="6"/>
  <c r="P57" i="6"/>
  <c r="U57" i="7"/>
  <c r="V57" i="7" s="1"/>
  <c r="W57" i="7" s="1"/>
  <c r="X57" i="7" s="1"/>
  <c r="R57" i="6"/>
  <c r="T57" i="6" s="1"/>
  <c r="T7" i="5"/>
  <c r="S8" i="5"/>
  <c r="AC150" i="4"/>
  <c r="AD149" i="4"/>
  <c r="U57" i="6" l="1"/>
  <c r="V57" i="6" s="1"/>
  <c r="U58" i="7"/>
  <c r="V58" i="7" s="1"/>
  <c r="W58" i="7" s="1"/>
  <c r="X58" i="7" s="1"/>
  <c r="R58" i="6"/>
  <c r="T58" i="6" s="1"/>
  <c r="T8" i="5"/>
  <c r="S9" i="5"/>
  <c r="O59" i="6"/>
  <c r="P58" i="6"/>
  <c r="AD150" i="4"/>
  <c r="AC151" i="4"/>
  <c r="S10" i="5" l="1"/>
  <c r="U58" i="6"/>
  <c r="V58" i="6" s="1"/>
  <c r="O60" i="6"/>
  <c r="P59" i="6"/>
  <c r="U59" i="7"/>
  <c r="V59" i="7" s="1"/>
  <c r="W59" i="7" s="1"/>
  <c r="X59" i="7" s="1"/>
  <c r="R59" i="6"/>
  <c r="T59" i="6" s="1"/>
  <c r="T9" i="5"/>
  <c r="AD151" i="4"/>
  <c r="AC152" i="4"/>
  <c r="U59" i="6" l="1"/>
  <c r="V59" i="6" s="1"/>
  <c r="O61" i="6"/>
  <c r="P60" i="6"/>
  <c r="U60" i="7"/>
  <c r="V60" i="7" s="1"/>
  <c r="W60" i="7" s="1"/>
  <c r="X60" i="7" s="1"/>
  <c r="R60" i="6"/>
  <c r="T60" i="6" s="1"/>
  <c r="T10" i="5"/>
  <c r="S11" i="5"/>
  <c r="AC153" i="4"/>
  <c r="AD152" i="4"/>
  <c r="U60" i="6" l="1"/>
  <c r="V60" i="6" s="1"/>
  <c r="U61" i="7"/>
  <c r="V61" i="7" s="1"/>
  <c r="W61" i="7" s="1"/>
  <c r="X61" i="7" s="1"/>
  <c r="R61" i="6"/>
  <c r="T61" i="6" s="1"/>
  <c r="T11" i="5"/>
  <c r="S12" i="5"/>
  <c r="O62" i="6"/>
  <c r="P61" i="6"/>
  <c r="AC154" i="4"/>
  <c r="AD153" i="4"/>
  <c r="S13" i="5" l="1"/>
  <c r="U61" i="6"/>
  <c r="V61" i="6" s="1"/>
  <c r="O63" i="6"/>
  <c r="P62" i="6"/>
  <c r="U62" i="7"/>
  <c r="V62" i="7" s="1"/>
  <c r="W62" i="7" s="1"/>
  <c r="X62" i="7" s="1"/>
  <c r="R62" i="6"/>
  <c r="T62" i="6" s="1"/>
  <c r="T12" i="5"/>
  <c r="AD154" i="4"/>
  <c r="AC155" i="4"/>
  <c r="U62" i="6" l="1"/>
  <c r="V62" i="6" s="1"/>
  <c r="O64" i="6"/>
  <c r="P63" i="6"/>
  <c r="U63" i="7"/>
  <c r="V63" i="7" s="1"/>
  <c r="W63" i="7" s="1"/>
  <c r="X63" i="7" s="1"/>
  <c r="R63" i="6"/>
  <c r="T63" i="6" s="1"/>
  <c r="T13" i="5"/>
  <c r="S14" i="5"/>
  <c r="AD155" i="4"/>
  <c r="AC156" i="4"/>
  <c r="U63" i="6" l="1"/>
  <c r="V63" i="6" s="1"/>
  <c r="U64" i="7"/>
  <c r="V64" i="7" s="1"/>
  <c r="W64" i="7" s="1"/>
  <c r="X64" i="7" s="1"/>
  <c r="R64" i="6"/>
  <c r="T64" i="6" s="1"/>
  <c r="T14" i="5"/>
  <c r="S15" i="5"/>
  <c r="O65" i="6"/>
  <c r="P64" i="6"/>
  <c r="AC157" i="4"/>
  <c r="AD156" i="4"/>
  <c r="U64" i="6" l="1"/>
  <c r="V64" i="6" s="1"/>
  <c r="S16" i="5"/>
  <c r="O66" i="6"/>
  <c r="P65" i="6"/>
  <c r="U65" i="7"/>
  <c r="V65" i="7" s="1"/>
  <c r="W65" i="7" s="1"/>
  <c r="X65" i="7" s="1"/>
  <c r="R65" i="6"/>
  <c r="T65" i="6" s="1"/>
  <c r="T15" i="5"/>
  <c r="AC158" i="4"/>
  <c r="AD157" i="4"/>
  <c r="U65" i="6" l="1"/>
  <c r="V65" i="6" s="1"/>
  <c r="O67" i="6"/>
  <c r="P66" i="6"/>
  <c r="U66" i="7"/>
  <c r="V66" i="7" s="1"/>
  <c r="W66" i="7" s="1"/>
  <c r="X66" i="7" s="1"/>
  <c r="R66" i="6"/>
  <c r="T66" i="6" s="1"/>
  <c r="T16" i="5"/>
  <c r="S17" i="5"/>
  <c r="AD158" i="4"/>
  <c r="AC159" i="4"/>
  <c r="U66" i="6" l="1"/>
  <c r="V66" i="6" s="1"/>
  <c r="U67" i="7"/>
  <c r="V67" i="7" s="1"/>
  <c r="W67" i="7" s="1"/>
  <c r="X67" i="7" s="1"/>
  <c r="R67" i="6"/>
  <c r="T67" i="6" s="1"/>
  <c r="T17" i="5"/>
  <c r="S18" i="5"/>
  <c r="O68" i="6"/>
  <c r="P67" i="6"/>
  <c r="AD159" i="4"/>
  <c r="AC160" i="4"/>
  <c r="S19" i="5" l="1"/>
  <c r="U67" i="6"/>
  <c r="V67" i="6" s="1"/>
  <c r="O69" i="6"/>
  <c r="P68" i="6"/>
  <c r="U68" i="7"/>
  <c r="V68" i="7" s="1"/>
  <c r="W68" i="7" s="1"/>
  <c r="X68" i="7" s="1"/>
  <c r="R68" i="6"/>
  <c r="T68" i="6" s="1"/>
  <c r="T18" i="5"/>
  <c r="AC161" i="4"/>
  <c r="AD160" i="4"/>
  <c r="U68" i="6" l="1"/>
  <c r="V68" i="6" s="1"/>
  <c r="O70" i="6"/>
  <c r="P69" i="6"/>
  <c r="U69" i="7"/>
  <c r="V69" i="7" s="1"/>
  <c r="W69" i="7" s="1"/>
  <c r="X69" i="7" s="1"/>
  <c r="R69" i="6"/>
  <c r="T69" i="6" s="1"/>
  <c r="T19" i="5"/>
  <c r="S20" i="5"/>
  <c r="AC162" i="4"/>
  <c r="AD161" i="4"/>
  <c r="U69" i="6" l="1"/>
  <c r="V69" i="6" s="1"/>
  <c r="U70" i="7"/>
  <c r="V70" i="7" s="1"/>
  <c r="W70" i="7" s="1"/>
  <c r="X70" i="7" s="1"/>
  <c r="R70" i="6"/>
  <c r="T70" i="6" s="1"/>
  <c r="T20" i="5"/>
  <c r="S22" i="5"/>
  <c r="S21" i="5"/>
  <c r="O71" i="6"/>
  <c r="P70" i="6"/>
  <c r="AD162" i="4"/>
  <c r="AC163" i="4"/>
  <c r="U72" i="7" l="1"/>
  <c r="R72" i="6"/>
  <c r="T22" i="5"/>
  <c r="U70" i="6"/>
  <c r="V70" i="6" s="1"/>
  <c r="O72" i="6"/>
  <c r="P72" i="6" s="1"/>
  <c r="P71" i="6"/>
  <c r="U71" i="7"/>
  <c r="V71" i="7" s="1"/>
  <c r="W71" i="7" s="1"/>
  <c r="X71" i="7" s="1"/>
  <c r="R71" i="6"/>
  <c r="T71" i="6" s="1"/>
  <c r="U71" i="6" s="1"/>
  <c r="V71" i="6" s="1"/>
  <c r="T21" i="5"/>
  <c r="AD163" i="4"/>
  <c r="AC164" i="4"/>
  <c r="W3" i="6" l="1"/>
  <c r="X3" i="6" s="1"/>
  <c r="W46" i="6"/>
  <c r="X46" i="6" s="1"/>
  <c r="Y3" i="7"/>
  <c r="Z3" i="7" s="1"/>
  <c r="Y45" i="7"/>
  <c r="Z45" i="7" s="1"/>
  <c r="T72" i="6"/>
  <c r="U72" i="6" s="1"/>
  <c r="V72" i="6" s="1"/>
  <c r="V72" i="7"/>
  <c r="W72" i="7" s="1"/>
  <c r="X72" i="7" s="1"/>
  <c r="AC165" i="4"/>
  <c r="AD164" i="4"/>
  <c r="AC166" i="4" l="1"/>
  <c r="AD165" i="4"/>
  <c r="AD166" i="4" l="1"/>
  <c r="AC167" i="4"/>
  <c r="AD167" i="4" l="1"/>
  <c r="AC168" i="4"/>
  <c r="AC169" i="4" l="1"/>
  <c r="AD168" i="4"/>
  <c r="AC170" i="4" l="1"/>
  <c r="AD169" i="4"/>
  <c r="AD170" i="4" l="1"/>
  <c r="AC171" i="4"/>
  <c r="AD171" i="4" l="1"/>
  <c r="AC172" i="4"/>
  <c r="AC173" i="4" l="1"/>
  <c r="AD172" i="4"/>
  <c r="AC174" i="4" l="1"/>
  <c r="AD173" i="4"/>
  <c r="AD174" i="4" l="1"/>
  <c r="AC175" i="4"/>
  <c r="AD175" i="4" l="1"/>
  <c r="AC176" i="4"/>
  <c r="AC177" i="4" l="1"/>
  <c r="AD176" i="4"/>
  <c r="AC178" i="4" l="1"/>
  <c r="AD177" i="4"/>
  <c r="AD178" i="4" l="1"/>
  <c r="AC179" i="4"/>
  <c r="AD179" i="4" l="1"/>
  <c r="AC180" i="4"/>
  <c r="AC181" i="4" l="1"/>
  <c r="AD180" i="4"/>
  <c r="AC182" i="4" l="1"/>
  <c r="AD181" i="4"/>
  <c r="AD182" i="4" l="1"/>
  <c r="AC183" i="4"/>
  <c r="AD183" i="4" l="1"/>
  <c r="AC184" i="4"/>
  <c r="AC185" i="4" l="1"/>
  <c r="AD184" i="4"/>
  <c r="AC186" i="4" l="1"/>
  <c r="AD185" i="4"/>
  <c r="AD186" i="4" l="1"/>
  <c r="AC187" i="4"/>
  <c r="AD187" i="4" l="1"/>
  <c r="AC188" i="4"/>
  <c r="AC189" i="4" l="1"/>
  <c r="AD188" i="4"/>
  <c r="AC190" i="4" l="1"/>
  <c r="AD189" i="4"/>
  <c r="AD190" i="4" l="1"/>
  <c r="AC191" i="4"/>
  <c r="AD191" i="4" l="1"/>
  <c r="AC192" i="4"/>
  <c r="AD192" i="4" l="1"/>
  <c r="AC193" i="4"/>
  <c r="AD193" i="4" l="1"/>
  <c r="AC194" i="4"/>
  <c r="AD194" i="4" l="1"/>
  <c r="AC195" i="4"/>
  <c r="AD195" i="4" s="1"/>
</calcChain>
</file>

<file path=xl/comments1.xml><?xml version="1.0" encoding="utf-8"?>
<comments xmlns="http://schemas.openxmlformats.org/spreadsheetml/2006/main">
  <authors>
    <author>Felipe Moraes Cornelio</author>
  </authors>
  <commentList>
    <comment ref="J5" authorId="0">
      <text>
        <r>
          <rPr>
            <b/>
            <sz val="9"/>
            <color indexed="81"/>
            <rFont val="Tahoma"/>
            <family val="2"/>
          </rPr>
          <t>Felipe Moraes Cornelio:</t>
        </r>
        <r>
          <rPr>
            <sz val="9"/>
            <color indexed="81"/>
            <rFont val="Tahoma"/>
            <family val="2"/>
          </rPr>
          <t xml:space="preserve">
Rever base do indicador.</t>
        </r>
      </text>
    </comment>
  </commentList>
</comments>
</file>

<file path=xl/sharedStrings.xml><?xml version="1.0" encoding="utf-8"?>
<sst xmlns="http://schemas.openxmlformats.org/spreadsheetml/2006/main" count="658" uniqueCount="209">
  <si>
    <t>VALORES CORRENTES</t>
  </si>
  <si>
    <t>VARIAÇÃO REAL ANUAL (%)</t>
  </si>
  <si>
    <t xml:space="preserve">(VARIAÇÃO %  REAL+1 ) </t>
  </si>
  <si>
    <t>VARIAÇÃO NOMINAL ANUAL (%)</t>
  </si>
  <si>
    <t>(1.000.000 R$)</t>
  </si>
  <si>
    <t>(Em %)</t>
  </si>
  <si>
    <t>(/100+1)</t>
  </si>
  <si>
    <t>Período</t>
  </si>
  <si>
    <t>PIB</t>
  </si>
  <si>
    <t>Consumo das Famílias</t>
  </si>
  <si>
    <t>Consumo do Governo</t>
  </si>
  <si>
    <t>Formação Bruta de Capital Fixo</t>
  </si>
  <si>
    <t>Exportação</t>
  </si>
  <si>
    <t>Importação</t>
  </si>
  <si>
    <t>Absorção Doméstica</t>
  </si>
  <si>
    <t>Variação de Estoques</t>
  </si>
  <si>
    <t>DEFLATORES</t>
  </si>
  <si>
    <t>Ganhos de Comércio (Pa):  GC = {(X – M)/Pa} – {(X/Px – M/Pm)}</t>
  </si>
  <si>
    <t>ÍNDICES</t>
  </si>
  <si>
    <t>Px</t>
  </si>
  <si>
    <t>Pm</t>
  </si>
  <si>
    <t>Pc</t>
  </si>
  <si>
    <t>Pg</t>
  </si>
  <si>
    <t>Pfbkf</t>
  </si>
  <si>
    <t>Peso C</t>
  </si>
  <si>
    <t>Peso G</t>
  </si>
  <si>
    <t>Peso FBKF</t>
  </si>
  <si>
    <t>Pa</t>
  </si>
  <si>
    <t>Pa calculado</t>
  </si>
  <si>
    <t>Ppib</t>
  </si>
  <si>
    <t>P_tradables (m.geo)</t>
  </si>
  <si>
    <t>Preços relativos (P_tradables/P_ñtradables)</t>
  </si>
  <si>
    <t>Prt com Pa calculado</t>
  </si>
  <si>
    <t>PIB a preços do ano anterior</t>
  </si>
  <si>
    <t>Var.%PIB +1</t>
  </si>
  <si>
    <t>Termos de Troca (Px/Pm)</t>
  </si>
  <si>
    <t>(X-M)</t>
  </si>
  <si>
    <t>(X-M)/Pa</t>
  </si>
  <si>
    <t>X/Px</t>
  </si>
  <si>
    <t>M/Pm</t>
  </si>
  <si>
    <t>X/Px-M/Pm</t>
  </si>
  <si>
    <t>GC</t>
  </si>
  <si>
    <t>GC/PIB</t>
  </si>
  <si>
    <t>RIB a preços do ano anterior</t>
  </si>
  <si>
    <t>Var.% RIB +1</t>
  </si>
  <si>
    <t>RIB Pa</t>
  </si>
  <si>
    <t>Índice RIB/PIB(Pa)</t>
  </si>
  <si>
    <t>1996.I</t>
  </si>
  <si>
    <t>1996.II</t>
  </si>
  <si>
    <t>1996.III</t>
  </si>
  <si>
    <t>1996.IV</t>
  </si>
  <si>
    <t>1997.I</t>
  </si>
  <si>
    <t>1997.II</t>
  </si>
  <si>
    <t>1997.III</t>
  </si>
  <si>
    <t>1997.IV</t>
  </si>
  <si>
    <t>1998.I</t>
  </si>
  <si>
    <t>1998.II</t>
  </si>
  <si>
    <t>1998.III</t>
  </si>
  <si>
    <t>1998.IV</t>
  </si>
  <si>
    <t>1999.I</t>
  </si>
  <si>
    <t>1999.II</t>
  </si>
  <si>
    <t>1999.III</t>
  </si>
  <si>
    <t>1999.IV</t>
  </si>
  <si>
    <t>2000.I</t>
  </si>
  <si>
    <t>2000.II</t>
  </si>
  <si>
    <t>2000.III</t>
  </si>
  <si>
    <t>2000.IV</t>
  </si>
  <si>
    <t>2001.I</t>
  </si>
  <si>
    <t>2001.II</t>
  </si>
  <si>
    <t>2001.III</t>
  </si>
  <si>
    <t>2001.IV</t>
  </si>
  <si>
    <t>2002.I</t>
  </si>
  <si>
    <t>2002.II</t>
  </si>
  <si>
    <t>2002.III</t>
  </si>
  <si>
    <t>2002.IV</t>
  </si>
  <si>
    <t>2003.I</t>
  </si>
  <si>
    <t>2003.II</t>
  </si>
  <si>
    <t>2003.III</t>
  </si>
  <si>
    <t>2003.IV</t>
  </si>
  <si>
    <t>2004.I</t>
  </si>
  <si>
    <t>2004.II</t>
  </si>
  <si>
    <t>2004.III</t>
  </si>
  <si>
    <t>2004.IV</t>
  </si>
  <si>
    <t>2005.I</t>
  </si>
  <si>
    <t>2005.II</t>
  </si>
  <si>
    <t>2005.III</t>
  </si>
  <si>
    <t>2005.IV</t>
  </si>
  <si>
    <t>2006.I</t>
  </si>
  <si>
    <t>2006.II</t>
  </si>
  <si>
    <t>2006.III</t>
  </si>
  <si>
    <t>2006.IV</t>
  </si>
  <si>
    <t>2007.I</t>
  </si>
  <si>
    <t>2007.II</t>
  </si>
  <si>
    <t>2007.III</t>
  </si>
  <si>
    <t>2007.IV</t>
  </si>
  <si>
    <t>2008.I</t>
  </si>
  <si>
    <t>2008.II</t>
  </si>
  <si>
    <t>2008.III</t>
  </si>
  <si>
    <t>2008.IV</t>
  </si>
  <si>
    <t>2009.I</t>
  </si>
  <si>
    <t>2009.II</t>
  </si>
  <si>
    <t>2009.III</t>
  </si>
  <si>
    <t>2009.IV</t>
  </si>
  <si>
    <t>2010.I</t>
  </si>
  <si>
    <t>2010.II</t>
  </si>
  <si>
    <t>2010.III</t>
  </si>
  <si>
    <t>2010.IV</t>
  </si>
  <si>
    <t>2011.I</t>
  </si>
  <si>
    <t>2011.II</t>
  </si>
  <si>
    <t>2011.III</t>
  </si>
  <si>
    <t>2011.IV</t>
  </si>
  <si>
    <t>2012.I</t>
  </si>
  <si>
    <t>2012.II</t>
  </si>
  <si>
    <t>2012.III</t>
  </si>
  <si>
    <t>2012.IV</t>
  </si>
  <si>
    <t>2013.I</t>
  </si>
  <si>
    <t>2013.II</t>
  </si>
  <si>
    <t>2013.III</t>
  </si>
  <si>
    <t>2013.IV</t>
  </si>
  <si>
    <t>2014.I</t>
  </si>
  <si>
    <t>2014.II</t>
  </si>
  <si>
    <t>2014.III</t>
  </si>
  <si>
    <t>2014.IV</t>
  </si>
  <si>
    <t>2015.I</t>
  </si>
  <si>
    <t>2015.II</t>
  </si>
  <si>
    <t>2015.III</t>
  </si>
  <si>
    <t>2015.IV</t>
  </si>
  <si>
    <t>2016.I</t>
  </si>
  <si>
    <t>2016.II</t>
  </si>
  <si>
    <t>2016.III</t>
  </si>
  <si>
    <t>2016.IV</t>
  </si>
  <si>
    <t>2017.I</t>
  </si>
  <si>
    <t>2017.II</t>
  </si>
  <si>
    <t>2017.III</t>
  </si>
  <si>
    <t>2017.IV</t>
  </si>
  <si>
    <t>2018.I</t>
  </si>
  <si>
    <t xml:space="preserve">PIB </t>
  </si>
  <si>
    <t>AGROPECUÁRIA</t>
  </si>
  <si>
    <t>INDÚSTRIA</t>
  </si>
  <si>
    <t>SERVIÇOS</t>
  </si>
  <si>
    <t>VA</t>
  </si>
  <si>
    <t>Imposto</t>
  </si>
  <si>
    <t>Total</t>
  </si>
  <si>
    <t>Indústrias extrativas</t>
  </si>
  <si>
    <t>Indústrias de transformação</t>
  </si>
  <si>
    <t>Eletricidade e gás, água, esgoto, ativ. de gestão de resíduos</t>
  </si>
  <si>
    <t>Construção</t>
  </si>
  <si>
    <t>Comércio</t>
  </si>
  <si>
    <t>Transporte, armazenagem e correio</t>
  </si>
  <si>
    <t xml:space="preserve">Informação e comunicação </t>
  </si>
  <si>
    <t>Atividades financeiras, de seguros e serviços relacionados</t>
  </si>
  <si>
    <t>Atividades Imobiliárias</t>
  </si>
  <si>
    <t>Outras atividades de serviços</t>
  </si>
  <si>
    <t>Adm., defesa, saúde e educação públicas e seguridade social</t>
  </si>
  <si>
    <t>Deflator do PIB</t>
  </si>
  <si>
    <t>PIBreal (PIB a preços do ano anterior)</t>
  </si>
  <si>
    <t>{- (X/Px)}</t>
  </si>
  <si>
    <t>{+ (M/Pm)}</t>
  </si>
  <si>
    <t>(= Absorção Interna)</t>
  </si>
  <si>
    <t>{+ (X/Pa)}</t>
  </si>
  <si>
    <t>{- (M/Pa)}</t>
  </si>
  <si>
    <t>(= RIBreal)</t>
  </si>
  <si>
    <t>Var. Real (%) PIB</t>
  </si>
  <si>
    <t>Var. Real (%) RIB</t>
  </si>
  <si>
    <t>GC(%) do PIB</t>
  </si>
  <si>
    <t>Termos de Troca</t>
  </si>
  <si>
    <t>Índice PIB (1947=100)</t>
  </si>
  <si>
    <t>Índice RIB (1947=100)</t>
  </si>
  <si>
    <t>ÍndiceRIBr/PIBr (1947=100) (Trading Gains Index)</t>
  </si>
  <si>
    <t>ÍndiceRIBr/PIBr (1947=100) (Trading Gains Index) var %</t>
  </si>
  <si>
    <t>Sistema de Contas Nacionais Consolidadas (ref1987)</t>
  </si>
  <si>
    <t>Novo Sistema de Contas Nacionais (ref1985)</t>
  </si>
  <si>
    <t>Novo Sistema de Contas Nacionais (ref2000)</t>
  </si>
  <si>
    <t>Contas Nacionais Trimestrais (ref2010)</t>
  </si>
  <si>
    <t>Sistema de Contas Nacionais (ref2010)</t>
  </si>
  <si>
    <t>Sx = X/PIB</t>
  </si>
  <si>
    <t>Sm = M/PIB</t>
  </si>
  <si>
    <t xml:space="preserve">Sa = (Sx + Sm)/2 </t>
  </si>
  <si>
    <t>Sb = Sx - Sm</t>
  </si>
  <si>
    <t xml:space="preserve"> TTt/TTt-1</t>
  </si>
  <si>
    <t>ln TTt/TTt-1</t>
  </si>
  <si>
    <t xml:space="preserve"> Prt/Prt-1</t>
  </si>
  <si>
    <t>ln Prt/Prt-1</t>
  </si>
  <si>
    <t>Efeito Termos de Troca (Sat * lnTTt/TTt-1)</t>
  </si>
  <si>
    <t>Efeito Preços Relativos (Sbt * lnPrt/Prt-1)</t>
  </si>
  <si>
    <t>Soma dos dois efeitos</t>
  </si>
  <si>
    <t>Exp()</t>
  </si>
  <si>
    <t>Índice de ganhos de comércio (Kohli 2008)</t>
  </si>
  <si>
    <t>Índice de ganhos de comércio Kohli var%</t>
  </si>
  <si>
    <t xml:space="preserve"> (Índice RIBr/PIBr var%) - (Kohli 2008 var%) em pp</t>
  </si>
  <si>
    <t>^2</t>
  </si>
  <si>
    <t>Erro Quadrático Médio (EQM)</t>
  </si>
  <si>
    <t>Raiz do EQM</t>
  </si>
  <si>
    <t>(Sx+Sm)/2</t>
  </si>
  <si>
    <t>(Sx-Sm)</t>
  </si>
  <si>
    <t>Pa/Px</t>
  </si>
  <si>
    <t>Termos de Troca - 1</t>
  </si>
  <si>
    <t>Preços relativos - 1</t>
  </si>
  <si>
    <t>Efeito Termos de Troca (Reinsdorf 2009)</t>
  </si>
  <si>
    <t>Efeito Preços Relativos (Reinsdorf 2009)</t>
  </si>
  <si>
    <t>TGI - 1</t>
  </si>
  <si>
    <t>Índice de ganhos de comércio  (Reinsdorf 2009) var%</t>
  </si>
  <si>
    <t>(TGI -1) + 1</t>
  </si>
  <si>
    <t>Índice de ganhos de comércio  (Reinsdorf 2009)</t>
  </si>
  <si>
    <t xml:space="preserve"> (Índice RIBr/PIBr var%) - (Reinsdorf 2009 var%) em pp</t>
  </si>
  <si>
    <t>2018.II</t>
  </si>
  <si>
    <t>2018.III</t>
  </si>
  <si>
    <t>2018.IV</t>
  </si>
  <si>
    <t>VALORES ENCADEADOS A PREÇOS DE 1995 COM AJUSTE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</si>
</sst>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0000"/>
    <numFmt numFmtId="166" formatCode="0.0"/>
    <numFmt numFmtId="167" formatCode="0.0%"/>
    <numFmt numFmtId="168" formatCode="0.0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FFFFFF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 tint="0.39997558519241921"/>
        <bgColor indexed="1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13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1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D51E9"/>
        <bgColor rgb="FF666699"/>
      </patternFill>
    </fill>
    <fill>
      <patternFill patternType="solid">
        <fgColor rgb="FFA0BCE4"/>
        <bgColor rgb="FFC0C0C0"/>
      </patternFill>
    </fill>
    <fill>
      <patternFill patternType="solid">
        <fgColor rgb="FFD0D7F5"/>
        <bgColor rgb="FFE3E3E3"/>
      </patternFill>
    </fill>
    <fill>
      <patternFill patternType="solid">
        <fgColor rgb="FFFFFFFF"/>
        <bgColor rgb="FFFFFFFF"/>
      </patternFill>
    </fill>
    <fill>
      <patternFill patternType="solid">
        <fgColor rgb="FFE3E3E3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FFFFFF"/>
      </bottom>
      <diagonal/>
    </border>
    <border>
      <left/>
      <right style="medium">
        <color rgb="FFFFFFFF"/>
      </right>
      <top/>
      <bottom/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4">
    <xf numFmtId="0" fontId="0" fillId="0" borderId="0"/>
    <xf numFmtId="0" fontId="2" fillId="0" borderId="0" applyFill="0" applyProtection="0"/>
    <xf numFmtId="0" fontId="2" fillId="0" borderId="0" applyFill="0" applyProtection="0"/>
    <xf numFmtId="9" fontId="15" fillId="0" borderId="0" applyFont="0" applyFill="0" applyBorder="0" applyAlignment="0" applyProtection="0"/>
  </cellStyleXfs>
  <cellXfs count="186">
    <xf numFmtId="0" fontId="0" fillId="0" borderId="0" xfId="0"/>
    <xf numFmtId="0" fontId="3" fillId="0" borderId="1" xfId="1" applyFont="1" applyFill="1" applyBorder="1" applyAlignment="1" applyProtection="1">
      <alignment horizontal="center" vertical="center"/>
    </xf>
    <xf numFmtId="0" fontId="3" fillId="2" borderId="1" xfId="1" applyFont="1" applyFill="1" applyBorder="1" applyAlignment="1" applyProtection="1">
      <alignment horizontal="center" vertical="center"/>
    </xf>
    <xf numFmtId="0" fontId="3" fillId="2" borderId="0" xfId="1" applyFont="1" applyFill="1" applyBorder="1" applyAlignment="1" applyProtection="1">
      <alignment horizontal="center" vertical="center"/>
    </xf>
    <xf numFmtId="0" fontId="3" fillId="3" borderId="0" xfId="0" applyFont="1" applyFill="1" applyBorder="1" applyAlignment="1">
      <alignment horizontal="center"/>
    </xf>
    <xf numFmtId="0" fontId="3" fillId="4" borderId="2" xfId="0" applyFont="1" applyFill="1" applyBorder="1"/>
    <xf numFmtId="0" fontId="3" fillId="4" borderId="3" xfId="0" applyFont="1" applyFill="1" applyBorder="1"/>
    <xf numFmtId="2" fontId="3" fillId="4" borderId="2" xfId="1" applyNumberFormat="1" applyFont="1" applyFill="1" applyBorder="1" applyAlignment="1" applyProtection="1">
      <alignment horizontal="left" vertical="center"/>
    </xf>
    <xf numFmtId="0" fontId="3" fillId="4" borderId="4" xfId="0" applyFont="1" applyFill="1" applyBorder="1"/>
    <xf numFmtId="2" fontId="3" fillId="0" borderId="5" xfId="1" applyNumberFormat="1" applyFont="1" applyFill="1" applyBorder="1" applyAlignment="1" applyProtection="1">
      <alignment horizontal="center" vertical="center"/>
    </xf>
    <xf numFmtId="2" fontId="3" fillId="5" borderId="5" xfId="1" applyNumberFormat="1" applyFont="1" applyFill="1" applyBorder="1" applyAlignment="1" applyProtection="1">
      <alignment horizontal="center" vertical="center"/>
    </xf>
    <xf numFmtId="0" fontId="3" fillId="5" borderId="6" xfId="1" applyFont="1" applyFill="1" applyBorder="1" applyAlignment="1" applyProtection="1">
      <alignment horizontal="center" vertical="center"/>
    </xf>
    <xf numFmtId="0" fontId="3" fillId="3" borderId="6" xfId="0" applyFont="1" applyFill="1" applyBorder="1" applyAlignment="1">
      <alignment horizontal="center"/>
    </xf>
    <xf numFmtId="2" fontId="3" fillId="4" borderId="7" xfId="1" applyNumberFormat="1" applyFont="1" applyFill="1" applyBorder="1" applyAlignment="1" applyProtection="1">
      <alignment horizontal="left" vertical="center"/>
    </xf>
    <xf numFmtId="0" fontId="3" fillId="4" borderId="6" xfId="0" applyFont="1" applyFill="1" applyBorder="1"/>
    <xf numFmtId="0" fontId="3" fillId="4" borderId="5" xfId="0" applyFont="1" applyFill="1" applyBorder="1"/>
    <xf numFmtId="0" fontId="3" fillId="6" borderId="8" xfId="2" applyFont="1" applyFill="1" applyBorder="1" applyAlignment="1" applyProtection="1">
      <alignment horizontal="center" vertical="center" wrapText="1"/>
    </xf>
    <xf numFmtId="0" fontId="3" fillId="7" borderId="2" xfId="2" applyFont="1" applyFill="1" applyBorder="1" applyAlignment="1" applyProtection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1" fontId="3" fillId="0" borderId="0" xfId="0" applyNumberFormat="1" applyFont="1" applyFill="1" applyAlignment="1">
      <alignment horizontal="center"/>
    </xf>
    <xf numFmtId="1" fontId="4" fillId="0" borderId="0" xfId="0" applyNumberFormat="1" applyFont="1" applyAlignment="1">
      <alignment horizontal="center"/>
    </xf>
    <xf numFmtId="1" fontId="4" fillId="0" borderId="0" xfId="0" applyNumberFormat="1" applyFont="1" applyFill="1" applyBorder="1" applyAlignment="1">
      <alignment horizontal="center" vertical="center" wrapText="1"/>
    </xf>
    <xf numFmtId="164" fontId="4" fillId="0" borderId="0" xfId="0" applyNumberFormat="1" applyFont="1" applyFill="1" applyBorder="1" applyAlignment="1" applyProtection="1">
      <alignment horizontal="center"/>
    </xf>
    <xf numFmtId="164" fontId="4" fillId="0" borderId="0" xfId="2" applyNumberFormat="1" applyFont="1" applyFill="1" applyBorder="1" applyAlignment="1" applyProtection="1">
      <alignment horizontal="center" vertical="center" wrapText="1"/>
    </xf>
    <xf numFmtId="164" fontId="4" fillId="0" borderId="0" xfId="0" applyNumberFormat="1" applyFont="1"/>
    <xf numFmtId="1" fontId="5" fillId="0" borderId="0" xfId="0" applyNumberFormat="1" applyFont="1" applyFill="1" applyAlignment="1">
      <alignment horizontal="center"/>
    </xf>
    <xf numFmtId="164" fontId="6" fillId="0" borderId="0" xfId="0" applyNumberFormat="1" applyFont="1"/>
    <xf numFmtId="164" fontId="6" fillId="0" borderId="0" xfId="0" applyNumberFormat="1" applyFont="1" applyAlignment="1">
      <alignment horizontal="center"/>
    </xf>
    <xf numFmtId="164" fontId="6" fillId="0" borderId="0" xfId="0" applyNumberFormat="1" applyFont="1" applyBorder="1"/>
    <xf numFmtId="1" fontId="0" fillId="0" borderId="0" xfId="0" applyNumberFormat="1"/>
    <xf numFmtId="1" fontId="6" fillId="0" borderId="0" xfId="0" applyNumberFormat="1" applyFont="1" applyBorder="1" applyAlignment="1">
      <alignment horizontal="center"/>
    </xf>
    <xf numFmtId="0" fontId="0" fillId="0" borderId="0" xfId="0" applyBorder="1"/>
    <xf numFmtId="0" fontId="6" fillId="0" borderId="0" xfId="0" applyFont="1" applyFill="1"/>
    <xf numFmtId="0" fontId="0" fillId="0" borderId="6" xfId="0" applyBorder="1"/>
    <xf numFmtId="0" fontId="5" fillId="9" borderId="2" xfId="0" applyFont="1" applyFill="1" applyBorder="1" applyAlignment="1">
      <alignment wrapText="1"/>
    </xf>
    <xf numFmtId="0" fontId="1" fillId="9" borderId="2" xfId="0" applyFont="1" applyFill="1" applyBorder="1" applyAlignment="1">
      <alignment wrapText="1"/>
    </xf>
    <xf numFmtId="0" fontId="5" fillId="10" borderId="10" xfId="0" applyFont="1" applyFill="1" applyBorder="1" applyAlignment="1"/>
    <xf numFmtId="0" fontId="5" fillId="8" borderId="7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3" fillId="12" borderId="7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3" fillId="13" borderId="5" xfId="0" applyFont="1" applyFill="1" applyBorder="1" applyAlignment="1">
      <alignment horizontal="center"/>
    </xf>
    <xf numFmtId="165" fontId="3" fillId="8" borderId="6" xfId="0" applyNumberFormat="1" applyFont="1" applyFill="1" applyBorder="1" applyAlignment="1">
      <alignment horizontal="center" vertical="center" wrapText="1"/>
    </xf>
    <xf numFmtId="165" fontId="3" fillId="8" borderId="12" xfId="0" applyNumberFormat="1" applyFont="1" applyFill="1" applyBorder="1" applyAlignment="1">
      <alignment horizontal="center" vertical="center" wrapText="1"/>
    </xf>
    <xf numFmtId="165" fontId="3" fillId="13" borderId="13" xfId="0" applyNumberFormat="1" applyFont="1" applyFill="1" applyBorder="1" applyAlignment="1">
      <alignment horizontal="center" vertical="center" wrapText="1"/>
    </xf>
    <xf numFmtId="0" fontId="1" fillId="9" borderId="13" xfId="0" applyFont="1" applyFill="1" applyBorder="1" applyAlignment="1">
      <alignment wrapText="1"/>
    </xf>
    <xf numFmtId="0" fontId="5" fillId="10" borderId="13" xfId="0" applyFont="1" applyFill="1" applyBorder="1" applyAlignment="1">
      <alignment horizontal="center"/>
    </xf>
    <xf numFmtId="0" fontId="5" fillId="10" borderId="6" xfId="0" applyFont="1" applyFill="1" applyBorder="1" applyAlignment="1">
      <alignment horizontal="center"/>
    </xf>
    <xf numFmtId="0" fontId="5" fillId="10" borderId="10" xfId="0" applyFont="1" applyFill="1" applyBorder="1" applyAlignment="1">
      <alignment horizontal="center"/>
    </xf>
    <xf numFmtId="0" fontId="5" fillId="10" borderId="13" xfId="0" applyFont="1" applyFill="1" applyBorder="1" applyAlignment="1">
      <alignment horizontal="center" wrapText="1"/>
    </xf>
    <xf numFmtId="0" fontId="5" fillId="10" borderId="5" xfId="0" applyFont="1" applyFill="1" applyBorder="1" applyAlignment="1">
      <alignment horizontal="center"/>
    </xf>
    <xf numFmtId="0" fontId="5" fillId="11" borderId="7" xfId="0" applyFont="1" applyFill="1" applyBorder="1" applyAlignment="1">
      <alignment horizontal="center"/>
    </xf>
    <xf numFmtId="0" fontId="5" fillId="11" borderId="6" xfId="0" applyFont="1" applyFill="1" applyBorder="1" applyAlignment="1">
      <alignment horizontal="center"/>
    </xf>
    <xf numFmtId="0" fontId="5" fillId="11" borderId="13" xfId="0" applyFont="1" applyFill="1" applyBorder="1" applyAlignment="1">
      <alignment horizontal="center" wrapText="1"/>
    </xf>
    <xf numFmtId="0" fontId="5" fillId="0" borderId="0" xfId="0" applyFont="1" applyFill="1" applyAlignment="1">
      <alignment horizontal="center"/>
    </xf>
    <xf numFmtId="164" fontId="6" fillId="0" borderId="0" xfId="0" applyNumberFormat="1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2" xfId="0" applyFont="1" applyFill="1" applyBorder="1"/>
    <xf numFmtId="164" fontId="6" fillId="0" borderId="1" xfId="0" applyNumberFormat="1" applyFont="1" applyFill="1" applyBorder="1" applyAlignment="1">
      <alignment horizontal="center"/>
    </xf>
    <xf numFmtId="2" fontId="6" fillId="0" borderId="2" xfId="0" applyNumberFormat="1" applyFont="1" applyFill="1" applyBorder="1" applyAlignment="1">
      <alignment horizontal="center"/>
    </xf>
    <xf numFmtId="166" fontId="6" fillId="0" borderId="0" xfId="0" applyNumberFormat="1" applyFont="1" applyAlignment="1">
      <alignment horizontal="center"/>
    </xf>
    <xf numFmtId="0" fontId="6" fillId="0" borderId="0" xfId="0" applyFont="1"/>
    <xf numFmtId="164" fontId="6" fillId="0" borderId="0" xfId="0" applyNumberFormat="1" applyFont="1" applyFill="1"/>
    <xf numFmtId="164" fontId="6" fillId="0" borderId="9" xfId="0" applyNumberFormat="1" applyFont="1" applyBorder="1" applyAlignment="1">
      <alignment horizontal="center"/>
    </xf>
    <xf numFmtId="2" fontId="6" fillId="0" borderId="9" xfId="0" applyNumberFormat="1" applyFont="1" applyBorder="1" applyAlignment="1">
      <alignment horizontal="center"/>
    </xf>
    <xf numFmtId="10" fontId="6" fillId="0" borderId="0" xfId="0" applyNumberFormat="1" applyFont="1" applyAlignment="1">
      <alignment horizontal="center"/>
    </xf>
    <xf numFmtId="166" fontId="6" fillId="0" borderId="0" xfId="0" applyNumberFormat="1" applyFont="1" applyFill="1" applyAlignment="1">
      <alignment horizontal="center"/>
    </xf>
    <xf numFmtId="0" fontId="3" fillId="0" borderId="0" xfId="0" applyFont="1" applyAlignment="1"/>
    <xf numFmtId="0" fontId="3" fillId="0" borderId="0" xfId="0" applyFont="1" applyBorder="1" applyAlignment="1"/>
    <xf numFmtId="1" fontId="4" fillId="0" borderId="0" xfId="0" applyNumberFormat="1" applyFont="1" applyFill="1" applyAlignment="1">
      <alignment horizontal="left"/>
    </xf>
    <xf numFmtId="1" fontId="6" fillId="0" borderId="0" xfId="0" applyNumberFormat="1" applyFont="1" applyFill="1" applyAlignment="1">
      <alignment horizontal="left"/>
    </xf>
    <xf numFmtId="0" fontId="3" fillId="4" borderId="9" xfId="0" applyFont="1" applyFill="1" applyBorder="1" applyAlignment="1">
      <alignment horizontal="center" vertical="center" wrapText="1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Fill="1" applyAlignment="1">
      <alignment horizontal="left"/>
    </xf>
    <xf numFmtId="0" fontId="10" fillId="14" borderId="14" xfId="0" applyFont="1" applyFill="1" applyBorder="1" applyAlignment="1" applyProtection="1">
      <alignment horizontal="left" vertical="center"/>
    </xf>
    <xf numFmtId="0" fontId="11" fillId="14" borderId="14" xfId="0" applyFont="1" applyFill="1" applyBorder="1" applyAlignment="1" applyProtection="1">
      <alignment horizontal="left" vertical="center"/>
    </xf>
    <xf numFmtId="2" fontId="7" fillId="14" borderId="0" xfId="0" applyNumberFormat="1" applyFont="1" applyFill="1" applyBorder="1" applyProtection="1"/>
    <xf numFmtId="0" fontId="7" fillId="14" borderId="0" xfId="0" applyFont="1" applyFill="1" applyBorder="1" applyProtection="1"/>
    <xf numFmtId="0" fontId="12" fillId="14" borderId="0" xfId="0" applyFont="1" applyFill="1" applyBorder="1" applyProtection="1"/>
    <xf numFmtId="0" fontId="7" fillId="14" borderId="15" xfId="0" applyFont="1" applyFill="1" applyBorder="1" applyProtection="1"/>
    <xf numFmtId="2" fontId="13" fillId="15" borderId="16" xfId="0" applyNumberFormat="1" applyFont="1" applyFill="1" applyBorder="1" applyAlignment="1" applyProtection="1">
      <alignment horizontal="left" vertical="center"/>
    </xf>
    <xf numFmtId="0" fontId="13" fillId="15" borderId="16" xfId="0" applyFont="1" applyFill="1" applyBorder="1" applyAlignment="1" applyProtection="1">
      <alignment horizontal="left" vertical="center"/>
    </xf>
    <xf numFmtId="0" fontId="13" fillId="15" borderId="17" xfId="0" applyFont="1" applyFill="1" applyBorder="1" applyAlignment="1" applyProtection="1">
      <alignment horizontal="left" vertical="center"/>
    </xf>
    <xf numFmtId="0" fontId="13" fillId="16" borderId="18" xfId="0" applyFont="1" applyFill="1" applyBorder="1" applyAlignment="1" applyProtection="1">
      <alignment horizontal="left" vertical="center"/>
    </xf>
    <xf numFmtId="0" fontId="13" fillId="16" borderId="15" xfId="0" applyFont="1" applyFill="1" applyBorder="1" applyAlignment="1" applyProtection="1">
      <alignment horizontal="center" vertical="center" wrapText="1"/>
    </xf>
    <xf numFmtId="0" fontId="13" fillId="16" borderId="22" xfId="0" applyFont="1" applyFill="1" applyBorder="1" applyAlignment="1" applyProtection="1">
      <alignment horizontal="left"/>
    </xf>
    <xf numFmtId="0" fontId="13" fillId="16" borderId="22" xfId="0" applyFont="1" applyFill="1" applyBorder="1" applyAlignment="1" applyProtection="1">
      <alignment horizontal="center"/>
    </xf>
    <xf numFmtId="0" fontId="14" fillId="17" borderId="0" xfId="0" applyFont="1" applyFill="1" applyBorder="1" applyProtection="1"/>
    <xf numFmtId="3" fontId="14" fillId="17" borderId="0" xfId="0" applyNumberFormat="1" applyFont="1" applyFill="1" applyBorder="1" applyProtection="1"/>
    <xf numFmtId="3" fontId="13" fillId="17" borderId="0" xfId="0" applyNumberFormat="1" applyFont="1" applyFill="1" applyBorder="1" applyProtection="1"/>
    <xf numFmtId="49" fontId="14" fillId="17" borderId="0" xfId="0" applyNumberFormat="1" applyFont="1" applyFill="1" applyBorder="1" applyProtection="1"/>
    <xf numFmtId="0" fontId="14" fillId="18" borderId="0" xfId="0" applyFont="1" applyFill="1" applyBorder="1" applyProtection="1"/>
    <xf numFmtId="3" fontId="14" fillId="18" borderId="0" xfId="0" applyNumberFormat="1" applyFont="1" applyFill="1" applyBorder="1" applyProtection="1"/>
    <xf numFmtId="3" fontId="13" fillId="18" borderId="0" xfId="0" applyNumberFormat="1" applyFont="1" applyFill="1" applyBorder="1" applyProtection="1"/>
    <xf numFmtId="49" fontId="14" fillId="18" borderId="0" xfId="0" applyNumberFormat="1" applyFont="1" applyFill="1" applyBorder="1" applyProtection="1"/>
    <xf numFmtId="0" fontId="7" fillId="0" borderId="0" xfId="0" applyFont="1" applyFill="1" applyBorder="1" applyProtection="1"/>
    <xf numFmtId="0" fontId="12" fillId="0" borderId="0" xfId="0" applyFont="1" applyFill="1" applyBorder="1" applyProtection="1"/>
    <xf numFmtId="0" fontId="13" fillId="15" borderId="18" xfId="0" applyFont="1" applyFill="1" applyBorder="1" applyAlignment="1" applyProtection="1">
      <alignment horizontal="left" vertical="center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wrapText="1"/>
    </xf>
    <xf numFmtId="0" fontId="0" fillId="9" borderId="0" xfId="0" applyFill="1" applyAlignment="1"/>
    <xf numFmtId="0" fontId="6" fillId="9" borderId="0" xfId="0" applyFont="1" applyFill="1" applyAlignment="1">
      <alignment wrapText="1"/>
    </xf>
    <xf numFmtId="166" fontId="6" fillId="0" borderId="0" xfId="0" applyNumberFormat="1" applyFont="1" applyAlignment="1">
      <alignment horizontal="right" wrapText="1"/>
    </xf>
    <xf numFmtId="166" fontId="6" fillId="0" borderId="0" xfId="0" applyNumberFormat="1" applyFont="1" applyAlignment="1">
      <alignment horizontal="center" wrapText="1"/>
    </xf>
    <xf numFmtId="0" fontId="0" fillId="0" borderId="0" xfId="0" applyAlignment="1"/>
    <xf numFmtId="0" fontId="6" fillId="9" borderId="0" xfId="0" applyFont="1" applyFill="1"/>
    <xf numFmtId="10" fontId="6" fillId="0" borderId="0" xfId="0" applyNumberFormat="1" applyFont="1"/>
    <xf numFmtId="2" fontId="6" fillId="0" borderId="0" xfId="0" applyNumberFormat="1" applyFont="1"/>
    <xf numFmtId="166" fontId="6" fillId="0" borderId="0" xfId="0" applyNumberFormat="1" applyFont="1"/>
    <xf numFmtId="166" fontId="6" fillId="0" borderId="0" xfId="0" applyNumberFormat="1" applyFont="1" applyBorder="1" applyAlignment="1">
      <alignment horizontal="center" wrapText="1"/>
    </xf>
    <xf numFmtId="0" fontId="4" fillId="9" borderId="6" xfId="0" applyFont="1" applyFill="1" applyBorder="1"/>
    <xf numFmtId="10" fontId="6" fillId="0" borderId="6" xfId="0" applyNumberFormat="1" applyFont="1" applyBorder="1"/>
    <xf numFmtId="2" fontId="6" fillId="0" borderId="6" xfId="0" applyNumberFormat="1" applyFont="1" applyBorder="1"/>
    <xf numFmtId="0" fontId="16" fillId="0" borderId="0" xfId="0" applyFont="1" applyFill="1"/>
    <xf numFmtId="0" fontId="0" fillId="12" borderId="0" xfId="0" applyFill="1"/>
    <xf numFmtId="0" fontId="6" fillId="12" borderId="0" xfId="0" applyFont="1" applyFill="1"/>
    <xf numFmtId="0" fontId="0" fillId="0" borderId="0" xfId="0" applyFill="1"/>
    <xf numFmtId="0" fontId="6" fillId="12" borderId="0" xfId="0" applyFont="1" applyFill="1" applyBorder="1"/>
    <xf numFmtId="0" fontId="0" fillId="19" borderId="0" xfId="0" applyFill="1"/>
    <xf numFmtId="0" fontId="6" fillId="19" borderId="0" xfId="0" applyFont="1" applyFill="1"/>
    <xf numFmtId="0" fontId="6" fillId="19" borderId="6" xfId="0" applyFont="1" applyFill="1" applyBorder="1"/>
    <xf numFmtId="0" fontId="0" fillId="20" borderId="0" xfId="0" applyFill="1"/>
    <xf numFmtId="0" fontId="6" fillId="20" borderId="0" xfId="0" applyFont="1" applyFill="1"/>
    <xf numFmtId="1" fontId="6" fillId="0" borderId="0" xfId="0" applyNumberFormat="1" applyFont="1"/>
    <xf numFmtId="0" fontId="6" fillId="20" borderId="6" xfId="0" applyFont="1" applyFill="1" applyBorder="1"/>
    <xf numFmtId="0" fontId="0" fillId="6" borderId="0" xfId="0" applyFont="1" applyFill="1"/>
    <xf numFmtId="0" fontId="6" fillId="6" borderId="0" xfId="0" applyFont="1" applyFill="1"/>
    <xf numFmtId="0" fontId="6" fillId="6" borderId="0" xfId="0" applyFont="1" applyFill="1" applyBorder="1"/>
    <xf numFmtId="0" fontId="6" fillId="6" borderId="6" xfId="0" applyFont="1" applyFill="1" applyBorder="1"/>
    <xf numFmtId="0" fontId="3" fillId="0" borderId="10" xfId="0" applyFont="1" applyFill="1" applyBorder="1" applyAlignment="1">
      <alignment vertical="center" wrapText="1"/>
    </xf>
    <xf numFmtId="0" fontId="3" fillId="0" borderId="11" xfId="0" applyFont="1" applyFill="1" applyBorder="1" applyAlignment="1">
      <alignment vertical="center" wrapText="1"/>
    </xf>
    <xf numFmtId="0" fontId="3" fillId="9" borderId="11" xfId="0" applyFont="1" applyFill="1" applyBorder="1" applyAlignment="1">
      <alignment vertical="center" wrapText="1"/>
    </xf>
    <xf numFmtId="0" fontId="3" fillId="0" borderId="8" xfId="0" applyFont="1" applyFill="1" applyBorder="1" applyAlignment="1">
      <alignment vertical="center" wrapText="1"/>
    </xf>
    <xf numFmtId="0" fontId="3" fillId="21" borderId="8" xfId="0" applyFont="1" applyFill="1" applyBorder="1" applyAlignment="1">
      <alignment vertical="center" wrapText="1"/>
    </xf>
    <xf numFmtId="2" fontId="3" fillId="21" borderId="0" xfId="0" applyNumberFormat="1" applyFont="1" applyFill="1" applyBorder="1" applyAlignment="1">
      <alignment vertical="center" wrapText="1"/>
    </xf>
    <xf numFmtId="164" fontId="5" fillId="0" borderId="0" xfId="0" applyNumberFormat="1" applyFont="1" applyAlignment="1">
      <alignment horizontal="center" wrapText="1"/>
    </xf>
    <xf numFmtId="164" fontId="6" fillId="0" borderId="0" xfId="0" applyNumberFormat="1" applyFont="1" applyAlignment="1">
      <alignment horizontal="center" wrapText="1"/>
    </xf>
    <xf numFmtId="2" fontId="6" fillId="0" borderId="0" xfId="0" applyNumberFormat="1" applyFont="1" applyAlignment="1">
      <alignment horizontal="right" wrapText="1"/>
    </xf>
    <xf numFmtId="164" fontId="6" fillId="0" borderId="0" xfId="0" applyNumberFormat="1" applyFont="1" applyAlignment="1">
      <alignment horizontal="right" wrapText="1"/>
    </xf>
    <xf numFmtId="167" fontId="6" fillId="0" borderId="0" xfId="3" applyNumberFormat="1" applyFont="1"/>
    <xf numFmtId="49" fontId="6" fillId="0" borderId="0" xfId="0" applyNumberFormat="1" applyFont="1" applyAlignment="1">
      <alignment horizontal="center"/>
    </xf>
    <xf numFmtId="11" fontId="6" fillId="0" borderId="0" xfId="0" applyNumberFormat="1" applyFont="1" applyAlignment="1">
      <alignment horizontal="center"/>
    </xf>
    <xf numFmtId="164" fontId="6" fillId="0" borderId="6" xfId="0" applyNumberFormat="1" applyFont="1" applyBorder="1" applyAlignment="1">
      <alignment horizontal="center" wrapText="1"/>
    </xf>
    <xf numFmtId="164" fontId="6" fillId="0" borderId="6" xfId="0" applyNumberFormat="1" applyFont="1" applyBorder="1"/>
    <xf numFmtId="167" fontId="6" fillId="0" borderId="6" xfId="3" applyNumberFormat="1" applyFont="1" applyBorder="1"/>
    <xf numFmtId="166" fontId="6" fillId="0" borderId="6" xfId="0" applyNumberFormat="1" applyFont="1" applyBorder="1" applyAlignment="1">
      <alignment horizontal="right" wrapText="1"/>
    </xf>
    <xf numFmtId="49" fontId="6" fillId="0" borderId="6" xfId="0" applyNumberFormat="1" applyFont="1" applyBorder="1" applyAlignment="1">
      <alignment horizontal="center"/>
    </xf>
    <xf numFmtId="0" fontId="4" fillId="0" borderId="0" xfId="0" applyFont="1" applyFill="1"/>
    <xf numFmtId="164" fontId="6" fillId="0" borderId="6" xfId="0" applyNumberFormat="1" applyFont="1" applyBorder="1" applyAlignment="1">
      <alignment horizontal="center"/>
    </xf>
    <xf numFmtId="164" fontId="6" fillId="0" borderId="6" xfId="0" applyNumberFormat="1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 applyBorder="1"/>
    <xf numFmtId="0" fontId="6" fillId="20" borderId="0" xfId="0" applyFont="1" applyFill="1" applyBorder="1"/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165" fontId="3" fillId="0" borderId="0" xfId="0" applyNumberFormat="1" applyFont="1" applyFill="1" applyBorder="1" applyAlignment="1">
      <alignment horizontal="center" vertical="center" wrapText="1"/>
    </xf>
    <xf numFmtId="0" fontId="6" fillId="9" borderId="0" xfId="0" applyFont="1" applyFill="1" applyAlignment="1"/>
    <xf numFmtId="168" fontId="6" fillId="0" borderId="0" xfId="0" applyNumberFormat="1" applyFont="1"/>
    <xf numFmtId="0" fontId="6" fillId="0" borderId="0" xfId="0" applyFont="1" applyAlignment="1"/>
    <xf numFmtId="10" fontId="6" fillId="0" borderId="0" xfId="3" applyNumberFormat="1" applyFont="1"/>
    <xf numFmtId="11" fontId="6" fillId="0" borderId="0" xfId="0" applyNumberFormat="1" applyFont="1"/>
    <xf numFmtId="168" fontId="6" fillId="0" borderId="6" xfId="0" applyNumberFormat="1" applyFont="1" applyBorder="1"/>
    <xf numFmtId="10" fontId="6" fillId="0" borderId="6" xfId="3" applyNumberFormat="1" applyFont="1" applyBorder="1"/>
    <xf numFmtId="0" fontId="6" fillId="12" borderId="6" xfId="0" applyFont="1" applyFill="1" applyBorder="1"/>
    <xf numFmtId="0" fontId="6" fillId="20" borderId="0" xfId="0" applyFont="1" applyFill="1" applyAlignment="1">
      <alignment horizontal="left"/>
    </xf>
    <xf numFmtId="0" fontId="1" fillId="8" borderId="10" xfId="0" applyFont="1" applyFill="1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0" fontId="1" fillId="8" borderId="8" xfId="0" applyFont="1" applyFill="1" applyBorder="1" applyAlignment="1">
      <alignment horizontal="center"/>
    </xf>
    <xf numFmtId="0" fontId="5" fillId="10" borderId="11" xfId="0" applyFont="1" applyFill="1" applyBorder="1" applyAlignment="1">
      <alignment horizontal="center"/>
    </xf>
    <xf numFmtId="0" fontId="5" fillId="10" borderId="8" xfId="0" applyFont="1" applyFill="1" applyBorder="1" applyAlignment="1">
      <alignment horizontal="center"/>
    </xf>
    <xf numFmtId="0" fontId="5" fillId="11" borderId="10" xfId="0" applyFont="1" applyFill="1" applyBorder="1" applyAlignment="1">
      <alignment horizontal="center"/>
    </xf>
    <xf numFmtId="0" fontId="5" fillId="11" borderId="11" xfId="0" applyFont="1" applyFill="1" applyBorder="1" applyAlignment="1">
      <alignment horizontal="center"/>
    </xf>
    <xf numFmtId="0" fontId="5" fillId="11" borderId="8" xfId="0" applyFont="1" applyFill="1" applyBorder="1" applyAlignment="1">
      <alignment horizontal="center"/>
    </xf>
    <xf numFmtId="0" fontId="13" fillId="16" borderId="21" xfId="0" applyFont="1" applyFill="1" applyBorder="1" applyAlignment="1" applyProtection="1">
      <alignment horizontal="center" vertical="center" wrapText="1"/>
    </xf>
    <xf numFmtId="0" fontId="13" fillId="16" borderId="18" xfId="0" applyFont="1" applyFill="1" applyBorder="1" applyAlignment="1" applyProtection="1">
      <alignment horizontal="center" vertical="center" wrapText="1"/>
    </xf>
    <xf numFmtId="0" fontId="13" fillId="16" borderId="19" xfId="0" applyFont="1" applyFill="1" applyBorder="1" applyAlignment="1" applyProtection="1">
      <alignment horizontal="center"/>
    </xf>
    <xf numFmtId="0" fontId="13" fillId="16" borderId="20" xfId="0" applyFont="1" applyFill="1" applyBorder="1" applyAlignment="1" applyProtection="1">
      <alignment horizontal="center"/>
    </xf>
  </cellXfs>
  <cellStyles count="4">
    <cellStyle name="Normal" xfId="0" builtinId="0"/>
    <cellStyle name="Normal 2" xfId="2"/>
    <cellStyle name="Normal 3" xfId="1"/>
    <cellStyle name="Porcentagem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&#225;lculos%20TD2%20-%201948-2017%20(tr&#234;s%20metodologias)%20-%202017%20SCN%20trimestral%20(ajuste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a"/>
      <sheetName val="Anual_1947-1989 (ref1987)"/>
      <sheetName val="Anual_1900-2000 (ref1985e2000)"/>
      <sheetName val="Trimestral_1996-2017 (ref2010)"/>
      <sheetName val="Anual_2000-2015 (ref2010)"/>
      <sheetName val="SNA 2008"/>
      <sheetName val="Kohli (2008) t"/>
      <sheetName val="Reinsdorf (2009) "/>
      <sheetName val="SNA 2008 IPC-RJ Média"/>
      <sheetName val="Kohli (2008) t IPC-RJ Média"/>
      <sheetName val="Reinsdorf (2009) IPC-RJ Média"/>
      <sheetName val="Cálculo Pa média harmônica"/>
      <sheetName val="Gráfico11"/>
      <sheetName val="Gráfico12"/>
      <sheetName val="Gráf PIBR RIBR Pa calc"/>
      <sheetName val="Gráf PIBR RIBR Pa calc (2)"/>
      <sheetName val="Gráf PIBR RIBR 1948"/>
      <sheetName val="Gráf PIBR RIBR 1969"/>
      <sheetName val="Gráf PIBR RIBR 1991"/>
      <sheetName val="SNA 2008 - Pa calculado até 90"/>
      <sheetName val="Gráfico TT Kohli e Reinsdorf"/>
      <sheetName val="Gráf PRT Kohli e Reinsdorf"/>
      <sheetName val="Gráf TT PRT Kohli Pa 1948 "/>
      <sheetName val="Gráf TT PRT Kohli Pa 1970"/>
      <sheetName val="Gráf TT PRT Kohli Pa 1991"/>
      <sheetName val="Kohli (2008) t - Pa calc até 90"/>
      <sheetName val="GráficoTT PRT Reinsdorf Pa 1948"/>
      <sheetName val="Gráf TT PRT Reinsforf Pa 1970"/>
      <sheetName val="Gráf TT PRT Reinsdorf Pa 1991"/>
      <sheetName val="Reinsdorf (2009) - Pa calc 90"/>
      <sheetName val="Gráfico13"/>
      <sheetName val="Gráfico14"/>
    </sheetNames>
    <sheetDataSet>
      <sheetData sheetId="0" refreshError="1"/>
      <sheetData sheetId="1">
        <row r="4">
          <cell r="B4">
            <v>6.4909090909090909E-5</v>
          </cell>
          <cell r="G4">
            <v>8.2181818181818176E-6</v>
          </cell>
          <cell r="H4">
            <v>8.6909090909090915E-6</v>
          </cell>
        </row>
        <row r="5">
          <cell r="B5">
            <v>7.5418181818181823E-5</v>
          </cell>
          <cell r="G5">
            <v>8.3636363636363629E-6</v>
          </cell>
          <cell r="H5">
            <v>7.6363636363636364E-6</v>
          </cell>
          <cell r="AF5">
            <v>1.0339724769794301</v>
          </cell>
          <cell r="AI5">
            <v>1.0381256206359935</v>
          </cell>
          <cell r="AL5">
            <v>1.020314641524511</v>
          </cell>
          <cell r="AP5">
            <v>0.96830823228107543</v>
          </cell>
        </row>
        <row r="6">
          <cell r="B6">
            <v>8.7963636363636372E-5</v>
          </cell>
          <cell r="G6">
            <v>7.818181818181818E-6</v>
          </cell>
          <cell r="H6">
            <v>7.7090909090909091E-6</v>
          </cell>
          <cell r="AF6">
            <v>1.0596574784322546</v>
          </cell>
          <cell r="AI6">
            <v>1.0422614706786131</v>
          </cell>
          <cell r="AL6">
            <v>0.9835931279844311</v>
          </cell>
          <cell r="AP6">
            <v>0.99998015282922292</v>
          </cell>
        </row>
        <row r="7">
          <cell r="B7">
            <v>1.0236363636363636E-4</v>
          </cell>
          <cell r="G7">
            <v>9.4181818181818179E-6</v>
          </cell>
          <cell r="H7">
            <v>7.7818181818181817E-6</v>
          </cell>
          <cell r="AF7">
            <v>1.1116248009812979</v>
          </cell>
          <cell r="AI7">
            <v>1.4956116404841613</v>
          </cell>
          <cell r="AL7">
            <v>1.0442690768575869</v>
          </cell>
          <cell r="AP7">
            <v>1.659955259121948</v>
          </cell>
        </row>
        <row r="8">
          <cell r="B8">
            <v>1.2683636363636363E-4</v>
          </cell>
          <cell r="G8">
            <v>1.2181818181818182E-5</v>
          </cell>
          <cell r="H8">
            <v>1.4290909090909092E-5</v>
          </cell>
          <cell r="AF8">
            <v>1.1080723888850601</v>
          </cell>
          <cell r="AI8">
            <v>1.1795305748948102</v>
          </cell>
          <cell r="AL8">
            <v>1.1223132288597109</v>
          </cell>
          <cell r="AP8">
            <v>0.89960938022049464</v>
          </cell>
        </row>
        <row r="9">
          <cell r="B9">
            <v>1.4916363636363635E-4</v>
          </cell>
          <cell r="G9">
            <v>1.0545454545454546E-5</v>
          </cell>
          <cell r="H9">
            <v>1.4727272727272728E-5</v>
          </cell>
          <cell r="AF9">
            <v>1.2082920306863689</v>
          </cell>
          <cell r="AI9">
            <v>0.98991691538275506</v>
          </cell>
          <cell r="AL9">
            <v>0.85597180532179606</v>
          </cell>
          <cell r="AP9">
            <v>0.91608284213356184</v>
          </cell>
        </row>
        <row r="10">
          <cell r="B10">
            <v>1.7799999999999999E-4</v>
          </cell>
          <cell r="G10">
            <v>1.1745454545454544E-5</v>
          </cell>
          <cell r="H10">
            <v>9.9636363636363645E-6</v>
          </cell>
          <cell r="AF10">
            <v>1.1674839807849711</v>
          </cell>
          <cell r="AI10">
            <v>2.0557231081387553</v>
          </cell>
          <cell r="AL10">
            <v>1.7318158437019944</v>
          </cell>
          <cell r="AP10">
            <v>1.0337700789774855</v>
          </cell>
        </row>
        <row r="11">
          <cell r="B11">
            <v>2.4407272727272727E-4</v>
          </cell>
          <cell r="G11">
            <v>1.629090909090909E-5</v>
          </cell>
          <cell r="H11">
            <v>1.6654545454545453E-5</v>
          </cell>
          <cell r="AF11">
            <v>1.2624212402125479</v>
          </cell>
          <cell r="AI11">
            <v>1.7983777600079631</v>
          </cell>
          <cell r="AL11">
            <v>1.2668406463030766</v>
          </cell>
          <cell r="AP11">
            <v>1.2644721897149052</v>
          </cell>
        </row>
        <row r="12">
          <cell r="B12">
            <v>2.9625454545454544E-4</v>
          </cell>
          <cell r="G12">
            <v>2.2581818181818184E-5</v>
          </cell>
          <cell r="H12">
            <v>2.0254545454545456E-5</v>
          </cell>
          <cell r="AF12">
            <v>1.1906874900259501</v>
          </cell>
          <cell r="AI12">
            <v>0.95068136048341734</v>
          </cell>
          <cell r="AL12">
            <v>0.88806972689039831</v>
          </cell>
          <cell r="AP12">
            <v>0.80831426823344055</v>
          </cell>
        </row>
        <row r="13">
          <cell r="B13">
            <v>3.741454545454546E-4</v>
          </cell>
          <cell r="G13">
            <v>2.5309090909090908E-5</v>
          </cell>
          <cell r="H13">
            <v>2.1745454545454545E-5</v>
          </cell>
          <cell r="AF13">
            <v>1.2169457514512241</v>
          </cell>
          <cell r="AI13">
            <v>0.95705519413405504</v>
          </cell>
          <cell r="AL13">
            <v>0.7832576040155047</v>
          </cell>
          <cell r="AP13">
            <v>1.0081433551284047</v>
          </cell>
        </row>
        <row r="14">
          <cell r="B14">
            <v>4.541818181818182E-4</v>
          </cell>
          <cell r="G14">
            <v>2.5309090909090908E-5</v>
          </cell>
          <cell r="H14">
            <v>2.7963636363636363E-5</v>
          </cell>
          <cell r="AF14">
            <v>1.125095731677515</v>
          </cell>
          <cell r="AI14">
            <v>1.0490727109570179</v>
          </cell>
          <cell r="AL14">
            <v>0.93985778678071807</v>
          </cell>
          <cell r="AP14">
            <v>0.98425569901594823</v>
          </cell>
        </row>
        <row r="15">
          <cell r="B15">
            <v>5.6545454545454542E-4</v>
          </cell>
          <cell r="G15">
            <v>3.2363636363636362E-5</v>
          </cell>
          <cell r="H15">
            <v>3.4436363636363636E-5</v>
          </cell>
          <cell r="AF15">
            <v>1.1815709580817719</v>
          </cell>
          <cell r="AI15">
            <v>1.6236907522015134</v>
          </cell>
          <cell r="AL15">
            <v>1.3991306149067362</v>
          </cell>
          <cell r="AP15">
            <v>0.96465162275918792</v>
          </cell>
        </row>
        <row r="16">
          <cell r="B16">
            <v>8.4349090909090901E-4</v>
          </cell>
          <cell r="G16">
            <v>5.0181818181818187E-5</v>
          </cell>
          <cell r="H16">
            <v>5.552727272727273E-5</v>
          </cell>
          <cell r="AF16">
            <v>1.5205754991158069</v>
          </cell>
          <cell r="AI16">
            <v>1.0441270869517851</v>
          </cell>
          <cell r="AL16">
            <v>0.69895709668799433</v>
          </cell>
          <cell r="AP16">
            <v>0.96513865612524019</v>
          </cell>
        </row>
        <row r="17">
          <cell r="B17">
            <v>1.1573090909090908E-3</v>
          </cell>
          <cell r="G17">
            <v>6.1563636363636367E-5</v>
          </cell>
          <cell r="H17">
            <v>7.4036363636363636E-5</v>
          </cell>
          <cell r="AF17">
            <v>1.238076941465325</v>
          </cell>
          <cell r="AI17">
            <v>1.2525081758754761</v>
          </cell>
          <cell r="AL17">
            <v>1.0436679210119062</v>
          </cell>
          <cell r="AP17">
            <v>0.93959608566921515</v>
          </cell>
        </row>
        <row r="18">
          <cell r="B18">
            <v>1.6919272727272728E-3</v>
          </cell>
          <cell r="G18">
            <v>9.8036363636363637E-5</v>
          </cell>
          <cell r="H18">
            <v>1.0476363636363637E-4</v>
          </cell>
          <cell r="AF18">
            <v>1.431519844050585</v>
          </cell>
          <cell r="AI18">
            <v>1.5051006513736263</v>
          </cell>
          <cell r="AL18">
            <v>1.0531642102465828</v>
          </cell>
          <cell r="AP18">
            <v>0.99665341220833414</v>
          </cell>
        </row>
        <row r="19">
          <cell r="B19">
            <v>2.7098909090909093E-3</v>
          </cell>
          <cell r="G19">
            <v>1.8050909090909091E-4</v>
          </cell>
          <cell r="H19">
            <v>2.1741818181818181E-4</v>
          </cell>
          <cell r="AF19">
            <v>1.551521070039223</v>
          </cell>
          <cell r="AI19">
            <v>1.3271953776813186</v>
          </cell>
          <cell r="AL19">
            <v>0.8846330996903633</v>
          </cell>
          <cell r="AP19">
            <v>0.93503527500935923</v>
          </cell>
        </row>
        <row r="20">
          <cell r="B20">
            <v>4.8639272727272727E-3</v>
          </cell>
          <cell r="G20">
            <v>4.2047272727272731E-4</v>
          </cell>
          <cell r="H20">
            <v>4.3880000000000004E-4</v>
          </cell>
          <cell r="AF20">
            <v>1.805919400977946</v>
          </cell>
          <cell r="AI20">
            <v>1.508054744423847</v>
          </cell>
          <cell r="AL20">
            <v>0.83947819365705911</v>
          </cell>
          <cell r="AP20">
            <v>0.98950649358426146</v>
          </cell>
        </row>
        <row r="21">
          <cell r="B21">
            <v>9.5322181818181823E-3</v>
          </cell>
          <cell r="G21">
            <v>6.2149090909090915E-4</v>
          </cell>
          <cell r="H21">
            <v>5.3556363636363645E-4</v>
          </cell>
          <cell r="AF21">
            <v>1.8658537068973879</v>
          </cell>
          <cell r="AI21">
            <v>2.5788465400686782</v>
          </cell>
          <cell r="AL21">
            <v>1.2480206114510739</v>
          </cell>
          <cell r="AP21">
            <v>1.2264569350783991</v>
          </cell>
        </row>
        <row r="22">
          <cell r="B22">
            <v>1.5513454545454546E-2</v>
          </cell>
          <cell r="G22">
            <v>1.1802909090909092E-3</v>
          </cell>
          <cell r="H22">
            <v>8.3818181818181821E-4</v>
          </cell>
          <cell r="AF22">
            <v>1.453839775081657</v>
          </cell>
          <cell r="AI22">
            <v>1.5719860603146842</v>
          </cell>
          <cell r="AL22">
            <v>1.0755913321395292</v>
          </cell>
          <cell r="AP22">
            <v>1.0105776775259325</v>
          </cell>
        </row>
        <row r="23">
          <cell r="B23">
            <v>2.2832363636363637E-2</v>
          </cell>
          <cell r="G23">
            <v>1.4816E-3</v>
          </cell>
          <cell r="H23">
            <v>1.3184E-3</v>
          </cell>
          <cell r="AF23">
            <v>1.4119129008915059</v>
          </cell>
          <cell r="AI23">
            <v>1.1241279949371206</v>
          </cell>
          <cell r="AL23">
            <v>0.830237228920505</v>
          </cell>
          <cell r="AP23">
            <v>0.9196261378676015</v>
          </cell>
        </row>
        <row r="24">
          <cell r="B24">
            <v>3.010290909090909E-2</v>
          </cell>
          <cell r="G24">
            <v>1.7228363636363636E-3</v>
          </cell>
          <cell r="H24">
            <v>1.739418181818182E-3</v>
          </cell>
          <cell r="AF24">
            <v>1.244776153744384</v>
          </cell>
          <cell r="AI24">
            <v>1.199528233129121</v>
          </cell>
          <cell r="AL24">
            <v>0.97512153216986075</v>
          </cell>
          <cell r="AP24">
            <v>0.97660948072943365</v>
          </cell>
        </row>
        <row r="25">
          <cell r="B25">
            <v>4.1880363636363639E-2</v>
          </cell>
          <cell r="G25">
            <v>2.4972363636363635E-3</v>
          </cell>
          <cell r="H25">
            <v>2.8142545454545457E-3</v>
          </cell>
          <cell r="AF25">
            <v>1.240607928074136</v>
          </cell>
          <cell r="AI25">
            <v>1.2622507070437996</v>
          </cell>
          <cell r="AL25">
            <v>1.0433132467113355</v>
          </cell>
          <cell r="AP25">
            <v>0.95102667349519954</v>
          </cell>
        </row>
        <row r="26">
          <cell r="B26">
            <v>5.5054545454545453E-2</v>
          </cell>
          <cell r="G26">
            <v>3.6919636363636366E-3</v>
          </cell>
          <cell r="H26">
            <v>3.6982545454545455E-3</v>
          </cell>
          <cell r="AF26">
            <v>1.241623685179964</v>
          </cell>
          <cell r="AI26">
            <v>1.2954864992768444</v>
          </cell>
          <cell r="AL26">
            <v>1.019679453049259</v>
          </cell>
          <cell r="AP26">
            <v>1.0470284180288756</v>
          </cell>
        </row>
        <row r="27">
          <cell r="B27">
            <v>7.0660110481477204E-2</v>
          </cell>
          <cell r="G27">
            <v>4.9672727272727273E-3</v>
          </cell>
          <cell r="H27">
            <v>5.2640000000000004E-3</v>
          </cell>
          <cell r="AF27">
            <v>1.209528146624163</v>
          </cell>
          <cell r="AI27">
            <v>1.2958957261331123</v>
          </cell>
          <cell r="AL27">
            <v>1.0218042409297146</v>
          </cell>
          <cell r="AP27">
            <v>1.0994430924831666</v>
          </cell>
        </row>
        <row r="28">
          <cell r="B28">
            <v>9.3925860151740273E-2</v>
          </cell>
          <cell r="G28">
            <v>6.0650909090909089E-3</v>
          </cell>
          <cell r="H28">
            <v>7.6960000000000006E-3</v>
          </cell>
          <cell r="AF28">
            <v>1.181085371298179</v>
          </cell>
          <cell r="AI28">
            <v>1.1521656449001481</v>
          </cell>
          <cell r="AL28">
            <v>1.0048782061313162</v>
          </cell>
          <cell r="AP28">
            <v>0.94241113134991128</v>
          </cell>
        </row>
        <row r="29">
          <cell r="B29">
            <v>0.12602938079178153</v>
          </cell>
          <cell r="G29">
            <v>9.1647272727272723E-3</v>
          </cell>
          <cell r="H29">
            <v>1.1165818181818181E-2</v>
          </cell>
          <cell r="AF29">
            <v>1.1402171402171399</v>
          </cell>
          <cell r="AI29">
            <v>1.2114459988077695</v>
          </cell>
          <cell r="AL29">
            <v>1.0601952584557188</v>
          </cell>
          <cell r="AP29">
            <v>1.0042949390459408</v>
          </cell>
        </row>
        <row r="30">
          <cell r="B30">
            <v>0.18612154588182273</v>
          </cell>
          <cell r="G30">
            <v>1.4600727272727274E-2</v>
          </cell>
          <cell r="H30">
            <v>1.6771999999999999E-2</v>
          </cell>
          <cell r="AF30">
            <v>1.1370266686312069</v>
          </cell>
          <cell r="AI30">
            <v>1.3960517152357295</v>
          </cell>
          <cell r="AL30">
            <v>1.1609014835809348</v>
          </cell>
          <cell r="AP30">
            <v>1.1185901187265608</v>
          </cell>
        </row>
        <row r="31">
          <cell r="B31">
            <v>0.27095860139665812</v>
          </cell>
          <cell r="G31">
            <v>2.0790545454545454E-2</v>
          </cell>
          <cell r="H31">
            <v>3.6023272727272723E-2</v>
          </cell>
          <cell r="AF31">
            <v>1.3383115200207329</v>
          </cell>
          <cell r="AI31">
            <v>1.3914260300571599</v>
          </cell>
          <cell r="AL31">
            <v>1.1390708441693269</v>
          </cell>
          <cell r="AP31">
            <v>0.83311382843720716</v>
          </cell>
        </row>
        <row r="32">
          <cell r="B32">
            <v>0.38164275348455717</v>
          </cell>
          <cell r="G32">
            <v>2.7546909090909094E-2</v>
          </cell>
          <cell r="H32">
            <v>4.2042545454545457E-2</v>
          </cell>
          <cell r="AF32">
            <v>1.3120960518990099</v>
          </cell>
          <cell r="AI32">
            <v>1.228221122448157</v>
          </cell>
          <cell r="AL32">
            <v>0.95839943063655886</v>
          </cell>
          <cell r="AP32">
            <v>0.9539569412069</v>
          </cell>
        </row>
        <row r="33">
          <cell r="B33">
            <v>0.5941683926537894</v>
          </cell>
          <cell r="G33">
            <v>4.1670181818181821E-2</v>
          </cell>
          <cell r="H33">
            <v>5.5866181818181822E-2</v>
          </cell>
          <cell r="AF33">
            <v>1.4483063980518041</v>
          </cell>
          <cell r="AI33">
            <v>1.5339267163258381</v>
          </cell>
          <cell r="AL33">
            <v>1.0029700609122096</v>
          </cell>
          <cell r="AP33">
            <v>1.1150963289647406</v>
          </cell>
        </row>
        <row r="34">
          <cell r="B34">
            <v>0.90653741242774433</v>
          </cell>
          <cell r="G34">
            <v>6.5681090909090911E-2</v>
          </cell>
          <cell r="H34">
            <v>7.1706545454545453E-2</v>
          </cell>
          <cell r="AF34">
            <v>1.4311181595842251</v>
          </cell>
          <cell r="AI34">
            <v>1.6518191445245833</v>
          </cell>
          <cell r="AL34">
            <v>1.0684680836171683</v>
          </cell>
          <cell r="AP34">
            <v>1.1669463710676247</v>
          </cell>
        </row>
        <row r="35">
          <cell r="B35">
            <v>1.3153620530151782</v>
          </cell>
          <cell r="G35">
            <v>8.8036727272727267E-2</v>
          </cell>
          <cell r="H35">
            <v>0.10371490909090909</v>
          </cell>
          <cell r="AF35">
            <v>1.381433664000854</v>
          </cell>
          <cell r="AI35">
            <v>1.1948845242489192</v>
          </cell>
          <cell r="AL35">
            <v>0.93095746145232949</v>
          </cell>
          <cell r="AP35">
            <v>0.86324113753831722</v>
          </cell>
        </row>
        <row r="36">
          <cell r="B36">
            <v>2.1677221865500833</v>
          </cell>
          <cell r="G36">
            <v>0.15695963636363636</v>
          </cell>
          <cell r="H36">
            <v>0.20216363636363638</v>
          </cell>
          <cell r="AF36">
            <v>1.759323333462198</v>
          </cell>
          <cell r="AI36">
            <v>1.648256624213289</v>
          </cell>
          <cell r="AL36">
            <v>0.97606431609793853</v>
          </cell>
          <cell r="AP36">
            <v>0.92130083096507642</v>
          </cell>
        </row>
        <row r="37">
          <cell r="B37">
            <v>4.5482930909090911</v>
          </cell>
          <cell r="G37">
            <v>0.40763636363636363</v>
          </cell>
          <cell r="H37">
            <v>0.50909090909090904</v>
          </cell>
          <cell r="AF37">
            <v>1.8635325699824761</v>
          </cell>
          <cell r="AI37">
            <v>2.1229867101671194</v>
          </cell>
          <cell r="AL37">
            <v>1.2688214429288349</v>
          </cell>
          <cell r="AP37">
            <v>0.80615686519862451</v>
          </cell>
        </row>
        <row r="38">
          <cell r="B38">
            <v>8.7330138181818189</v>
          </cell>
          <cell r="G38">
            <v>0.84036363636363631</v>
          </cell>
          <cell r="H38">
            <v>0.87418181818181817</v>
          </cell>
          <cell r="AF38">
            <v>2.0058918497715901</v>
          </cell>
          <cell r="AI38">
            <v>1.7005560831521107</v>
          </cell>
          <cell r="AL38">
            <v>0.90317100368441205</v>
          </cell>
          <cell r="AP38">
            <v>0.88110348439798869</v>
          </cell>
        </row>
        <row r="39">
          <cell r="B39">
            <v>17.702079272727271</v>
          </cell>
          <cell r="G39">
            <v>1.3985454545454545</v>
          </cell>
          <cell r="H39">
            <v>1.5207272727272727</v>
          </cell>
          <cell r="AF39">
            <v>2.01813799691381</v>
          </cell>
          <cell r="AI39">
            <v>1.8317394183547369</v>
          </cell>
          <cell r="AL39">
            <v>0.92055977128090571</v>
          </cell>
          <cell r="AP39">
            <v>0.97212403283220372</v>
          </cell>
        </row>
        <row r="40">
          <cell r="B40">
            <v>39.776848727272728</v>
          </cell>
          <cell r="G40">
            <v>4.8701818181818179</v>
          </cell>
          <cell r="H40">
            <v>3.8410909090909091</v>
          </cell>
          <cell r="AF40">
            <v>2.7787867445553402</v>
          </cell>
          <cell r="AI40">
            <v>3.0545399400409101</v>
          </cell>
          <cell r="AL40">
            <v>1.1050852449542812</v>
          </cell>
          <cell r="AP40">
            <v>0.98944035360062144</v>
          </cell>
        </row>
        <row r="41">
          <cell r="B41">
            <v>126.50400545454546</v>
          </cell>
          <cell r="G41">
            <v>19.020363636363637</v>
          </cell>
          <cell r="H41">
            <v>11.125454545454545</v>
          </cell>
          <cell r="AF41">
            <v>3.0870303917594897</v>
          </cell>
          <cell r="AI41">
            <v>3.3114485212482885</v>
          </cell>
          <cell r="AL41">
            <v>1.0420449323099454</v>
          </cell>
          <cell r="AP41">
            <v>1.059696046486118</v>
          </cell>
        </row>
        <row r="42">
          <cell r="B42">
            <v>475.53404218181817</v>
          </cell>
          <cell r="G42">
            <v>61.574909090909088</v>
          </cell>
          <cell r="H42">
            <v>35.670545454545454</v>
          </cell>
          <cell r="AF42">
            <v>3.4851158027641902</v>
          </cell>
          <cell r="AI42">
            <v>3.1226083521248853</v>
          </cell>
          <cell r="AL42">
            <v>0.91493803204554391</v>
          </cell>
          <cell r="AP42">
            <v>0.95899699425229712</v>
          </cell>
        </row>
        <row r="43">
          <cell r="B43">
            <v>1273.6839276363637</v>
          </cell>
          <cell r="G43">
            <v>117.39927272727273</v>
          </cell>
          <cell r="H43">
            <v>84.615636363636369</v>
          </cell>
          <cell r="AF43">
            <v>1.6353048064603608</v>
          </cell>
          <cell r="AI43">
            <v>2.2786037903238219</v>
          </cell>
          <cell r="AL43">
            <v>1.2360573215326962</v>
          </cell>
          <cell r="AP43">
            <v>1.2707583780920078</v>
          </cell>
        </row>
        <row r="44">
          <cell r="B44">
            <v>4037.8057352727274</v>
          </cell>
          <cell r="G44">
            <v>396.85381818181816</v>
          </cell>
          <cell r="H44">
            <v>259.78909090909093</v>
          </cell>
          <cell r="AF44">
            <v>5.3230256536800402</v>
          </cell>
          <cell r="AI44">
            <v>2.8806362944324477</v>
          </cell>
          <cell r="AL44">
            <v>0.57315763434728217</v>
          </cell>
          <cell r="AP44">
            <v>0.891479939868144</v>
          </cell>
        </row>
        <row r="45">
          <cell r="B45">
            <v>29375.630254181819</v>
          </cell>
          <cell r="G45">
            <v>3427.3610909090908</v>
          </cell>
          <cell r="H45">
            <v>1791.8745454545453</v>
          </cell>
          <cell r="AF45">
            <v>11.0641175477493</v>
          </cell>
          <cell r="AI45">
            <v>7.442859984864123</v>
          </cell>
          <cell r="AL45">
            <v>0.64750137096050175</v>
          </cell>
          <cell r="AP45">
            <v>1.0793561025425611</v>
          </cell>
        </row>
        <row r="46">
          <cell r="B46">
            <v>425595.31039345457</v>
          </cell>
          <cell r="G46">
            <v>38004</v>
          </cell>
          <cell r="H46">
            <v>23242.909090909092</v>
          </cell>
          <cell r="AF46">
            <v>18.591562594314301</v>
          </cell>
          <cell r="AI46">
            <v>11.048864939077795</v>
          </cell>
          <cell r="AL46">
            <v>0.60856098473946907</v>
          </cell>
          <cell r="AP46">
            <v>0.95366387405000119</v>
          </cell>
        </row>
        <row r="47">
          <cell r="B47">
            <v>11548794.545454547</v>
          </cell>
          <cell r="G47">
            <v>946682.18181818177</v>
          </cell>
          <cell r="H47">
            <v>803607.27272727271</v>
          </cell>
          <cell r="AF47">
            <v>17.510100000000001</v>
          </cell>
          <cell r="AI47">
            <v>23.563184667851882</v>
          </cell>
          <cell r="AL47">
            <v>1.4154483985098427</v>
          </cell>
          <cell r="AP47">
            <v>0.90386306159807417</v>
          </cell>
        </row>
      </sheetData>
      <sheetData sheetId="2">
        <row r="5">
          <cell r="B5">
            <v>60.285999272727267</v>
          </cell>
          <cell r="G5">
            <v>5.2313810909090908</v>
          </cell>
          <cell r="H5">
            <v>4.7713479999999997</v>
          </cell>
        </row>
        <row r="6">
          <cell r="B6">
            <v>640.95876763636363</v>
          </cell>
          <cell r="G6">
            <v>69.661407636363634</v>
          </cell>
          <cell r="H6">
            <v>53.744771636363637</v>
          </cell>
        </row>
        <row r="7">
          <cell r="B7">
            <v>14097.114181818182</v>
          </cell>
          <cell r="G7">
            <v>1480.6581818181819</v>
          </cell>
          <cell r="H7">
            <v>1282.2803636363635</v>
          </cell>
        </row>
        <row r="8">
          <cell r="B8">
            <v>349204.679</v>
          </cell>
          <cell r="G8">
            <v>33220.108</v>
          </cell>
          <cell r="H8">
            <v>31993.026999999998</v>
          </cell>
        </row>
        <row r="9">
          <cell r="B9">
            <v>646191.51699999999</v>
          </cell>
          <cell r="G9">
            <v>49916.654999999999</v>
          </cell>
          <cell r="H9">
            <v>61314.053999999996</v>
          </cell>
        </row>
        <row r="10">
          <cell r="B10">
            <v>778886.72699999996</v>
          </cell>
          <cell r="G10">
            <v>54430.127</v>
          </cell>
          <cell r="H10">
            <v>69310.584000000003</v>
          </cell>
        </row>
        <row r="21">
          <cell r="B21">
            <v>5.8063700848577797</v>
          </cell>
          <cell r="J21">
            <v>5.1308992205187085</v>
          </cell>
          <cell r="N21">
            <v>1.0856922812260335</v>
          </cell>
          <cell r="R21">
            <v>1.0864480313311555</v>
          </cell>
        </row>
        <row r="22">
          <cell r="B22">
            <v>11.42626686207406</v>
          </cell>
          <cell r="J22">
            <v>10.62107123210197</v>
          </cell>
          <cell r="N22">
            <v>1.0447797204470035</v>
          </cell>
          <cell r="R22">
            <v>1.0602849922713657</v>
          </cell>
        </row>
        <row r="23">
          <cell r="B23">
            <v>19.031375476314299</v>
          </cell>
          <cell r="J23">
            <v>20.967839939882623</v>
          </cell>
          <cell r="N23">
            <v>0.90257621875796723</v>
          </cell>
          <cell r="R23">
            <v>1.0112655133811181</v>
          </cell>
        </row>
        <row r="24">
          <cell r="B24">
            <v>21.571768666762537</v>
          </cell>
          <cell r="J24">
            <v>23.314463274215104</v>
          </cell>
          <cell r="N24">
            <v>0.90706287317240264</v>
          </cell>
          <cell r="R24">
            <v>1.0405090985638821</v>
          </cell>
        </row>
        <row r="25">
          <cell r="B25">
            <v>1.5337645307195644</v>
          </cell>
          <cell r="J25">
            <v>1.7619374183147651</v>
          </cell>
          <cell r="N25">
            <v>0.85119399139384067</v>
          </cell>
          <cell r="R25">
            <v>1.0458738978519095</v>
          </cell>
        </row>
        <row r="26">
          <cell r="B26">
            <v>1.0835342435636763</v>
          </cell>
          <cell r="J26">
            <v>1.1711701863893196</v>
          </cell>
          <cell r="N26">
            <v>0.92049825088490445</v>
          </cell>
          <cell r="R26">
            <v>1.0101813129872743</v>
          </cell>
        </row>
      </sheetData>
      <sheetData sheetId="3">
        <row r="5">
          <cell r="B5">
            <v>952089.19608881092</v>
          </cell>
          <cell r="F5">
            <v>66490.573118046406</v>
          </cell>
          <cell r="G5">
            <v>91329.724399258994</v>
          </cell>
        </row>
        <row r="6">
          <cell r="B6">
            <v>1002351.019213479</v>
          </cell>
          <cell r="F6">
            <v>70470.29176008761</v>
          </cell>
          <cell r="G6">
            <v>94302.031812068803</v>
          </cell>
        </row>
        <row r="7">
          <cell r="B7">
            <v>1087710.456053993</v>
          </cell>
          <cell r="F7">
            <v>104038.3984802151</v>
          </cell>
          <cell r="G7">
            <v>124186.820162843</v>
          </cell>
        </row>
        <row r="8">
          <cell r="B8">
            <v>1199092.07094021</v>
          </cell>
          <cell r="F8">
            <v>122164.07582171899</v>
          </cell>
          <cell r="G8">
            <v>149307.50751354202</v>
          </cell>
        </row>
        <row r="24">
          <cell r="B24">
            <v>6259227.7899210192</v>
          </cell>
          <cell r="F24">
            <v>782625.76199999999</v>
          </cell>
          <cell r="G24">
            <v>759889.91500000004</v>
          </cell>
        </row>
        <row r="25">
          <cell r="B25">
            <v>6559940.2597514214</v>
          </cell>
          <cell r="F25">
            <v>824425.37100000004</v>
          </cell>
          <cell r="G25">
            <v>757816.27600000007</v>
          </cell>
        </row>
        <row r="31">
          <cell r="B31">
            <v>1.041086984787414</v>
          </cell>
          <cell r="J31">
            <v>1.0788650583244033</v>
          </cell>
          <cell r="N31">
            <v>0.96772105640562178</v>
          </cell>
          <cell r="R31">
            <v>0.99435027299070444</v>
          </cell>
        </row>
        <row r="32">
          <cell r="B32">
            <v>1.0102678571428581</v>
          </cell>
          <cell r="J32">
            <v>1.0392341185979013</v>
          </cell>
          <cell r="N32">
            <v>0.98306536633515984</v>
          </cell>
          <cell r="R32">
            <v>0.97787081881831983</v>
          </cell>
        </row>
        <row r="33">
          <cell r="B33">
            <v>1.3966473440722325</v>
          </cell>
          <cell r="J33">
            <v>1.0828986283211075</v>
          </cell>
          <cell r="N33">
            <v>1.3591393493172317</v>
          </cell>
          <cell r="R33">
            <v>0.90047143396234364</v>
          </cell>
        </row>
        <row r="34">
          <cell r="B34">
            <v>1.0404176133098821</v>
          </cell>
          <cell r="J34">
            <v>1.0686428353299242</v>
          </cell>
          <cell r="N34">
            <v>0.99427662260467908</v>
          </cell>
          <cell r="R34">
            <v>0.95881711569433592</v>
          </cell>
        </row>
        <row r="50">
          <cell r="B50">
            <v>0.99287273609922166</v>
          </cell>
          <cell r="J50">
            <v>1.08014662474339</v>
          </cell>
          <cell r="N50">
            <v>0.92345367396755751</v>
          </cell>
          <cell r="R50">
            <v>0.99081259330147331</v>
          </cell>
        </row>
        <row r="51">
          <cell r="B51">
            <v>1.0015374055387332</v>
          </cell>
          <cell r="J51">
            <v>1.0333193042626589</v>
          </cell>
          <cell r="N51">
            <v>0.9438970422554589</v>
          </cell>
          <cell r="R51">
            <v>1.0544257709873672</v>
          </cell>
        </row>
      </sheetData>
      <sheetData sheetId="4">
        <row r="5">
          <cell r="B5">
            <v>1315755.4678309315</v>
          </cell>
          <cell r="H5">
            <v>162781.45963615563</v>
          </cell>
          <cell r="I5">
            <v>-191634.18341005599</v>
          </cell>
        </row>
        <row r="6">
          <cell r="B6">
            <v>1488787.2551583666</v>
          </cell>
          <cell r="H6">
            <v>211863.21433484068</v>
          </cell>
          <cell r="I6">
            <v>-199315.37083534204</v>
          </cell>
        </row>
        <row r="7">
          <cell r="B7">
            <v>1717950.3964244905</v>
          </cell>
          <cell r="H7">
            <v>260798.33385320578</v>
          </cell>
          <cell r="I7">
            <v>-222639.51702601978</v>
          </cell>
        </row>
        <row r="8">
          <cell r="B8">
            <v>1957751.2129625666</v>
          </cell>
          <cell r="H8">
            <v>323924.84673222312</v>
          </cell>
          <cell r="I8">
            <v>-257101.50118791065</v>
          </cell>
        </row>
        <row r="9">
          <cell r="B9">
            <v>2170584.503422142</v>
          </cell>
          <cell r="H9">
            <v>330880.19577552949</v>
          </cell>
          <cell r="I9">
            <v>-257061.58347051512</v>
          </cell>
        </row>
        <row r="10">
          <cell r="B10">
            <v>2409449.9220720553</v>
          </cell>
          <cell r="H10">
            <v>346341.95294723351</v>
          </cell>
          <cell r="I10">
            <v>-281119.76464654546</v>
          </cell>
        </row>
        <row r="11">
          <cell r="B11">
            <v>2720262.9378383174</v>
          </cell>
          <cell r="H11">
            <v>362547.80632569821</v>
          </cell>
          <cell r="I11">
            <v>-325477.72680545284</v>
          </cell>
        </row>
        <row r="12">
          <cell r="B12">
            <v>3109803.0890462874</v>
          </cell>
          <cell r="H12">
            <v>420880.7660403545</v>
          </cell>
          <cell r="I12">
            <v>-426775.96976932103</v>
          </cell>
        </row>
        <row r="13">
          <cell r="B13">
            <v>3333039.3554224167</v>
          </cell>
          <cell r="H13">
            <v>361680.47039454733</v>
          </cell>
          <cell r="I13">
            <v>-375120.39618569863</v>
          </cell>
        </row>
        <row r="14">
          <cell r="B14">
            <v>3885847</v>
          </cell>
          <cell r="H14">
            <v>417270</v>
          </cell>
          <cell r="I14">
            <v>-457722</v>
          </cell>
        </row>
        <row r="15">
          <cell r="B15">
            <v>4376382</v>
          </cell>
          <cell r="H15">
            <v>501802</v>
          </cell>
          <cell r="I15">
            <v>-535473</v>
          </cell>
        </row>
        <row r="16">
          <cell r="B16">
            <v>4814760</v>
          </cell>
          <cell r="H16">
            <v>563474</v>
          </cell>
          <cell r="I16">
            <v>-628916</v>
          </cell>
        </row>
        <row r="17">
          <cell r="B17">
            <v>5331619</v>
          </cell>
          <cell r="H17">
            <v>620077</v>
          </cell>
          <cell r="I17">
            <v>-742784</v>
          </cell>
        </row>
        <row r="18">
          <cell r="B18">
            <v>5778953</v>
          </cell>
          <cell r="H18">
            <v>636375</v>
          </cell>
          <cell r="I18">
            <v>-790183</v>
          </cell>
        </row>
        <row r="19">
          <cell r="B19">
            <v>5995787</v>
          </cell>
          <cell r="H19">
            <v>773468</v>
          </cell>
          <cell r="I19">
            <v>-842614</v>
          </cell>
        </row>
        <row r="25">
          <cell r="B25">
            <v>1.2198808000626027</v>
          </cell>
          <cell r="D25">
            <v>1.0873434958905224</v>
          </cell>
          <cell r="H25">
            <v>1.1320652035547827</v>
          </cell>
          <cell r="K25">
            <v>0.98210605030275633</v>
          </cell>
        </row>
        <row r="26">
          <cell r="B26">
            <v>1.2223498918633622</v>
          </cell>
          <cell r="D26">
            <v>1.0945322863233085</v>
          </cell>
          <cell r="H26">
            <v>1.1063989526491069</v>
          </cell>
          <cell r="K26">
            <v>1.0188503787534173</v>
          </cell>
        </row>
        <row r="27">
          <cell r="B27">
            <v>1.108827318550853</v>
          </cell>
          <cell r="D27">
            <v>1.1435543395540388</v>
          </cell>
          <cell r="H27">
            <v>0.97556975824810943</v>
          </cell>
          <cell r="K27">
            <v>0.98786492040016904</v>
          </cell>
        </row>
        <row r="28">
          <cell r="B28">
            <v>1.0850092153267767</v>
          </cell>
          <cell r="D28">
            <v>1.0719108225842768</v>
          </cell>
          <cell r="H28">
            <v>0.99402071017522675</v>
          </cell>
          <cell r="K28">
            <v>1.0369520539142594</v>
          </cell>
        </row>
        <row r="29">
          <cell r="B29">
            <v>0.93162461234649963</v>
          </cell>
          <cell r="D29">
            <v>1.0799382157355064</v>
          </cell>
          <cell r="H29">
            <v>0.86210812510175994</v>
          </cell>
          <cell r="K29">
            <v>1.0012916881104064</v>
          </cell>
        </row>
        <row r="30">
          <cell r="B30">
            <v>0.99843080052075917</v>
          </cell>
          <cell r="D30">
            <v>1.0595768006859623</v>
          </cell>
          <cell r="H30">
            <v>0.90876162793216453</v>
          </cell>
          <cell r="K30">
            <v>1.0751550437489548</v>
          </cell>
        </row>
        <row r="31">
          <cell r="B31">
            <v>0.98590122086160814</v>
          </cell>
          <cell r="D31">
            <v>1.0630429858409842</v>
          </cell>
          <cell r="H31">
            <v>0.91916235873491425</v>
          </cell>
          <cell r="K31">
            <v>1.0180771599836109</v>
          </cell>
        </row>
        <row r="32">
          <cell r="B32">
            <v>1.1561656714787751</v>
          </cell>
          <cell r="D32">
            <v>1.0834575227612977</v>
          </cell>
          <cell r="H32">
            <v>1.0505019061856185</v>
          </cell>
          <cell r="K32">
            <v>1.031864502196991</v>
          </cell>
        </row>
        <row r="33">
          <cell r="B33">
            <v>0.94690259658060627</v>
          </cell>
          <cell r="D33">
            <v>1.0731874915465882</v>
          </cell>
          <cell r="H33">
            <v>0.88436398919358128</v>
          </cell>
          <cell r="K33">
            <v>0.99539925318796751</v>
          </cell>
        </row>
        <row r="34">
          <cell r="B34">
            <v>1.0326531729239603</v>
          </cell>
          <cell r="D34">
            <v>1.0665842692326255</v>
          </cell>
          <cell r="H34">
            <v>0.91039732574679766</v>
          </cell>
          <cell r="K34">
            <v>1.1309845512943431</v>
          </cell>
        </row>
        <row r="35">
          <cell r="B35">
            <v>1.1476212910573718</v>
          </cell>
          <cell r="D35">
            <v>1.0746052152571639</v>
          </cell>
          <cell r="H35">
            <v>1.0307794166879021</v>
          </cell>
          <cell r="K35">
            <v>1.0734154215147984</v>
          </cell>
        </row>
        <row r="36">
          <cell r="B36">
            <v>1.1198659676207663</v>
          </cell>
          <cell r="D36">
            <v>1.0852955873663479</v>
          </cell>
          <cell r="H36">
            <v>1.0529126487587313</v>
          </cell>
          <cell r="K36">
            <v>0.96039819058502074</v>
          </cell>
        </row>
        <row r="37">
          <cell r="B37">
            <v>1.0747220368653212</v>
          </cell>
          <cell r="D37">
            <v>1.0785872103497052</v>
          </cell>
          <cell r="H37">
            <v>1.0086724691694453</v>
          </cell>
          <cell r="K37">
            <v>0.97584634779115498</v>
          </cell>
        </row>
        <row r="38">
          <cell r="B38">
            <v>1.0380542406279463</v>
          </cell>
          <cell r="D38">
            <v>1.0838050928286407</v>
          </cell>
          <cell r="H38">
            <v>0.97901046200932174</v>
          </cell>
          <cell r="K38">
            <v>0.95711264357757908</v>
          </cell>
        </row>
        <row r="39">
          <cell r="B39">
            <v>1.1378327765298122</v>
          </cell>
          <cell r="D39">
            <v>1.0884029874075856</v>
          </cell>
          <cell r="H39">
            <v>1.0925281851086823</v>
          </cell>
          <cell r="K39">
            <v>0.91561337926834319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G195"/>
  <sheetViews>
    <sheetView tabSelected="1" topLeftCell="A46" zoomScale="115" zoomScaleNormal="115" workbookViewId="0">
      <selection activeCell="J46" sqref="J46"/>
    </sheetView>
  </sheetViews>
  <sheetFormatPr defaultRowHeight="15" x14ac:dyDescent="0.25"/>
  <cols>
    <col min="1" max="1" width="9.42578125" bestFit="1" customWidth="1"/>
    <col min="2" max="2" width="22.7109375" bestFit="1" customWidth="1"/>
    <col min="3" max="3" width="13.7109375" bestFit="1" customWidth="1"/>
    <col min="4" max="4" width="16.42578125" customWidth="1"/>
    <col min="5" max="5" width="14.42578125" customWidth="1"/>
    <col min="6" max="6" width="11.7109375" customWidth="1"/>
    <col min="7" max="7" width="11.85546875" customWidth="1"/>
    <col min="8" max="8" width="10.5703125" customWidth="1"/>
    <col min="9" max="9" width="13.85546875" customWidth="1"/>
    <col min="10" max="10" width="15.42578125" customWidth="1"/>
    <col min="11" max="11" width="16.5703125" customWidth="1"/>
    <col min="12" max="12" width="13.7109375" customWidth="1"/>
    <col min="13" max="13" width="15.5703125" customWidth="1"/>
    <col min="14" max="14" width="12.140625" customWidth="1"/>
    <col min="15" max="15" width="23.5703125" bestFit="1" customWidth="1"/>
    <col min="16" max="16" width="11.85546875" customWidth="1"/>
    <col min="17" max="17" width="11" bestFit="1" customWidth="1"/>
    <col min="18" max="18" width="14.140625" customWidth="1"/>
    <col min="19" max="19" width="12.28515625" customWidth="1"/>
    <col min="20" max="20" width="15.140625" bestFit="1" customWidth="1"/>
    <col min="21" max="21" width="30.5703125" bestFit="1" customWidth="1"/>
    <col min="22" max="22" width="15.140625" bestFit="1" customWidth="1"/>
    <col min="24" max="24" width="11.28515625" customWidth="1"/>
    <col min="25" max="25" width="11.42578125" customWidth="1"/>
    <col min="26" max="26" width="12.140625" customWidth="1"/>
  </cols>
  <sheetData>
    <row r="1" spans="1:27" x14ac:dyDescent="0.25">
      <c r="A1" s="1"/>
      <c r="B1" s="2" t="s">
        <v>0</v>
      </c>
      <c r="C1" s="3"/>
      <c r="D1" s="4"/>
      <c r="E1" s="4"/>
      <c r="F1" s="4"/>
      <c r="G1" s="4"/>
      <c r="H1" s="4"/>
      <c r="I1" s="4"/>
      <c r="J1" s="5" t="s">
        <v>1</v>
      </c>
      <c r="K1" s="6"/>
      <c r="L1" s="6"/>
      <c r="M1" s="6"/>
      <c r="N1" s="6"/>
      <c r="O1" s="6"/>
      <c r="P1" s="7" t="s">
        <v>2</v>
      </c>
      <c r="Q1" s="6"/>
      <c r="R1" s="6"/>
      <c r="S1" s="6"/>
      <c r="T1" s="6"/>
      <c r="U1" s="8"/>
      <c r="V1" s="5" t="s">
        <v>3</v>
      </c>
      <c r="W1" s="6"/>
      <c r="X1" s="6"/>
      <c r="Y1" s="6"/>
      <c r="Z1" s="6"/>
      <c r="AA1" s="6"/>
    </row>
    <row r="2" spans="1:27" ht="15.75" thickBot="1" x14ac:dyDescent="0.3">
      <c r="A2" s="9"/>
      <c r="B2" s="10" t="s">
        <v>4</v>
      </c>
      <c r="C2" s="11"/>
      <c r="D2" s="12"/>
      <c r="E2" s="12"/>
      <c r="F2" s="12"/>
      <c r="G2" s="12"/>
      <c r="H2" s="12"/>
      <c r="I2" s="12"/>
      <c r="J2" s="13" t="s">
        <v>5</v>
      </c>
      <c r="K2" s="14"/>
      <c r="L2" s="14"/>
      <c r="M2" s="14"/>
      <c r="N2" s="14"/>
      <c r="O2" s="14"/>
      <c r="P2" s="13" t="s">
        <v>6</v>
      </c>
      <c r="Q2" s="14"/>
      <c r="R2" s="14"/>
      <c r="S2" s="14"/>
      <c r="T2" s="14"/>
      <c r="U2" s="15"/>
      <c r="V2" s="13" t="s">
        <v>5</v>
      </c>
      <c r="W2" s="14"/>
      <c r="X2" s="14"/>
      <c r="Y2" s="14"/>
      <c r="Z2" s="14"/>
      <c r="AA2" s="14"/>
    </row>
    <row r="3" spans="1:27" ht="52.5" thickBot="1" x14ac:dyDescent="0.3">
      <c r="A3" s="16" t="s">
        <v>7</v>
      </c>
      <c r="B3" s="17" t="s">
        <v>8</v>
      </c>
      <c r="C3" s="17" t="s">
        <v>9</v>
      </c>
      <c r="D3" s="17" t="s">
        <v>10</v>
      </c>
      <c r="E3" s="17" t="s">
        <v>11</v>
      </c>
      <c r="F3" s="17" t="s">
        <v>12</v>
      </c>
      <c r="G3" s="17" t="s">
        <v>13</v>
      </c>
      <c r="H3" s="18" t="s">
        <v>14</v>
      </c>
      <c r="I3" s="19" t="s">
        <v>15</v>
      </c>
      <c r="J3" s="75" t="s">
        <v>136</v>
      </c>
      <c r="K3" s="21" t="s">
        <v>9</v>
      </c>
      <c r="L3" s="21" t="s">
        <v>10</v>
      </c>
      <c r="M3" s="21" t="s">
        <v>11</v>
      </c>
      <c r="N3" s="21" t="s">
        <v>12</v>
      </c>
      <c r="O3" s="21" t="s">
        <v>13</v>
      </c>
      <c r="P3" s="20" t="s">
        <v>8</v>
      </c>
      <c r="Q3" s="21" t="s">
        <v>9</v>
      </c>
      <c r="R3" s="21" t="s">
        <v>10</v>
      </c>
      <c r="S3" s="21" t="s">
        <v>11</v>
      </c>
      <c r="T3" s="21" t="s">
        <v>12</v>
      </c>
      <c r="U3" s="21" t="s">
        <v>13</v>
      </c>
      <c r="V3" s="20" t="s">
        <v>8</v>
      </c>
      <c r="W3" s="21" t="s">
        <v>9</v>
      </c>
      <c r="X3" s="21" t="s">
        <v>10</v>
      </c>
      <c r="Y3" s="21" t="s">
        <v>11</v>
      </c>
      <c r="Z3" s="21" t="s">
        <v>12</v>
      </c>
      <c r="AA3" s="21" t="s">
        <v>13</v>
      </c>
    </row>
    <row r="4" spans="1:27" s="27" customFormat="1" ht="12.75" x14ac:dyDescent="0.2">
      <c r="A4" s="22"/>
      <c r="B4" s="23"/>
      <c r="C4" s="23"/>
      <c r="D4" s="23"/>
      <c r="E4" s="23"/>
      <c r="F4" s="23"/>
      <c r="G4" s="23"/>
      <c r="H4" s="24"/>
      <c r="I4" s="24"/>
      <c r="J4" s="25"/>
      <c r="K4" s="25"/>
      <c r="L4" s="25"/>
      <c r="M4" s="25"/>
      <c r="N4" s="25"/>
      <c r="O4" s="25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</row>
    <row r="5" spans="1:27" s="27" customFormat="1" ht="12.75" x14ac:dyDescent="0.2">
      <c r="A5" s="78">
        <v>1995</v>
      </c>
      <c r="B5" s="76">
        <f>'Valores Correntes'!R5</f>
        <v>705991.55286091799</v>
      </c>
      <c r="C5" s="76">
        <f>'Valores Correntes'!S5</f>
        <v>449762.07590475498</v>
      </c>
      <c r="D5" s="76">
        <f>'Valores Correntes'!T5</f>
        <v>147749.38174843899</v>
      </c>
      <c r="E5" s="76">
        <f>'Valores Correntes'!U5</f>
        <v>143219.54756080601</v>
      </c>
      <c r="F5" s="76">
        <f>'Valores Correntes'!W5</f>
        <v>53153.2218317691</v>
      </c>
      <c r="G5" s="76">
        <f>'Valores Correntes'!X5</f>
        <v>66755.631121209299</v>
      </c>
      <c r="H5" s="77">
        <f t="shared" ref="H5" si="0">SUM(C5:E5)</f>
        <v>740731.005214</v>
      </c>
      <c r="I5" s="77">
        <f>'Valores Correntes'!X5</f>
        <v>66755.631121209299</v>
      </c>
      <c r="J5" s="25"/>
      <c r="K5" s="25"/>
      <c r="L5" s="25"/>
      <c r="M5" s="25"/>
      <c r="N5" s="25"/>
      <c r="O5" s="25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</row>
    <row r="6" spans="1:27" s="27" customFormat="1" ht="12.75" x14ac:dyDescent="0.2">
      <c r="A6" s="22"/>
      <c r="B6" s="23"/>
      <c r="C6" s="23"/>
      <c r="D6" s="23"/>
      <c r="E6" s="23"/>
      <c r="F6" s="23"/>
      <c r="G6" s="23"/>
      <c r="H6" s="24"/>
      <c r="I6" s="24"/>
      <c r="J6" s="25"/>
      <c r="K6" s="25"/>
      <c r="L6" s="25"/>
      <c r="M6" s="25"/>
      <c r="N6" s="25"/>
      <c r="O6" s="25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</row>
    <row r="7" spans="1:27" s="27" customFormat="1" ht="12.75" x14ac:dyDescent="0.2">
      <c r="A7" s="73" t="s">
        <v>47</v>
      </c>
      <c r="B7" s="23">
        <f>'Valores Correntes'!R6</f>
        <v>189323.29914772199</v>
      </c>
      <c r="C7" s="23">
        <f>'Valores Correntes'!S6</f>
        <v>125685.04552922399</v>
      </c>
      <c r="D7" s="23">
        <f>'Valores Correntes'!T6</f>
        <v>35666.080219050898</v>
      </c>
      <c r="E7" s="23">
        <f>'Valores Correntes'!U6</f>
        <v>35403.155673255103</v>
      </c>
      <c r="F7" s="23">
        <f>'Valores Correntes'!W6</f>
        <v>12305.881160397301</v>
      </c>
      <c r="G7" s="23">
        <f>'Valores Correntes'!X6</f>
        <v>14772.8059471744</v>
      </c>
      <c r="H7" s="24">
        <f>SUM(C7:E7)</f>
        <v>196754.28142153</v>
      </c>
      <c r="I7" s="24">
        <f>'Valores Correntes'!X6</f>
        <v>14772.8059471744</v>
      </c>
      <c r="J7" s="25">
        <f>(('Val encad preços 95 com ajuste'!Q5)/((B$5/4))-1)*100</f>
        <v>0.84345275927599772</v>
      </c>
      <c r="K7" s="25">
        <f>(('Val encad preços 95 com ajuste'!R5)/((C$5/4))-1)*100</f>
        <v>-1.1389643769808888</v>
      </c>
      <c r="L7" s="25">
        <f>(('Val encad preços 95 com ajuste'!S5)/((D$5/4))-1)*100</f>
        <v>-0.85685233536619831</v>
      </c>
      <c r="M7" s="25">
        <f>(('Val encad preços 95 com ajuste'!T5)/((E$5/4))-1)*100</f>
        <v>-3.1585642268753045</v>
      </c>
      <c r="N7" s="25">
        <f>(('Val encad preços 95 com ajuste'!U5)/((F$5/4))-1)*100</f>
        <v>-1.781562687827698</v>
      </c>
      <c r="O7" s="25">
        <f>(('Val encad preços 95 com ajuste'!V5)/((G$5/4))-1)*100</f>
        <v>-8.6561334065620059</v>
      </c>
      <c r="P7" s="26">
        <f>(J7/100)+1</f>
        <v>1.00843452759276</v>
      </c>
      <c r="Q7" s="26">
        <f t="shared" ref="Q7:U22" si="1">(K7/100)+1</f>
        <v>0.98861035623019111</v>
      </c>
      <c r="R7" s="26">
        <f t="shared" si="1"/>
        <v>0.99143147664633802</v>
      </c>
      <c r="S7" s="26">
        <f t="shared" si="1"/>
        <v>0.96841435773124696</v>
      </c>
      <c r="T7" s="26">
        <f t="shared" si="1"/>
        <v>0.98218437312172302</v>
      </c>
      <c r="U7" s="26">
        <f t="shared" si="1"/>
        <v>0.91343866593437995</v>
      </c>
      <c r="V7" s="26">
        <f>((B7/(B$5/4))-1)*100</f>
        <v>7.2666087182032602</v>
      </c>
      <c r="W7" s="26">
        <f t="shared" ref="W7:AA10" si="2">((C7/(C$5/4))-1)*100</f>
        <v>11.779140361171759</v>
      </c>
      <c r="X7" s="26">
        <f t="shared" si="2"/>
        <v>-3.4416799664808928</v>
      </c>
      <c r="Y7" s="26">
        <f t="shared" si="2"/>
        <v>-1.1220010781722078</v>
      </c>
      <c r="Z7" s="26">
        <f t="shared" si="2"/>
        <v>-7.3931495678991155</v>
      </c>
      <c r="AA7" s="26">
        <f t="shared" si="2"/>
        <v>-11.481289598768541</v>
      </c>
    </row>
    <row r="8" spans="1:27" s="27" customFormat="1" ht="12.75" x14ac:dyDescent="0.2">
      <c r="A8" s="73" t="s">
        <v>48</v>
      </c>
      <c r="B8" s="23">
        <f>'Valores Correntes'!R7</f>
        <v>204610.728455459</v>
      </c>
      <c r="C8" s="23">
        <f>'Valores Correntes'!S7</f>
        <v>132510.86199065301</v>
      </c>
      <c r="D8" s="23">
        <f>'Valores Correntes'!T7</f>
        <v>39022.695112655798</v>
      </c>
      <c r="E8" s="23">
        <f>'Valores Correntes'!U7</f>
        <v>39326.084018085101</v>
      </c>
      <c r="F8" s="23">
        <f>'Valores Correntes'!W7</f>
        <v>14576.3115534512</v>
      </c>
      <c r="G8" s="23">
        <f>'Valores Correntes'!X7</f>
        <v>17470.476419051502</v>
      </c>
      <c r="H8" s="24">
        <f t="shared" ref="H8:H58" si="3">SUM(C8:E8)</f>
        <v>210859.64112139388</v>
      </c>
      <c r="I8" s="24">
        <f>'Valores Correntes'!X7</f>
        <v>17470.476419051502</v>
      </c>
      <c r="J8" s="25">
        <f>(('Val encad preços 95 com ajuste'!Q6)/((B$5/4))-1)*100</f>
        <v>0.36428318991701403</v>
      </c>
      <c r="K8" s="25">
        <f>(('Val encad preços 95 com ajuste'!R6)/((C$5/4))-1)*100</f>
        <v>0.94274468716299964</v>
      </c>
      <c r="L8" s="25">
        <f>(('Val encad preços 95 com ajuste'!S6)/((D$5/4))-1)*100</f>
        <v>0.74104539380899226</v>
      </c>
      <c r="M8" s="25">
        <f>(('Val encad preços 95 com ajuste'!T6)/((E$5/4))-1)*100</f>
        <v>-1.0611409167635144</v>
      </c>
      <c r="N8" s="25">
        <f>(('Val encad preços 95 com ajuste'!U6)/((F$5/4))-1)*100</f>
        <v>-4.0610461785759107</v>
      </c>
      <c r="O8" s="25">
        <f>(('Val encad preços 95 com ajuste'!V6)/((G$5/4))-1)*100</f>
        <v>-9.4935073954494076E-2</v>
      </c>
      <c r="P8" s="26">
        <f t="shared" ref="P8:P71" si="4">(J8/100)+1</f>
        <v>1.0036428318991701</v>
      </c>
      <c r="Q8" s="26">
        <f t="shared" si="1"/>
        <v>1.00942744687163</v>
      </c>
      <c r="R8" s="26">
        <f t="shared" si="1"/>
        <v>1.0074104539380899</v>
      </c>
      <c r="S8" s="26">
        <f t="shared" si="1"/>
        <v>0.98938859083236486</v>
      </c>
      <c r="T8" s="26">
        <f t="shared" si="1"/>
        <v>0.95938953821424089</v>
      </c>
      <c r="U8" s="26">
        <f t="shared" si="1"/>
        <v>0.99905064926045506</v>
      </c>
      <c r="V8" s="26">
        <f t="shared" ref="V8:V10" si="5">((B8/(B$5/4))-1)*100</f>
        <v>15.928145387183012</v>
      </c>
      <c r="W8" s="26">
        <f t="shared" si="2"/>
        <v>17.849742421337012</v>
      </c>
      <c r="X8" s="26">
        <f t="shared" si="2"/>
        <v>5.6456403427707302</v>
      </c>
      <c r="Y8" s="26">
        <f t="shared" si="2"/>
        <v>9.8344037189158851</v>
      </c>
      <c r="Z8" s="26">
        <f t="shared" si="2"/>
        <v>9.6927791100640093</v>
      </c>
      <c r="AA8" s="26">
        <f t="shared" si="2"/>
        <v>4.6831623077913553</v>
      </c>
    </row>
    <row r="9" spans="1:27" s="27" customFormat="1" ht="12.75" x14ac:dyDescent="0.2">
      <c r="A9" s="73" t="s">
        <v>49</v>
      </c>
      <c r="B9" s="23">
        <f>'Valores Correntes'!R8</f>
        <v>221513.23437499799</v>
      </c>
      <c r="C9" s="23">
        <f>'Valores Correntes'!S8</f>
        <v>142658.329877749</v>
      </c>
      <c r="D9" s="23">
        <f>'Valores Correntes'!T8</f>
        <v>41810.459717367201</v>
      </c>
      <c r="E9" s="23">
        <f>'Valores Correntes'!U8</f>
        <v>41417.571128637799</v>
      </c>
      <c r="F9" s="23">
        <f>'Valores Correntes'!W8</f>
        <v>15560.4751805381</v>
      </c>
      <c r="G9" s="23">
        <f>'Valores Correntes'!X8</f>
        <v>20927.580401059698</v>
      </c>
      <c r="H9" s="24">
        <f t="shared" si="3"/>
        <v>225886.36072375398</v>
      </c>
      <c r="I9" s="24">
        <f>'Valores Correntes'!X8</f>
        <v>20927.580401059698</v>
      </c>
      <c r="J9" s="25">
        <f>(('Val encad preços 95 com ajuste'!Q7)/((B$5/4))-1)*100</f>
        <v>4.3953708727459961</v>
      </c>
      <c r="K9" s="25">
        <f>(('Val encad preços 95 com ajuste'!R7)/((C$5/4))-1)*100</f>
        <v>3.6942818496289886</v>
      </c>
      <c r="L9" s="25">
        <f>(('Val encad preços 95 com ajuste'!S7)/((D$5/4))-1)*100</f>
        <v>4.2442373303679837</v>
      </c>
      <c r="M9" s="25">
        <f>(('Val encad preços 95 com ajuste'!T7)/((E$5/4))-1)*100</f>
        <v>2.1235584246700023</v>
      </c>
      <c r="N9" s="25">
        <f>(('Val encad preços 95 com ajuste'!U7)/((F$5/4))-1)*100</f>
        <v>-4.3717653451111005</v>
      </c>
      <c r="O9" s="25">
        <f>(('Val encad preços 95 com ajuste'!V7)/((G$5/4))-1)*100</f>
        <v>7.1861757992689901</v>
      </c>
      <c r="P9" s="26">
        <f t="shared" si="4"/>
        <v>1.04395370872746</v>
      </c>
      <c r="Q9" s="26">
        <f t="shared" si="1"/>
        <v>1.0369428184962899</v>
      </c>
      <c r="R9" s="26">
        <f t="shared" si="1"/>
        <v>1.0424423733036798</v>
      </c>
      <c r="S9" s="26">
        <f t="shared" si="1"/>
        <v>1.0212355842467</v>
      </c>
      <c r="T9" s="26">
        <f t="shared" si="1"/>
        <v>0.956282346548889</v>
      </c>
      <c r="U9" s="26">
        <f t="shared" si="1"/>
        <v>1.0718617579926899</v>
      </c>
      <c r="V9" s="26">
        <f t="shared" si="5"/>
        <v>25.504750575188041</v>
      </c>
      <c r="W9" s="26">
        <f t="shared" si="2"/>
        <v>26.874485440572716</v>
      </c>
      <c r="X9" s="26">
        <f t="shared" si="2"/>
        <v>13.192919584745244</v>
      </c>
      <c r="Y9" s="26">
        <f t="shared" si="2"/>
        <v>15.675749111142379</v>
      </c>
      <c r="Z9" s="26">
        <f t="shared" si="2"/>
        <v>17.099017852857791</v>
      </c>
      <c r="AA9" s="26">
        <f t="shared" si="2"/>
        <v>25.398142745807583</v>
      </c>
    </row>
    <row r="10" spans="1:27" s="27" customFormat="1" ht="12.75" x14ac:dyDescent="0.2">
      <c r="A10" s="73" t="s">
        <v>50</v>
      </c>
      <c r="B10" s="23">
        <f>'Valores Correntes'!R9</f>
        <v>239316.34583421901</v>
      </c>
      <c r="C10" s="23">
        <f>'Valores Correntes'!S9</f>
        <v>156087.49891516101</v>
      </c>
      <c r="D10" s="23">
        <f>'Valores Correntes'!T9</f>
        <v>52323.642222572198</v>
      </c>
      <c r="E10" s="23">
        <f>'Valores Correntes'!U9</f>
        <v>43186.71401666</v>
      </c>
      <c r="F10" s="23">
        <f>'Valores Correntes'!W9</f>
        <v>15084.715220001701</v>
      </c>
      <c r="G10" s="23">
        <f>'Valores Correntes'!X9</f>
        <v>22949.09994176</v>
      </c>
      <c r="H10" s="24">
        <f t="shared" si="3"/>
        <v>251597.85515439321</v>
      </c>
      <c r="I10" s="24">
        <f>'Valores Correntes'!X9</f>
        <v>22949.09994176</v>
      </c>
      <c r="J10" s="25">
        <f>(('Val encad preços 95 com ajuste'!Q8)/((B$5/4))-1)*100</f>
        <v>3.2756535672370024</v>
      </c>
      <c r="K10" s="25">
        <f>(('Val encad preços 95 com ajuste'!R8)/((C$5/4))-1)*100</f>
        <v>9.1219698041600026</v>
      </c>
      <c r="L10" s="25">
        <f>(('Val encad preços 95 com ajuste'!S8)/((D$5/4))-1)*100</f>
        <v>-11.421921068112795</v>
      </c>
      <c r="M10" s="25">
        <f>(('Val encad preços 95 com ajuste'!T8)/((E$5/4))-1)*100</f>
        <v>6.8098466715610151</v>
      </c>
      <c r="N10" s="25">
        <f>(('Val encad preços 95 com ajuste'!U8)/((F$5/4))-1)*100</f>
        <v>0.45427724200099995</v>
      </c>
      <c r="O10" s="25">
        <f>(('Val encad preços 95 com ajuste'!V8)/((G$5/4))-1)*100</f>
        <v>18.606779359078995</v>
      </c>
      <c r="P10" s="26">
        <f t="shared" si="4"/>
        <v>1.03275653567237</v>
      </c>
      <c r="Q10" s="26">
        <f t="shared" si="1"/>
        <v>1.0912196980416</v>
      </c>
      <c r="R10" s="26">
        <f t="shared" si="1"/>
        <v>0.88578078931887205</v>
      </c>
      <c r="S10" s="26">
        <f t="shared" si="1"/>
        <v>1.0680984667156102</v>
      </c>
      <c r="T10" s="26">
        <f t="shared" si="1"/>
        <v>1.00454277242001</v>
      </c>
      <c r="U10" s="26">
        <f t="shared" si="1"/>
        <v>1.18606779359079</v>
      </c>
      <c r="V10" s="26">
        <f t="shared" si="5"/>
        <v>35.591619964532306</v>
      </c>
      <c r="W10" s="26">
        <f t="shared" si="2"/>
        <v>38.817839277507503</v>
      </c>
      <c r="X10" s="26">
        <f t="shared" si="2"/>
        <v>41.655123299695319</v>
      </c>
      <c r="Y10" s="26">
        <f t="shared" si="2"/>
        <v>20.616814540136531</v>
      </c>
      <c r="Z10" s="26">
        <f t="shared" si="2"/>
        <v>13.51872718267273</v>
      </c>
      <c r="AA10" s="26">
        <f t="shared" si="2"/>
        <v>37.511095656280681</v>
      </c>
    </row>
    <row r="11" spans="1:27" s="27" customFormat="1" ht="12.75" x14ac:dyDescent="0.2">
      <c r="A11" s="73" t="s">
        <v>51</v>
      </c>
      <c r="B11" s="23">
        <f>'Valores Correntes'!R11</f>
        <v>219117.04938243199</v>
      </c>
      <c r="C11" s="23">
        <f>'Valores Correntes'!S11</f>
        <v>147807.94462590301</v>
      </c>
      <c r="D11" s="23">
        <f>'Valores Correntes'!T11</f>
        <v>42139.016771511699</v>
      </c>
      <c r="E11" s="23">
        <f>'Valores Correntes'!U11</f>
        <v>42696.634956251197</v>
      </c>
      <c r="F11" s="23">
        <f>'Valores Correntes'!W11</f>
        <v>13162.000818774501</v>
      </c>
      <c r="G11" s="23">
        <f>'Valores Correntes'!X11</f>
        <v>19333.246217087799</v>
      </c>
      <c r="H11" s="24">
        <f t="shared" si="3"/>
        <v>232643.5963536659</v>
      </c>
      <c r="I11" s="24">
        <f>'Valores Correntes'!X11</f>
        <v>19333.246217087799</v>
      </c>
      <c r="J11" s="25">
        <f>(('Val encad preços 95 com ajuste'!Q9/(AVERAGE('Val encad preços 95 com ajuste'!Q$5:Q$8))-1)*100)</f>
        <v>1.8125656981511584</v>
      </c>
      <c r="K11" s="25">
        <f>(('Val encad preços 95 com ajuste'!R9/(AVERAGE('Val encad preços 95 com ajuste'!R$5:R$8))-1)*100)</f>
        <v>3.3899018223677135</v>
      </c>
      <c r="L11" s="25">
        <f>(('Val encad preços 95 com ajuste'!S9/(AVERAGE('Val encad preços 95 com ajuste'!S$5:S$8))-1)*100)</f>
        <v>2.1740413414206516</v>
      </c>
      <c r="M11" s="25">
        <f>(('Val encad preços 95 com ajuste'!T9/(AVERAGE('Val encad preços 95 com ajuste'!T$5:T$8))-1)*100)</f>
        <v>6.8433806551574827</v>
      </c>
      <c r="N11" s="25">
        <f>(('Val encad preços 95 com ajuste'!U9/(AVERAGE('Val encad preços 95 com ajuste'!U$5:U$8))-1)*100)</f>
        <v>7.7897534798359258</v>
      </c>
      <c r="O11" s="25">
        <f>(('Val encad preços 95 com ajuste'!V9/(AVERAGE('Val encad preços 95 com ajuste'!V$5:V$8))-1)*100)</f>
        <v>13.924576822078594</v>
      </c>
      <c r="P11" s="26">
        <f t="shared" si="4"/>
        <v>1.0181256569815116</v>
      </c>
      <c r="Q11" s="26">
        <f t="shared" si="1"/>
        <v>1.0338990182236771</v>
      </c>
      <c r="R11" s="26">
        <f t="shared" si="1"/>
        <v>1.0217404134142065</v>
      </c>
      <c r="S11" s="26">
        <f t="shared" si="1"/>
        <v>1.0684338065515748</v>
      </c>
      <c r="T11" s="26">
        <f t="shared" si="1"/>
        <v>1.0778975347983593</v>
      </c>
      <c r="U11" s="26">
        <f t="shared" si="1"/>
        <v>1.1392457682207859</v>
      </c>
      <c r="V11" s="26">
        <f>((B11/(AVERAGE(B$7:B$10))-1)*100)</f>
        <v>2.5392505622553019</v>
      </c>
      <c r="W11" s="26">
        <f t="shared" ref="W11:AA14" si="6">((C11/(AVERAGE(C$7:C$10))-1)*100)</f>
        <v>6.1568454930027272</v>
      </c>
      <c r="X11" s="26">
        <f t="shared" si="6"/>
        <v>-0.15804148697809994</v>
      </c>
      <c r="Y11" s="26">
        <f t="shared" si="6"/>
        <v>7.1880760813578748</v>
      </c>
      <c r="Z11" s="26">
        <f t="shared" si="6"/>
        <v>-8.4818386916506672</v>
      </c>
      <c r="AA11" s="26">
        <f t="shared" si="6"/>
        <v>1.5935664129817617</v>
      </c>
    </row>
    <row r="12" spans="1:27" s="27" customFormat="1" ht="12.75" x14ac:dyDescent="0.2">
      <c r="A12" s="73" t="s">
        <v>52</v>
      </c>
      <c r="B12" s="23">
        <f>'Valores Correntes'!R12</f>
        <v>232889.54419814001</v>
      </c>
      <c r="C12" s="23">
        <f>'Valores Correntes'!S12</f>
        <v>154446.529400787</v>
      </c>
      <c r="D12" s="23">
        <f>'Valores Correntes'!T12</f>
        <v>45484.648066843598</v>
      </c>
      <c r="E12" s="23">
        <f>'Valores Correntes'!U12</f>
        <v>46189.457864415199</v>
      </c>
      <c r="F12" s="23">
        <f>'Valores Correntes'!W12</f>
        <v>17401.764342269002</v>
      </c>
      <c r="G12" s="23">
        <f>'Valores Correntes'!X12</f>
        <v>22570.113588508098</v>
      </c>
      <c r="H12" s="24">
        <f t="shared" si="3"/>
        <v>246120.63533204579</v>
      </c>
      <c r="I12" s="24">
        <f>'Valores Correntes'!X12</f>
        <v>22570.113588508098</v>
      </c>
      <c r="J12" s="25">
        <f>(('Val encad preços 95 com ajuste'!Q10/(AVERAGE('Val encad preços 95 com ajuste'!Q$5:Q$8))-1)*100)</f>
        <v>2.8180839740163055</v>
      </c>
      <c r="K12" s="25">
        <f>(('Val encad preços 95 com ajuste'!R10/(AVERAGE('Val encad preços 95 com ajuste'!R$5:R$8))-1)*100)</f>
        <v>3.7107064554698699</v>
      </c>
      <c r="L12" s="25">
        <f>(('Val encad preços 95 com ajuste'!S10/(AVERAGE('Val encad preços 95 com ajuste'!S$5:S$8))-1)*100)</f>
        <v>1.7646337064760154</v>
      </c>
      <c r="M12" s="25">
        <f>(('Val encad preços 95 com ajuste'!T10/(AVERAGE('Val encad preços 95 com ajuste'!T$5:T$8))-1)*100)</f>
        <v>7.7584672140967648</v>
      </c>
      <c r="N12" s="25">
        <f>(('Val encad preços 95 com ajuste'!U10/(AVERAGE('Val encad preços 95 com ajuste'!U$5:U$8))-1)*100)</f>
        <v>14.076170811028099</v>
      </c>
      <c r="O12" s="25">
        <f>(('Val encad preços 95 com ajuste'!V10/(AVERAGE('Val encad preços 95 com ajuste'!V$5:V$8))-1)*100)</f>
        <v>18.567468402133681</v>
      </c>
      <c r="P12" s="26">
        <f t="shared" si="4"/>
        <v>1.0281808397401631</v>
      </c>
      <c r="Q12" s="26">
        <f t="shared" si="1"/>
        <v>1.0371070645546987</v>
      </c>
      <c r="R12" s="26">
        <f t="shared" si="1"/>
        <v>1.0176463370647602</v>
      </c>
      <c r="S12" s="26">
        <f t="shared" si="1"/>
        <v>1.0775846721409676</v>
      </c>
      <c r="T12" s="26">
        <f t="shared" si="1"/>
        <v>1.140761708110281</v>
      </c>
      <c r="U12" s="26">
        <f t="shared" si="1"/>
        <v>1.1856746840213368</v>
      </c>
      <c r="V12" s="26">
        <f t="shared" ref="V12:V14" si="7">((B12/(AVERAGE(B$7:B$10))-1)*100)</f>
        <v>8.9843049327641431</v>
      </c>
      <c r="W12" s="26">
        <f t="shared" si="6"/>
        <v>10.924730061205135</v>
      </c>
      <c r="X12" s="26">
        <f t="shared" si="6"/>
        <v>7.7689204257692657</v>
      </c>
      <c r="Y12" s="26">
        <f t="shared" si="6"/>
        <v>15.956658617255792</v>
      </c>
      <c r="Z12" s="26">
        <f t="shared" si="6"/>
        <v>20.998129239893125</v>
      </c>
      <c r="AA12" s="26">
        <f t="shared" si="6"/>
        <v>18.602862036483959</v>
      </c>
    </row>
    <row r="13" spans="1:27" s="27" customFormat="1" ht="12.75" x14ac:dyDescent="0.2">
      <c r="A13" s="73" t="s">
        <v>53</v>
      </c>
      <c r="B13" s="23">
        <f>'Valores Correntes'!R13</f>
        <v>246178.48109675301</v>
      </c>
      <c r="C13" s="23">
        <f>'Valores Correntes'!S13</f>
        <v>157597.812218876</v>
      </c>
      <c r="D13" s="23">
        <f>'Valores Correntes'!T13</f>
        <v>45829.9437727595</v>
      </c>
      <c r="E13" s="23">
        <f>'Valores Correntes'!U13</f>
        <v>47287.134029045803</v>
      </c>
      <c r="F13" s="23">
        <f>'Valores Correntes'!W13</f>
        <v>18528.582860457402</v>
      </c>
      <c r="G13" s="23">
        <f>'Valores Correntes'!X13</f>
        <v>25171.209721374202</v>
      </c>
      <c r="H13" s="24">
        <f t="shared" si="3"/>
        <v>250714.89002068131</v>
      </c>
      <c r="I13" s="24">
        <f>'Valores Correntes'!X13</f>
        <v>25171.209721374202</v>
      </c>
      <c r="J13" s="25">
        <f>(('Val encad preços 95 com ajuste'!Q11/(AVERAGE('Val encad preços 95 com ajuste'!Q$5:Q$8))-1)*100)</f>
        <v>4.0990871409978036</v>
      </c>
      <c r="K13" s="25">
        <f>(('Val encad preços 95 com ajuste'!R11/(AVERAGE('Val encad preços 95 com ajuste'!R$5:R$8))-1)*100)</f>
        <v>2.6376909077034938</v>
      </c>
      <c r="L13" s="25">
        <f>(('Val encad preços 95 com ajuste'!S11/(AVERAGE('Val encad preços 95 com ajuste'!S$5:S$8))-1)*100)</f>
        <v>0.17150992079471017</v>
      </c>
      <c r="M13" s="25">
        <f>(('Val encad preços 95 com ajuste'!T11/(AVERAGE('Val encad preços 95 com ajuste'!T$5:T$8))-1)*100)</f>
        <v>9.7002459595507915</v>
      </c>
      <c r="N13" s="25">
        <f>(('Val encad preços 95 com ajuste'!U11/(AVERAGE('Val encad preços 95 com ajuste'!U$5:U$8))-1)*100)</f>
        <v>17.263660939359827</v>
      </c>
      <c r="O13" s="25">
        <f>(('Val encad preços 95 com ajuste'!V11/(AVERAGE('Val encad preços 95 com ajuste'!V$5:V$8))-1)*100)</f>
        <v>19.172111331200405</v>
      </c>
      <c r="P13" s="26">
        <f t="shared" si="4"/>
        <v>1.040990871409978</v>
      </c>
      <c r="Q13" s="26">
        <f t="shared" si="1"/>
        <v>1.0263769090770349</v>
      </c>
      <c r="R13" s="26">
        <f t="shared" si="1"/>
        <v>1.0017150992079471</v>
      </c>
      <c r="S13" s="26">
        <f t="shared" si="1"/>
        <v>1.0970024595955079</v>
      </c>
      <c r="T13" s="26">
        <f t="shared" si="1"/>
        <v>1.1726366093935983</v>
      </c>
      <c r="U13" s="26">
        <f t="shared" si="1"/>
        <v>1.191721113312004</v>
      </c>
      <c r="V13" s="26">
        <f t="shared" si="7"/>
        <v>15.203070812431596</v>
      </c>
      <c r="W13" s="26">
        <f t="shared" si="6"/>
        <v>13.188006531704177</v>
      </c>
      <c r="X13" s="26">
        <f t="shared" si="6"/>
        <v>8.5870458161102938</v>
      </c>
      <c r="Y13" s="26">
        <f t="shared" si="6"/>
        <v>18.712327685033038</v>
      </c>
      <c r="Z13" s="26">
        <f t="shared" si="6"/>
        <v>28.833135507762584</v>
      </c>
      <c r="AA13" s="26">
        <f t="shared" si="6"/>
        <v>32.271266698258728</v>
      </c>
    </row>
    <row r="14" spans="1:27" s="27" customFormat="1" ht="12.75" x14ac:dyDescent="0.2">
      <c r="A14" s="73" t="s">
        <v>54</v>
      </c>
      <c r="B14" s="23">
        <f>'Valores Correntes'!R14</f>
        <v>253904.121411486</v>
      </c>
      <c r="C14" s="23">
        <f>'Valores Correntes'!S14</f>
        <v>161953.64206206301</v>
      </c>
      <c r="D14" s="23">
        <f>'Valores Correntes'!T14</f>
        <v>52539.8226152481</v>
      </c>
      <c r="E14" s="23">
        <f>'Valores Correntes'!U14</f>
        <v>45893.848726554803</v>
      </c>
      <c r="F14" s="23">
        <f>'Valores Correntes'!W14</f>
        <v>17398.225096545499</v>
      </c>
      <c r="G14" s="23">
        <f>'Valores Correntes'!X14</f>
        <v>24255.154872288898</v>
      </c>
      <c r="H14" s="24">
        <f t="shared" si="3"/>
        <v>260387.3134038659</v>
      </c>
      <c r="I14" s="24">
        <f>'Valores Correntes'!X14</f>
        <v>24255.154872288898</v>
      </c>
      <c r="J14" s="25">
        <f>(('Val encad preços 95 com ajuste'!Q12/(AVERAGE('Val encad preços 95 com ajuste'!Q$5:Q$8))-1)*100)</f>
        <v>4.8645770286331658</v>
      </c>
      <c r="K14" s="25">
        <f>(('Val encad preços 95 com ajuste'!R12/(AVERAGE('Val encad preços 95 com ajuste'!R$5:R$8))-1)*100)</f>
        <v>2.7536489244421869</v>
      </c>
      <c r="L14" s="25">
        <f>(('Val encad preços 95 com ajuste'!S12/(AVERAGE('Val encad preços 95 com ajuste'!S$5:S$8))-1)*100)</f>
        <v>0.90879364444718114</v>
      </c>
      <c r="M14" s="25">
        <f>(('Val encad preços 95 com ajuste'!T12/(AVERAGE('Val encad preços 95 com ajuste'!T$5:T$8))-1)*100)</f>
        <v>9.4111043167151021</v>
      </c>
      <c r="N14" s="25">
        <f>(('Val encad preços 95 com ajuste'!U12/(AVERAGE('Val encad preços 95 com ajuste'!U$5:U$8))-1)*100)</f>
        <v>12.730796826148394</v>
      </c>
      <c r="O14" s="25">
        <f>(('Val encad preços 95 com ajuste'!V12/(AVERAGE('Val encad preços 95 com ajuste'!V$5:V$8))-1)*100)</f>
        <v>11.769766378492076</v>
      </c>
      <c r="P14" s="26">
        <f t="shared" si="4"/>
        <v>1.0486457702863317</v>
      </c>
      <c r="Q14" s="26">
        <f t="shared" si="1"/>
        <v>1.0275364892444219</v>
      </c>
      <c r="R14" s="26">
        <f t="shared" si="1"/>
        <v>1.0090879364444718</v>
      </c>
      <c r="S14" s="26">
        <f t="shared" si="1"/>
        <v>1.094111043167151</v>
      </c>
      <c r="T14" s="26">
        <f t="shared" si="1"/>
        <v>1.1273079682614839</v>
      </c>
      <c r="U14" s="26">
        <f t="shared" si="1"/>
        <v>1.1176976637849207</v>
      </c>
      <c r="V14" s="26">
        <f t="shared" si="7"/>
        <v>18.818405037764506</v>
      </c>
      <c r="W14" s="26">
        <f t="shared" si="6"/>
        <v>16.316398289179279</v>
      </c>
      <c r="X14" s="26">
        <f t="shared" si="6"/>
        <v>24.485078004465912</v>
      </c>
      <c r="Y14" s="26">
        <f t="shared" si="6"/>
        <v>15.214544518760874</v>
      </c>
      <c r="Z14" s="26">
        <f t="shared" si="6"/>
        <v>20.973520119631452</v>
      </c>
      <c r="AA14" s="26">
        <f t="shared" si="6"/>
        <v>27.45752367220522</v>
      </c>
    </row>
    <row r="15" spans="1:27" s="27" customFormat="1" ht="12.75" x14ac:dyDescent="0.2">
      <c r="A15" s="73" t="s">
        <v>55</v>
      </c>
      <c r="B15" s="23">
        <f>'Valores Correntes'!R16</f>
        <v>235700.701907326</v>
      </c>
      <c r="C15" s="23">
        <f>'Valores Correntes'!S16</f>
        <v>157102.91027367601</v>
      </c>
      <c r="D15" s="23">
        <f>'Valores Correntes'!T16</f>
        <v>46994.030117266899</v>
      </c>
      <c r="E15" s="23">
        <f>'Valores Correntes'!U16</f>
        <v>45594.776960241797</v>
      </c>
      <c r="F15" s="23">
        <f>'Valores Correntes'!W16</f>
        <v>16098.854683637501</v>
      </c>
      <c r="G15" s="23">
        <f>'Valores Correntes'!X16</f>
        <v>21714.344068676099</v>
      </c>
      <c r="H15" s="24">
        <f t="shared" si="3"/>
        <v>249691.71735118469</v>
      </c>
      <c r="I15" s="24">
        <f>'Valores Correntes'!X16</f>
        <v>21714.344068676099</v>
      </c>
      <c r="J15" s="25">
        <f>(('Val encad preços 95 com ajuste'!Q13/(AVERAGE('Val encad preços 95 com ajuste'!Q$9:Q$12)))-1)*100</f>
        <v>-0.68698207877189166</v>
      </c>
      <c r="K15" s="25">
        <f>(('Val encad preços 95 com ajuste'!R13/(AVERAGE('Val encad preços 95 com ajuste'!R$9:R$12)))-1)*100</f>
        <v>-0.26215640542778251</v>
      </c>
      <c r="L15" s="25">
        <f>(('Val encad preços 95 com ajuste'!S13/(AVERAGE('Val encad preços 95 com ajuste'!S$9:S$12)))-1)*100</f>
        <v>2.0168515629050088</v>
      </c>
      <c r="M15" s="25">
        <f>(('Val encad preços 95 com ajuste'!T13/(AVERAGE('Val encad preços 95 com ajuste'!T$9:T$12)))-1)*100</f>
        <v>1.2812295335462354</v>
      </c>
      <c r="N15" s="25">
        <f>(('Val encad preços 95 com ajuste'!U13/(AVERAGE('Val encad preços 95 com ajuste'!U$9:U$12)))-1)*100</f>
        <v>4.7849732809051027</v>
      </c>
      <c r="O15" s="25">
        <f>(('Val encad preços 95 com ajuste'!V13/(AVERAGE('Val encad preços 95 com ajuste'!V$9:V$12)))-1)*100</f>
        <v>5.7338481490187387</v>
      </c>
      <c r="P15" s="26">
        <f t="shared" si="4"/>
        <v>0.99313017921228108</v>
      </c>
      <c r="Q15" s="26">
        <f t="shared" si="1"/>
        <v>0.99737843594572217</v>
      </c>
      <c r="R15" s="26">
        <f t="shared" si="1"/>
        <v>1.0201685156290501</v>
      </c>
      <c r="S15" s="26">
        <f t="shared" si="1"/>
        <v>1.0128122953354624</v>
      </c>
      <c r="T15" s="26">
        <f t="shared" si="1"/>
        <v>1.047849732809051</v>
      </c>
      <c r="U15" s="26">
        <f t="shared" si="1"/>
        <v>1.0573384814901874</v>
      </c>
      <c r="V15" s="26">
        <f>((B15/(AVERAGE(B$11:B$14))-1)*100)</f>
        <v>-0.97536958697309606</v>
      </c>
      <c r="W15" s="26">
        <f t="shared" ref="W15:AA18" si="8">((C15/(AVERAGE(C$11:C$14))-1)*100)</f>
        <v>1.0623431663081551</v>
      </c>
      <c r="X15" s="26">
        <f t="shared" si="8"/>
        <v>1.0659996052719167</v>
      </c>
      <c r="Y15" s="26">
        <f t="shared" si="8"/>
        <v>0.17138313652402815</v>
      </c>
      <c r="Z15" s="26">
        <f t="shared" si="8"/>
        <v>-3.1510547815202239</v>
      </c>
      <c r="AA15" s="26">
        <f t="shared" si="8"/>
        <v>-4.8969250197265275</v>
      </c>
    </row>
    <row r="16" spans="1:27" s="27" customFormat="1" ht="12.75" x14ac:dyDescent="0.2">
      <c r="A16" s="73" t="s">
        <v>56</v>
      </c>
      <c r="B16" s="23">
        <f>'Valores Correntes'!R17</f>
        <v>251935.878971094</v>
      </c>
      <c r="C16" s="23">
        <f>'Valores Correntes'!S17</f>
        <v>159193.94315707899</v>
      </c>
      <c r="D16" s="23">
        <f>'Valores Correntes'!T17</f>
        <v>49306.681275901698</v>
      </c>
      <c r="E16" s="23">
        <f>'Valores Correntes'!U17</f>
        <v>48379.306747027702</v>
      </c>
      <c r="F16" s="23">
        <f>'Valores Correntes'!W17</f>
        <v>18804.595297616001</v>
      </c>
      <c r="G16" s="23">
        <f>'Valores Correntes'!X17</f>
        <v>22895.701123651601</v>
      </c>
      <c r="H16" s="24">
        <f t="shared" si="3"/>
        <v>256879.9311800084</v>
      </c>
      <c r="I16" s="24">
        <f>'Valores Correntes'!X17</f>
        <v>22895.701123651601</v>
      </c>
      <c r="J16" s="25">
        <f>(('Val encad preços 95 com ajuste'!Q14/(AVERAGE('Val encad preços 95 com ajuste'!Q$9:Q$12)))-1)*100</f>
        <v>0.91082278261576111</v>
      </c>
      <c r="K16" s="25">
        <f>(('Val encad preços 95 com ajuste'!R14/(AVERAGE('Val encad preços 95 com ajuste'!R$9:R$12)))-1)*100</f>
        <v>-0.54699146115260167</v>
      </c>
      <c r="L16" s="25">
        <f>(('Val encad preços 95 com ajuste'!S14/(AVERAGE('Val encad preços 95 com ajuste'!S$9:S$12)))-1)*100</f>
        <v>2.7014541922452118</v>
      </c>
      <c r="M16" s="25">
        <f>(('Val encad preços 95 com ajuste'!T14/(AVERAGE('Val encad preços 95 com ajuste'!T$9:T$12)))-1)*100</f>
        <v>1.9439972986213583</v>
      </c>
      <c r="N16" s="25">
        <f>(('Val encad preços 95 com ajuste'!U14/(AVERAGE('Val encad preços 95 com ajuste'!U$9:U$12)))-1)*100</f>
        <v>7.3623583241731128</v>
      </c>
      <c r="O16" s="25">
        <f>(('Val encad preços 95 com ajuste'!V14/(AVERAGE('Val encad preços 95 com ajuste'!V$9:V$12)))-1)*100</f>
        <v>-8.4285524092864161E-2</v>
      </c>
      <c r="P16" s="26">
        <f t="shared" si="4"/>
        <v>1.0091082278261576</v>
      </c>
      <c r="Q16" s="26">
        <f t="shared" si="1"/>
        <v>0.99453008538847398</v>
      </c>
      <c r="R16" s="26">
        <f t="shared" si="1"/>
        <v>1.0270145419224521</v>
      </c>
      <c r="S16" s="26">
        <f t="shared" si="1"/>
        <v>1.0194399729862136</v>
      </c>
      <c r="T16" s="26">
        <f t="shared" si="1"/>
        <v>1.0736235832417311</v>
      </c>
      <c r="U16" s="26">
        <f t="shared" si="1"/>
        <v>0.99915714475907136</v>
      </c>
      <c r="V16" s="26">
        <f t="shared" ref="V16:V18" si="9">((B16/(AVERAGE(B$11:B$14))-1)*100)</f>
        <v>5.8454943112676183</v>
      </c>
      <c r="W16" s="26">
        <f t="shared" si="8"/>
        <v>2.4074785458270576</v>
      </c>
      <c r="X16" s="26">
        <f t="shared" si="8"/>
        <v>6.0396186054401335</v>
      </c>
      <c r="Y16" s="26">
        <f t="shared" si="8"/>
        <v>6.2889742011852157</v>
      </c>
      <c r="Z16" s="26">
        <f t="shared" si="8"/>
        <v>13.126384182194318</v>
      </c>
      <c r="AA16" s="26">
        <f t="shared" si="8"/>
        <v>0.2771059444360624</v>
      </c>
    </row>
    <row r="17" spans="1:27" s="27" customFormat="1" ht="12.75" x14ac:dyDescent="0.2">
      <c r="A17" s="73" t="s">
        <v>57</v>
      </c>
      <c r="B17" s="23">
        <f>'Valores Correntes'!R18</f>
        <v>258043.28562577401</v>
      </c>
      <c r="C17" s="23">
        <f>'Valores Correntes'!S18</f>
        <v>163447.30979296201</v>
      </c>
      <c r="D17" s="23">
        <f>'Valores Correntes'!T18</f>
        <v>49839.273578795197</v>
      </c>
      <c r="E17" s="23">
        <f>'Valores Correntes'!U18</f>
        <v>47636.032295500401</v>
      </c>
      <c r="F17" s="23">
        <f>'Valores Correntes'!W18</f>
        <v>18785.813594897601</v>
      </c>
      <c r="G17" s="23">
        <f>'Valores Correntes'!X18</f>
        <v>25366.179087282999</v>
      </c>
      <c r="H17" s="24">
        <f t="shared" si="3"/>
        <v>260922.6156672576</v>
      </c>
      <c r="I17" s="24">
        <f>'Valores Correntes'!X18</f>
        <v>25366.179087282999</v>
      </c>
      <c r="J17" s="25">
        <f>(('Val encad preços 95 com ajuste'!Q15/(AVERAGE('Val encad preços 95 com ajuste'!Q$9:Q$12)))-1)*100</f>
        <v>1.1817099226174577</v>
      </c>
      <c r="K17" s="25">
        <f>(('Val encad preços 95 com ajuste'!R15/(AVERAGE('Val encad preços 95 com ajuste'!R$9:R$12)))-1)*100</f>
        <v>-0.35204403161476217</v>
      </c>
      <c r="L17" s="25">
        <f>(('Val encad preços 95 com ajuste'!S15/(AVERAGE('Val encad preços 95 com ajuste'!S$9:S$12)))-1)*100</f>
        <v>4.4875735983140874</v>
      </c>
      <c r="M17" s="25">
        <f>(('Val encad preços 95 com ajuste'!T15/(AVERAGE('Val encad preços 95 com ajuste'!T$9:T$12)))-1)*100</f>
        <v>0.34604352700642327</v>
      </c>
      <c r="N17" s="25">
        <f>(('Val encad preços 95 com ajuste'!U15/(AVERAGE('Val encad preços 95 com ajuste'!U$9:U$12)))-1)*100</f>
        <v>3.249930878352103</v>
      </c>
      <c r="O17" s="25">
        <f>(('Val encad preços 95 com ajuste'!V15/(AVERAGE('Val encad preços 95 com ajuste'!V$9:V$12)))-1)*100</f>
        <v>0.6926707484564254</v>
      </c>
      <c r="P17" s="26">
        <f t="shared" si="4"/>
        <v>1.0118170992261746</v>
      </c>
      <c r="Q17" s="26">
        <f t="shared" si="1"/>
        <v>0.99647955968385238</v>
      </c>
      <c r="R17" s="26">
        <f t="shared" si="1"/>
        <v>1.0448757359831409</v>
      </c>
      <c r="S17" s="26">
        <f t="shared" si="1"/>
        <v>1.0034604352700642</v>
      </c>
      <c r="T17" s="26">
        <f t="shared" si="1"/>
        <v>1.032499308783521</v>
      </c>
      <c r="U17" s="26">
        <f t="shared" si="1"/>
        <v>1.0069267074845643</v>
      </c>
      <c r="V17" s="26">
        <f t="shared" si="9"/>
        <v>8.4113911536094044</v>
      </c>
      <c r="W17" s="26">
        <f t="shared" si="8"/>
        <v>5.1436162648478057</v>
      </c>
      <c r="X17" s="26">
        <f t="shared" si="8"/>
        <v>7.1850188475493404</v>
      </c>
      <c r="Y17" s="26">
        <f t="shared" si="8"/>
        <v>4.6560058038519925</v>
      </c>
      <c r="Z17" s="26">
        <f t="shared" si="8"/>
        <v>13.013395517259507</v>
      </c>
      <c r="AA17" s="26">
        <f t="shared" si="8"/>
        <v>11.097145005679266</v>
      </c>
    </row>
    <row r="18" spans="1:27" s="27" customFormat="1" ht="12.75" x14ac:dyDescent="0.2">
      <c r="A18" s="73" t="s">
        <v>58</v>
      </c>
      <c r="B18" s="23">
        <f>'Valores Correntes'!R19</f>
        <v>256671.152709285</v>
      </c>
      <c r="C18" s="23">
        <f>'Valores Correntes'!S19</f>
        <v>163186.842166516</v>
      </c>
      <c r="D18" s="23">
        <f>'Valores Correntes'!T19</f>
        <v>55037.192922530201</v>
      </c>
      <c r="E18" s="23">
        <f>'Valores Correntes'!U19</f>
        <v>44249.303166812198</v>
      </c>
      <c r="F18" s="23">
        <f>'Valores Correntes'!W19</f>
        <v>16781.028183936502</v>
      </c>
      <c r="G18" s="23">
        <f>'Valores Correntes'!X19</f>
        <v>24325.8075324581</v>
      </c>
      <c r="H18" s="24">
        <f t="shared" si="3"/>
        <v>262473.3382558584</v>
      </c>
      <c r="I18" s="24">
        <f>'Valores Correntes'!X19</f>
        <v>24325.8075324581</v>
      </c>
      <c r="J18" s="25">
        <f>(('Val encad preços 95 com ajuste'!Q16/(AVERAGE('Val encad preços 95 com ajuste'!Q$9:Q$12)))-1)*100</f>
        <v>-2.7168688457224199E-2</v>
      </c>
      <c r="K18" s="25">
        <f>(('Val encad preços 95 com ajuste'!R16/(AVERAGE('Val encad preços 95 com ajuste'!R$9:R$12)))-1)*100</f>
        <v>-1.6742103991928325</v>
      </c>
      <c r="L18" s="25">
        <f>(('Val encad preços 95 com ajuste'!S16/(AVERAGE('Val encad preços 95 com ajuste'!S$9:S$12)))-1)*100</f>
        <v>3.732563007658074</v>
      </c>
      <c r="M18" s="25">
        <f>(('Val encad preços 95 com ajuste'!T16/(AVERAGE('Val encad preços 95 com ajuste'!T$9:T$12)))-1)*100</f>
        <v>-4.1259345132878096</v>
      </c>
      <c r="N18" s="25">
        <f>(('Val encad preços 95 com ajuste'!U16/(AVERAGE('Val encad preços 95 com ajuste'!U$9:U$12)))-1)*100</f>
        <v>3.6927325512604803</v>
      </c>
      <c r="O18" s="25">
        <f>(('Val encad preços 95 com ajuste'!V16/(AVERAGE('Val encad preços 95 com ajuste'!V$9:V$12)))-1)*100</f>
        <v>-5.1581537627343081</v>
      </c>
      <c r="P18" s="26">
        <f t="shared" si="4"/>
        <v>0.99972831311542776</v>
      </c>
      <c r="Q18" s="26">
        <f t="shared" si="1"/>
        <v>0.98325789600807167</v>
      </c>
      <c r="R18" s="26">
        <f t="shared" si="1"/>
        <v>1.0373256300765807</v>
      </c>
      <c r="S18" s="26">
        <f t="shared" si="1"/>
        <v>0.9587406548671219</v>
      </c>
      <c r="T18" s="26">
        <f t="shared" si="1"/>
        <v>1.0369273255126048</v>
      </c>
      <c r="U18" s="26">
        <f t="shared" si="1"/>
        <v>0.94841846237265692</v>
      </c>
      <c r="V18" s="26">
        <f t="shared" si="9"/>
        <v>7.8349187297542588</v>
      </c>
      <c r="W18" s="26">
        <f t="shared" si="8"/>
        <v>4.9760606886860126</v>
      </c>
      <c r="X18" s="26">
        <f t="shared" si="8"/>
        <v>18.363734804262656</v>
      </c>
      <c r="Y18" s="26">
        <f t="shared" si="8"/>
        <v>-2.7846127000015763</v>
      </c>
      <c r="Z18" s="26">
        <f t="shared" si="8"/>
        <v>0.95282622481660528</v>
      </c>
      <c r="AA18" s="26">
        <f t="shared" si="8"/>
        <v>6.5405931856965971</v>
      </c>
    </row>
    <row r="19" spans="1:27" s="27" customFormat="1" ht="12.75" x14ac:dyDescent="0.2">
      <c r="A19" s="73" t="s">
        <v>59</v>
      </c>
      <c r="B19" s="23">
        <f>'Valores Correntes'!R21</f>
        <v>250667.993916028</v>
      </c>
      <c r="C19" s="23">
        <f>'Valores Correntes'!S21</f>
        <v>164892.67123278099</v>
      </c>
      <c r="D19" s="23">
        <f>'Valores Correntes'!T21</f>
        <v>48863.088353182196</v>
      </c>
      <c r="E19" s="23">
        <f>'Valores Correntes'!U21</f>
        <v>44120.584176554301</v>
      </c>
      <c r="F19" s="23">
        <f>'Valores Correntes'!W21</f>
        <v>22153.373714190198</v>
      </c>
      <c r="G19" s="23">
        <f>'Valores Correntes'!X21</f>
        <v>25846.744067171701</v>
      </c>
      <c r="H19" s="24">
        <f t="shared" si="3"/>
        <v>257876.3437625175</v>
      </c>
      <c r="I19" s="24">
        <f>'Valores Correntes'!X21</f>
        <v>25846.744067171701</v>
      </c>
      <c r="J19" s="25">
        <f>(('Val encad preços 95 com ajuste'!Q17/(AVERAGE('Val encad preços 95 com ajuste'!Q$16:Q$16)))-1)*100</f>
        <v>-7.3510523988995491E-2</v>
      </c>
      <c r="K19" s="25">
        <f>(('Val encad preços 95 com ajuste'!R17/(AVERAGE('Val encad preços 95 com ajuste'!R$16:R$16)))-1)*100</f>
        <v>0.42328101318853673</v>
      </c>
      <c r="L19" s="25">
        <f>(('Val encad preços 95 com ajuste'!S17/(AVERAGE('Val encad preços 95 com ajuste'!S$16:S$16)))-1)*100</f>
        <v>-1.1556072149644936</v>
      </c>
      <c r="M19" s="25">
        <f>(('Val encad preços 95 com ajuste'!T17/(AVERAGE('Val encad preços 95 com ajuste'!T$16:T$16)))-1)*100</f>
        <v>-3.1679677460159206</v>
      </c>
      <c r="N19" s="25">
        <f>(('Val encad preços 95 com ajuste'!U17/(AVERAGE('Val encad preços 95 com ajuste'!U$16:U$16)))-1)*100</f>
        <v>1.9415400096213009</v>
      </c>
      <c r="O19" s="25">
        <f>(('Val encad preços 95 com ajuste'!V17/(AVERAGE('Val encad preços 95 com ajuste'!V$16:V$16)))-1)*100</f>
        <v>-9.2081336560972957</v>
      </c>
      <c r="P19" s="26">
        <f t="shared" si="4"/>
        <v>0.99926489476011005</v>
      </c>
      <c r="Q19" s="26">
        <f t="shared" si="1"/>
        <v>1.0042328101318854</v>
      </c>
      <c r="R19" s="26">
        <f t="shared" si="1"/>
        <v>0.98844392785035506</v>
      </c>
      <c r="S19" s="26">
        <f t="shared" si="1"/>
        <v>0.96832032253984079</v>
      </c>
      <c r="T19" s="26">
        <f t="shared" si="1"/>
        <v>1.019415400096213</v>
      </c>
      <c r="U19" s="26">
        <f t="shared" si="1"/>
        <v>0.90791866343902705</v>
      </c>
      <c r="V19" s="26">
        <f>((B19/(AVERAGE(B$15:B$18))-1)*100)</f>
        <v>3.2020364570972681E-2</v>
      </c>
      <c r="W19" s="26">
        <f t="shared" ref="W19:AA22" si="10">((C19/(AVERAGE(C$15:C$18))-1)*100)</f>
        <v>2.5880972299339167</v>
      </c>
      <c r="X19" s="26">
        <f t="shared" si="10"/>
        <v>-2.8456629830882485</v>
      </c>
      <c r="Y19" s="26">
        <f t="shared" si="10"/>
        <v>-5.0452554437443116</v>
      </c>
      <c r="Z19" s="26">
        <f t="shared" si="10"/>
        <v>25.745889003043665</v>
      </c>
      <c r="AA19" s="26">
        <f t="shared" si="10"/>
        <v>9.6338798666852465</v>
      </c>
    </row>
    <row r="20" spans="1:27" s="27" customFormat="1" ht="12.75" x14ac:dyDescent="0.2">
      <c r="A20" s="73" t="s">
        <v>60</v>
      </c>
      <c r="B20" s="23">
        <f>'Valores Correntes'!R22</f>
        <v>268708.93095175398</v>
      </c>
      <c r="C20" s="23">
        <f>'Valores Correntes'!S22</f>
        <v>170252.07358346999</v>
      </c>
      <c r="D20" s="23">
        <f>'Valores Correntes'!T22</f>
        <v>51748.671930550197</v>
      </c>
      <c r="E20" s="23">
        <f>'Valores Correntes'!U22</f>
        <v>47152.457998667502</v>
      </c>
      <c r="F20" s="23">
        <f>'Valores Correntes'!W22</f>
        <v>24727.753853892798</v>
      </c>
      <c r="G20" s="23">
        <f>'Valores Correntes'!X22</f>
        <v>29000.693637116499</v>
      </c>
      <c r="H20" s="24">
        <f t="shared" si="3"/>
        <v>269153.2035126877</v>
      </c>
      <c r="I20" s="24">
        <f>'Valores Correntes'!X22</f>
        <v>29000.693637116499</v>
      </c>
      <c r="J20" s="25">
        <f>(('Val encad preços 95 com ajuste'!Q18/(AVERAGE('Val encad preços 95 com ajuste'!Q$16:Q$16)))-1)*100</f>
        <v>0.51963938145662691</v>
      </c>
      <c r="K20" s="25">
        <f>(('Val encad preços 95 com ajuste'!R18/(AVERAGE('Val encad preços 95 com ajuste'!R$16:R$16)))-1)*100</f>
        <v>0.48827625662266616</v>
      </c>
      <c r="L20" s="25">
        <f>(('Val encad preços 95 com ajuste'!S18/(AVERAGE('Val encad preços 95 com ajuste'!S$16:S$16)))-1)*100</f>
        <v>-4.4119381072160735E-2</v>
      </c>
      <c r="M20" s="25">
        <f>(('Val encad preços 95 com ajuste'!T18/(AVERAGE('Val encad preços 95 com ajuste'!T$16:T$16)))-1)*100</f>
        <v>-5.0335264805807522</v>
      </c>
      <c r="N20" s="25">
        <f>(('Val encad preços 95 com ajuste'!U18/(AVERAGE('Val encad preços 95 com ajuste'!U$16:U$16)))-1)*100</f>
        <v>4.0077987353363653</v>
      </c>
      <c r="O20" s="25">
        <f>(('Val encad preços 95 com ajuste'!V18/(AVERAGE('Val encad preços 95 com ajuste'!V$16:V$16)))-1)*100</f>
        <v>-10.438443907517359</v>
      </c>
      <c r="P20" s="26">
        <f t="shared" si="4"/>
        <v>1.0051963938145663</v>
      </c>
      <c r="Q20" s="26">
        <f t="shared" si="1"/>
        <v>1.0048827625662267</v>
      </c>
      <c r="R20" s="26">
        <f t="shared" si="1"/>
        <v>0.99955880618927839</v>
      </c>
      <c r="S20" s="26">
        <f t="shared" si="1"/>
        <v>0.94966473519419248</v>
      </c>
      <c r="T20" s="26">
        <f t="shared" si="1"/>
        <v>1.0400779873533637</v>
      </c>
      <c r="U20" s="26">
        <f t="shared" si="1"/>
        <v>0.89561556092482641</v>
      </c>
      <c r="V20" s="26">
        <f t="shared" ref="V20:V22" si="11">((B20/(AVERAGE(B$15:B$18))-1)*100)</f>
        <v>7.2314691364721684</v>
      </c>
      <c r="W20" s="26">
        <f t="shared" si="10"/>
        <v>5.9224533619335329</v>
      </c>
      <c r="X20" s="26">
        <f t="shared" si="10"/>
        <v>2.8917344842950943</v>
      </c>
      <c r="Y20" s="26">
        <f t="shared" si="10"/>
        <v>1.4798350481114886</v>
      </c>
      <c r="Z20" s="26">
        <f t="shared" si="10"/>
        <v>40.358458784743689</v>
      </c>
      <c r="AA20" s="26">
        <f t="shared" si="10"/>
        <v>23.011956709102343</v>
      </c>
    </row>
    <row r="21" spans="1:27" s="27" customFormat="1" ht="12.75" x14ac:dyDescent="0.2">
      <c r="A21" s="73" t="s">
        <v>61</v>
      </c>
      <c r="B21" s="23">
        <f>'Valores Correntes'!R23</f>
        <v>274125.55587693199</v>
      </c>
      <c r="C21" s="23">
        <f>'Valores Correntes'!S23</f>
        <v>178811.438940872</v>
      </c>
      <c r="D21" s="23">
        <f>'Valores Correntes'!T23</f>
        <v>53944.092402026297</v>
      </c>
      <c r="E21" s="23">
        <f>'Valores Correntes'!U23</f>
        <v>46383.160999336498</v>
      </c>
      <c r="F21" s="23">
        <f>'Valores Correntes'!W23</f>
        <v>27646.2199609612</v>
      </c>
      <c r="G21" s="23">
        <f>'Valores Correntes'!X23</f>
        <v>32971.230405370399</v>
      </c>
      <c r="H21" s="24">
        <f t="shared" si="3"/>
        <v>279138.69234223478</v>
      </c>
      <c r="I21" s="24">
        <f>'Valores Correntes'!X23</f>
        <v>32971.230405370399</v>
      </c>
      <c r="J21" s="25">
        <f>(('Val encad preços 95 com ajuste'!Q19/(AVERAGE('Val encad preços 95 com ajuste'!Q$16:Q$16)))-1)*100</f>
        <v>0.70918812598439462</v>
      </c>
      <c r="K21" s="25">
        <f>(('Val encad preços 95 com ajuste'!R19/(AVERAGE('Val encad preços 95 com ajuste'!R$16:R$16)))-1)*100</f>
        <v>1.3342139278565313</v>
      </c>
      <c r="L21" s="25">
        <f>(('Val encad preços 95 com ajuste'!S19/(AVERAGE('Val encad preços 95 com ajuste'!S$16:S$16)))-1)*100</f>
        <v>2.0362029207552368</v>
      </c>
      <c r="M21" s="25">
        <f>(('Val encad preços 95 com ajuste'!T19/(AVERAGE('Val encad preços 95 com ajuste'!T$16:T$16)))-1)*100</f>
        <v>-6.8376181349967258</v>
      </c>
      <c r="N21" s="25">
        <f>(('Val encad preços 95 com ajuste'!U19/(AVERAGE('Val encad preços 95 com ajuste'!U$16:U$16)))-1)*100</f>
        <v>2.3517798897614739</v>
      </c>
      <c r="O21" s="25">
        <f>(('Val encad preços 95 com ajuste'!V19/(AVERAGE('Val encad preços 95 com ajuste'!V$16:V$16)))-1)*100</f>
        <v>-13.812624183943722</v>
      </c>
      <c r="P21" s="26">
        <f t="shared" si="4"/>
        <v>1.0070918812598439</v>
      </c>
      <c r="Q21" s="26">
        <f t="shared" si="1"/>
        <v>1.0133421392785653</v>
      </c>
      <c r="R21" s="26">
        <f t="shared" si="1"/>
        <v>1.0203620292075524</v>
      </c>
      <c r="S21" s="26">
        <f t="shared" si="1"/>
        <v>0.93162381865003274</v>
      </c>
      <c r="T21" s="26">
        <f t="shared" si="1"/>
        <v>1.0235177988976147</v>
      </c>
      <c r="U21" s="26">
        <f t="shared" si="1"/>
        <v>0.86187375816056278</v>
      </c>
      <c r="V21" s="26">
        <f t="shared" si="11"/>
        <v>9.3930372184513935</v>
      </c>
      <c r="W21" s="26">
        <f t="shared" si="10"/>
        <v>11.247668842687531</v>
      </c>
      <c r="X21" s="26">
        <f t="shared" si="10"/>
        <v>7.2568826476269832</v>
      </c>
      <c r="Y21" s="26">
        <f t="shared" si="10"/>
        <v>-0.17581846198386764</v>
      </c>
      <c r="Z21" s="26">
        <f t="shared" si="10"/>
        <v>56.924112390970635</v>
      </c>
      <c r="AA21" s="26">
        <f t="shared" si="10"/>
        <v>39.853743431859897</v>
      </c>
    </row>
    <row r="22" spans="1:27" s="27" customFormat="1" ht="12.75" x14ac:dyDescent="0.2">
      <c r="A22" s="73" t="s">
        <v>62</v>
      </c>
      <c r="B22" s="23">
        <f>'Valores Correntes'!R24</f>
        <v>294207.97530927899</v>
      </c>
      <c r="C22" s="23">
        <f>'Valores Correntes'!S24</f>
        <v>189576.238411814</v>
      </c>
      <c r="D22" s="23">
        <f>'Valores Correntes'!T24</f>
        <v>60622.543291463197</v>
      </c>
      <c r="E22" s="23">
        <f>'Valores Correntes'!U24</f>
        <v>47431.808276397802</v>
      </c>
      <c r="F22" s="23">
        <f>'Valores Correntes'!W24</f>
        <v>29511.050951170899</v>
      </c>
      <c r="G22" s="23">
        <f>'Valores Correntes'!X24</f>
        <v>36368.1520531844</v>
      </c>
      <c r="H22" s="24">
        <f t="shared" si="3"/>
        <v>297630.58997967502</v>
      </c>
      <c r="I22" s="24">
        <f>'Valores Correntes'!X24</f>
        <v>36368.1520531844</v>
      </c>
      <c r="J22" s="25">
        <f>(('Val encad preços 95 com ajuste'!Q20/(AVERAGE('Val encad preços 95 com ajuste'!Q$16:Q$16)))-1)*100</f>
        <v>2.2105024702347986</v>
      </c>
      <c r="K22" s="25">
        <f>(('Val encad preços 95 com ajuste'!R20/(AVERAGE('Val encad preços 95 com ajuste'!R$16:R$16)))-1)*100</f>
        <v>3.1137054273659981</v>
      </c>
      <c r="L22" s="25">
        <f>(('Val encad preços 95 com ajuste'!S20/(AVERAGE('Val encad preços 95 com ajuste'!S$16:S$16)))-1)*100</f>
        <v>3.9513678961681897</v>
      </c>
      <c r="M22" s="25">
        <f>(('Val encad preços 95 com ajuste'!T20/(AVERAGE('Val encad preços 95 com ajuste'!T$16:T$16)))-1)*100</f>
        <v>-5.1560264743473532</v>
      </c>
      <c r="N22" s="25">
        <f>(('Val encad preços 95 com ajuste'!U20/(AVERAGE('Val encad preços 95 com ajuste'!U$16:U$16)))-1)*100</f>
        <v>18.699944457801145</v>
      </c>
      <c r="O22" s="25">
        <f>(('Val encad preços 95 com ajuste'!V20/(AVERAGE('Val encad preços 95 com ajuste'!V$16:V$16)))-1)*100</f>
        <v>-7.8227654287521879</v>
      </c>
      <c r="P22" s="26">
        <f t="shared" si="4"/>
        <v>1.022105024702348</v>
      </c>
      <c r="Q22" s="26">
        <f t="shared" si="1"/>
        <v>1.03113705427366</v>
      </c>
      <c r="R22" s="26">
        <f t="shared" si="1"/>
        <v>1.0395136789616819</v>
      </c>
      <c r="S22" s="26">
        <f t="shared" si="1"/>
        <v>0.94843973525652647</v>
      </c>
      <c r="T22" s="26">
        <f t="shared" si="1"/>
        <v>1.1869994445780114</v>
      </c>
      <c r="U22" s="26">
        <f t="shared" si="1"/>
        <v>0.92177234571247813</v>
      </c>
      <c r="V22" s="26">
        <f t="shared" si="11"/>
        <v>17.407163626226275</v>
      </c>
      <c r="W22" s="26">
        <f t="shared" si="10"/>
        <v>17.944996786551883</v>
      </c>
      <c r="X22" s="26">
        <f t="shared" si="10"/>
        <v>20.535627203710494</v>
      </c>
      <c r="Y22" s="26">
        <f t="shared" si="10"/>
        <v>2.0810427328840531</v>
      </c>
      <c r="Z22" s="26">
        <f t="shared" si="10"/>
        <v>67.509174229842642</v>
      </c>
      <c r="AA22" s="26">
        <f t="shared" si="10"/>
        <v>54.262432545085382</v>
      </c>
    </row>
    <row r="23" spans="1:27" s="27" customFormat="1" ht="12.75" x14ac:dyDescent="0.2">
      <c r="A23" s="73" t="s">
        <v>63</v>
      </c>
      <c r="B23" s="23">
        <f>'Valores Correntes'!R26</f>
        <v>276926.90621033602</v>
      </c>
      <c r="C23" s="23">
        <f>'Valores Correntes'!S26</f>
        <v>176025.22598448599</v>
      </c>
      <c r="D23" s="23">
        <f>'Valores Correntes'!T26</f>
        <v>49216.445633064599</v>
      </c>
      <c r="E23" s="23">
        <f>'Valores Correntes'!U26</f>
        <v>56886.922621220001</v>
      </c>
      <c r="F23" s="23">
        <f>'Valores Correntes'!W26</f>
        <v>26401.8531289946</v>
      </c>
      <c r="G23" s="23">
        <f>'Valores Correntes'!X26</f>
        <v>31107.005414301399</v>
      </c>
      <c r="H23" s="24">
        <f t="shared" si="3"/>
        <v>282128.5942387706</v>
      </c>
      <c r="I23" s="24">
        <f>'Valores Correntes'!X26</f>
        <v>31107.005414301399</v>
      </c>
      <c r="J23" s="25">
        <f>(('Val encad preços 95 com ajuste'!Q21/(AVERAGE('Val encad preços 95 com ajuste'!Q$17:Q$20)))-1)*100</f>
        <v>3.1552794892343083</v>
      </c>
      <c r="K23" s="25">
        <f>(('Val encad preços 95 com ajuste'!R21/(AVERAGE('Val encad preços 95 com ajuste'!R$17:R$20)))-1)*100</f>
        <v>1.9641528575866429</v>
      </c>
      <c r="L23" s="25">
        <f>(('Val encad preços 95 com ajuste'!S21/(AVERAGE('Val encad preços 95 com ajuste'!S$17:S$20)))-1)*100</f>
        <v>0.9156719863198326</v>
      </c>
      <c r="M23" s="25">
        <f>(('Val encad preços 95 com ajuste'!T21/(AVERAGE('Val encad preços 95 com ajuste'!T$17:T$20)))-1)*100</f>
        <v>0.42596711088100925</v>
      </c>
      <c r="N23" s="25">
        <f>(('Val encad preços 95 com ajuste'!U21/(AVERAGE('Val encad preços 95 com ajuste'!U$17:U$20)))-1)*100</f>
        <v>8.3985401644874003</v>
      </c>
      <c r="O23" s="25">
        <f>(('Val encad preços 95 com ajuste'!V21/(AVERAGE('Val encad preços 95 com ajuste'!V$17:V$20)))-1)*100</f>
        <v>2.2003295620328434</v>
      </c>
      <c r="P23" s="26">
        <f t="shared" si="4"/>
        <v>1.0315527948923431</v>
      </c>
      <c r="Q23" s="26">
        <f t="shared" ref="Q23:Q86" si="12">(K23/100)+1</f>
        <v>1.0196415285758664</v>
      </c>
      <c r="R23" s="26">
        <f t="shared" ref="R23:R86" si="13">(L23/100)+1</f>
        <v>1.0091567198631983</v>
      </c>
      <c r="S23" s="26">
        <f t="shared" ref="S23:S86" si="14">(M23/100)+1</f>
        <v>1.0042596711088101</v>
      </c>
      <c r="T23" s="26">
        <f t="shared" ref="T23:T86" si="15">(N23/100)+1</f>
        <v>1.083985401644874</v>
      </c>
      <c r="U23" s="26">
        <f t="shared" ref="U23:U86" si="16">(O23/100)+1</f>
        <v>1.0220032956203284</v>
      </c>
      <c r="V23" s="26">
        <f>((B23/(AVERAGE(B$19:B$22))-1)*100)</f>
        <v>1.8384643335963791</v>
      </c>
      <c r="W23" s="26">
        <f t="shared" ref="W23:AA26" si="17">((C23/(AVERAGE(C$19:C$22))-1)*100)</f>
        <v>8.0803919065242091E-2</v>
      </c>
      <c r="X23" s="26">
        <f t="shared" si="17"/>
        <v>-8.5104331044934529</v>
      </c>
      <c r="Y23" s="26">
        <f t="shared" si="17"/>
        <v>22.940264310514081</v>
      </c>
      <c r="Z23" s="26">
        <f t="shared" si="17"/>
        <v>1.5081105233099912</v>
      </c>
      <c r="AA23" s="26">
        <f t="shared" si="17"/>
        <v>0.19422471245040818</v>
      </c>
    </row>
    <row r="24" spans="1:27" s="27" customFormat="1" ht="12.75" x14ac:dyDescent="0.2">
      <c r="A24" s="73" t="s">
        <v>64</v>
      </c>
      <c r="B24" s="23">
        <f>'Valores Correntes'!R27</f>
        <v>292788.55798380502</v>
      </c>
      <c r="C24" s="23">
        <f>'Valores Correntes'!S27</f>
        <v>189995.882576545</v>
      </c>
      <c r="D24" s="23">
        <f>'Valores Correntes'!T27</f>
        <v>52695.368312609498</v>
      </c>
      <c r="E24" s="23">
        <f>'Valores Correntes'!U27</f>
        <v>53911.0787355715</v>
      </c>
      <c r="F24" s="23">
        <f>'Valores Correntes'!W27</f>
        <v>30238.765783907798</v>
      </c>
      <c r="G24" s="23">
        <f>'Valores Correntes'!X27</f>
        <v>34983.0807708059</v>
      </c>
      <c r="H24" s="24">
        <f t="shared" si="3"/>
        <v>296602.32962472597</v>
      </c>
      <c r="I24" s="24">
        <f>'Valores Correntes'!X27</f>
        <v>34983.0807708059</v>
      </c>
      <c r="J24" s="25">
        <f>(('Val encad preços 95 com ajuste'!Q22/(AVERAGE('Val encad preços 95 com ajuste'!Q$17:Q$20)))-1)*100</f>
        <v>3.6265858793713912</v>
      </c>
      <c r="K24" s="25">
        <f>(('Val encad preços 95 com ajuste'!R22/(AVERAGE('Val encad preços 95 com ajuste'!R$17:R$20)))-1)*100</f>
        <v>3.321824725377609</v>
      </c>
      <c r="L24" s="25">
        <f>(('Val encad preços 95 com ajuste'!S22/(AVERAGE('Val encad preços 95 com ajuste'!S$17:S$20)))-1)*100</f>
        <v>1.7273508157189532E-2</v>
      </c>
      <c r="M24" s="25">
        <f>(('Val encad preços 95 com ajuste'!T22/(AVERAGE('Val encad preços 95 com ajuste'!T$17:T$20)))-1)*100</f>
        <v>5.1202457058520778</v>
      </c>
      <c r="N24" s="25">
        <f>(('Val encad preços 95 com ajuste'!U22/(AVERAGE('Val encad preços 95 com ajuste'!U$17:U$20)))-1)*100</f>
        <v>10.604284142866183</v>
      </c>
      <c r="O24" s="25">
        <f>(('Val encad preços 95 com ajuste'!V22/(AVERAGE('Val encad preços 95 com ajuste'!V$17:V$20)))-1)*100</f>
        <v>6.920521978741645</v>
      </c>
      <c r="P24" s="26">
        <f t="shared" si="4"/>
        <v>1.0362658587937139</v>
      </c>
      <c r="Q24" s="26">
        <f t="shared" si="12"/>
        <v>1.0332182472537761</v>
      </c>
      <c r="R24" s="26">
        <f t="shared" si="13"/>
        <v>1.0001727350815719</v>
      </c>
      <c r="S24" s="26">
        <f t="shared" si="14"/>
        <v>1.0512024570585208</v>
      </c>
      <c r="T24" s="26">
        <f t="shared" si="15"/>
        <v>1.1060428414286618</v>
      </c>
      <c r="U24" s="26">
        <f t="shared" si="16"/>
        <v>1.0692052197874164</v>
      </c>
      <c r="V24" s="26">
        <f t="shared" ref="V24:V26" si="18">((B24/(AVERAGE(B$19:B$22))-1)*100)</f>
        <v>7.6715062741922413</v>
      </c>
      <c r="W24" s="26">
        <f t="shared" si="17"/>
        <v>8.0239526080700951</v>
      </c>
      <c r="X24" s="26">
        <f t="shared" si="17"/>
        <v>-2.0433848420588374</v>
      </c>
      <c r="Y24" s="26">
        <f t="shared" si="17"/>
        <v>16.509066822745886</v>
      </c>
      <c r="Z24" s="26">
        <f t="shared" si="17"/>
        <v>16.260020244960938</v>
      </c>
      <c r="AA24" s="26">
        <f t="shared" si="17"/>
        <v>12.678884039170924</v>
      </c>
    </row>
    <row r="25" spans="1:27" s="27" customFormat="1" ht="12.75" x14ac:dyDescent="0.2">
      <c r="A25" s="73" t="s">
        <v>65</v>
      </c>
      <c r="B25" s="23">
        <f>'Valores Correntes'!R28</f>
        <v>308895.79990633199</v>
      </c>
      <c r="C25" s="23">
        <f>'Valores Correntes'!S28</f>
        <v>200011.591048498</v>
      </c>
      <c r="D25" s="23">
        <f>'Valores Correntes'!T28</f>
        <v>54588.351838169903</v>
      </c>
      <c r="E25" s="23">
        <f>'Valores Correntes'!U28</f>
        <v>53878.574951676797</v>
      </c>
      <c r="F25" s="23">
        <f>'Valores Correntes'!W28</f>
        <v>33767.674647758897</v>
      </c>
      <c r="G25" s="23">
        <f>'Valores Correntes'!X28</f>
        <v>40155.473492156903</v>
      </c>
      <c r="H25" s="24">
        <f t="shared" si="3"/>
        <v>308478.51783834468</v>
      </c>
      <c r="I25" s="24">
        <f>'Valores Correntes'!X28</f>
        <v>40155.473492156903</v>
      </c>
      <c r="J25" s="25">
        <f>(('Val encad preços 95 com ajuste'!Q23/(AVERAGE('Val encad preços 95 com ajuste'!Q$17:Q$20)))-1)*100</f>
        <v>4.6799754673082949</v>
      </c>
      <c r="K25" s="25">
        <f>(('Val encad preços 95 com ajuste'!R23/(AVERAGE('Val encad preços 95 com ajuste'!R$17:R$20)))-1)*100</f>
        <v>4.9018232147383989</v>
      </c>
      <c r="L25" s="25">
        <f>(('Val encad preços 95 com ajuste'!S23/(AVERAGE('Val encad preços 95 com ajuste'!S$17:S$20)))-1)*100</f>
        <v>-1.3354614439879509</v>
      </c>
      <c r="M25" s="25">
        <f>(('Val encad preços 95 com ajuste'!T23/(AVERAGE('Val encad preços 95 com ajuste'!T$17:T$20)))-1)*100</f>
        <v>5.0337030384688841</v>
      </c>
      <c r="N25" s="25">
        <f>(('Val encad preços 95 com ajuste'!U23/(AVERAGE('Val encad preços 95 com ajuste'!U$17:U$20)))-1)*100</f>
        <v>20.044274452911793</v>
      </c>
      <c r="O25" s="25">
        <f>(('Val encad preços 95 com ajuste'!V23/(AVERAGE('Val encad preços 95 com ajuste'!V$17:V$20)))-1)*100</f>
        <v>16.898167753264069</v>
      </c>
      <c r="P25" s="26">
        <f t="shared" si="4"/>
        <v>1.0467997546730829</v>
      </c>
      <c r="Q25" s="26">
        <f t="shared" si="12"/>
        <v>1.049018232147384</v>
      </c>
      <c r="R25" s="26">
        <f t="shared" si="13"/>
        <v>0.98664538556012049</v>
      </c>
      <c r="S25" s="26">
        <f t="shared" si="14"/>
        <v>1.0503370303846888</v>
      </c>
      <c r="T25" s="26">
        <f t="shared" si="15"/>
        <v>1.2004427445291179</v>
      </c>
      <c r="U25" s="26">
        <f t="shared" si="16"/>
        <v>1.1689816775326407</v>
      </c>
      <c r="V25" s="26">
        <f t="shared" si="18"/>
        <v>13.594862745715375</v>
      </c>
      <c r="W25" s="26">
        <f t="shared" si="17"/>
        <v>13.718478208510977</v>
      </c>
      <c r="X25" s="26">
        <f t="shared" si="17"/>
        <v>1.4755251618260967</v>
      </c>
      <c r="Y25" s="26">
        <f t="shared" si="17"/>
        <v>16.438821789283374</v>
      </c>
      <c r="Z25" s="26">
        <f t="shared" si="17"/>
        <v>29.827737224080675</v>
      </c>
      <c r="AA25" s="26">
        <f t="shared" si="17"/>
        <v>29.338921600543632</v>
      </c>
    </row>
    <row r="26" spans="1:27" s="27" customFormat="1" ht="12.75" x14ac:dyDescent="0.2">
      <c r="A26" s="73" t="s">
        <v>66</v>
      </c>
      <c r="B26" s="23">
        <f>'Valores Correntes'!R29</f>
        <v>320480.80683973699</v>
      </c>
      <c r="C26" s="23">
        <f>'Valores Correntes'!S29</f>
        <v>208493.248513578</v>
      </c>
      <c r="D26" s="23">
        <f>'Valores Correntes'!T29</f>
        <v>68543.584410491007</v>
      </c>
      <c r="E26" s="23">
        <f>'Valores Correntes'!U29</f>
        <v>54811.088283295801</v>
      </c>
      <c r="F26" s="23">
        <f>'Valores Correntes'!W29</f>
        <v>31755.782261057699</v>
      </c>
      <c r="G26" s="23">
        <f>'Valores Correntes'!X29</f>
        <v>43061.947836277803</v>
      </c>
      <c r="H26" s="24">
        <f t="shared" si="3"/>
        <v>331847.92120736482</v>
      </c>
      <c r="I26" s="24">
        <f>'Valores Correntes'!X29</f>
        <v>43061.947836277803</v>
      </c>
      <c r="J26" s="25">
        <f>(('Val encad preços 95 com ajuste'!Q24/(AVERAGE('Val encad preços 95 com ajuste'!Q$17:Q$20)))-1)*100</f>
        <v>6.0727037526755012</v>
      </c>
      <c r="K26" s="25">
        <f>(('Val encad preços 95 com ajuste'!R24/(AVERAGE('Val encad preços 95 com ajuste'!R$17:R$20)))-1)*100</f>
        <v>5.903157528438796</v>
      </c>
      <c r="L26" s="25">
        <f>(('Val encad preços 95 com ajuste'!S24/(AVERAGE('Val encad preços 95 com ajuste'!S$17:S$20)))-1)*100</f>
        <v>-0.22510265155643028</v>
      </c>
      <c r="M26" s="25">
        <f>(('Val encad preços 95 com ajuste'!T24/(AVERAGE('Val encad preços 95 com ajuste'!T$17:T$20)))-1)*100</f>
        <v>8.439363158035551</v>
      </c>
      <c r="N26" s="25">
        <f>(('Val encad preços 95 com ajuste'!U24/(AVERAGE('Val encad preços 95 com ajuste'!U$17:U$20)))-1)*100</f>
        <v>17.705936717146354</v>
      </c>
      <c r="O26" s="25">
        <f>(('Val encad preços 95 com ajuste'!V24/(AVERAGE('Val encad preços 95 com ajuste'!V$17:V$20)))-1)*100</f>
        <v>20.87699639357772</v>
      </c>
      <c r="P26" s="26">
        <f t="shared" si="4"/>
        <v>1.060727037526755</v>
      </c>
      <c r="Q26" s="26">
        <f t="shared" si="12"/>
        <v>1.059031575284388</v>
      </c>
      <c r="R26" s="26">
        <f t="shared" si="13"/>
        <v>0.9977489734844357</v>
      </c>
      <c r="S26" s="26">
        <f t="shared" si="14"/>
        <v>1.0843936315803555</v>
      </c>
      <c r="T26" s="26">
        <f t="shared" si="15"/>
        <v>1.1770593671714635</v>
      </c>
      <c r="U26" s="26">
        <f t="shared" si="16"/>
        <v>1.2087699639357772</v>
      </c>
      <c r="V26" s="26">
        <f t="shared" si="18"/>
        <v>17.855190250677744</v>
      </c>
      <c r="W26" s="26">
        <f t="shared" si="17"/>
        <v>18.540804627487773</v>
      </c>
      <c r="X26" s="26">
        <f t="shared" si="17"/>
        <v>27.417223460940399</v>
      </c>
      <c r="Y26" s="26">
        <f t="shared" si="17"/>
        <v>18.454108083211928</v>
      </c>
      <c r="Z26" s="26">
        <f t="shared" si="17"/>
        <v>22.092545540660822</v>
      </c>
      <c r="AA26" s="26">
        <f t="shared" si="17"/>
        <v>38.700540942466446</v>
      </c>
    </row>
    <row r="27" spans="1:27" s="27" customFormat="1" ht="12.75" x14ac:dyDescent="0.2">
      <c r="A27" s="73" t="s">
        <v>67</v>
      </c>
      <c r="B27" s="23">
        <f>'Valores Correntes'!R31</f>
        <v>312469.81993194402</v>
      </c>
      <c r="C27" s="23">
        <f>'Valores Correntes'!S31</f>
        <v>203369.31853886499</v>
      </c>
      <c r="D27" s="23">
        <f>'Valores Correntes'!T31</f>
        <v>55189.8892394055</v>
      </c>
      <c r="E27" s="23">
        <f>'Valores Correntes'!U31</f>
        <v>61689.234301396798</v>
      </c>
      <c r="F27" s="23">
        <f>'Valores Correntes'!W31</f>
        <v>33576.475440388604</v>
      </c>
      <c r="G27" s="23">
        <f>'Valores Correntes'!X31</f>
        <v>42901.6259110725</v>
      </c>
      <c r="H27" s="24">
        <f t="shared" si="3"/>
        <v>320248.44207966729</v>
      </c>
      <c r="I27" s="24">
        <f>'Valores Correntes'!X31</f>
        <v>42901.6259110725</v>
      </c>
      <c r="J27" s="25">
        <f>(('Val encad preços 95 com ajuste'!Q25/(AVERAGE('Val encad preços 95 com ajuste'!Q$21:Q$24)))-1)*100</f>
        <v>2.0336862679413148</v>
      </c>
      <c r="K27" s="25">
        <f>(('Val encad preços 95 com ajuste'!R25/(AVERAGE('Val encad preços 95 com ajuste'!R$21:R$24)))-1)*100</f>
        <v>1.8462353659316477</v>
      </c>
      <c r="L27" s="25">
        <f>(('Val encad preços 95 com ajuste'!S25/(AVERAGE('Val encad preços 95 com ajuste'!S$21:S$24)))-1)*100</f>
        <v>2.0705064434916931</v>
      </c>
      <c r="M27" s="25">
        <f>(('Val encad preços 95 com ajuste'!T25/(AVERAGE('Val encad preços 95 com ajuste'!T$21:T$24)))-1)*100</f>
        <v>4.9801159344249779</v>
      </c>
      <c r="N27" s="25">
        <f>(('Val encad preços 95 com ajuste'!U25/(AVERAGE('Val encad preços 95 com ajuste'!U$21:U$24)))-1)*100</f>
        <v>6.8390236170797314</v>
      </c>
      <c r="O27" s="25">
        <f>(('Val encad preços 95 com ajuste'!V25/(AVERAGE('Val encad preços 95 com ajuste'!V$21:V$24)))-1)*100</f>
        <v>11.122559295230738</v>
      </c>
      <c r="P27" s="26">
        <f t="shared" si="4"/>
        <v>1.0203368626794131</v>
      </c>
      <c r="Q27" s="26">
        <f t="shared" si="12"/>
        <v>1.0184623536593165</v>
      </c>
      <c r="R27" s="26">
        <f t="shared" si="13"/>
        <v>1.0207050644349169</v>
      </c>
      <c r="S27" s="26">
        <f t="shared" si="14"/>
        <v>1.0498011593442498</v>
      </c>
      <c r="T27" s="26">
        <f t="shared" si="15"/>
        <v>1.0683902361707973</v>
      </c>
      <c r="U27" s="26">
        <f t="shared" si="16"/>
        <v>1.1112255929523074</v>
      </c>
      <c r="V27" s="26">
        <f>((B27/(AVERAGE(B$23:B$26))-1)*100)</f>
        <v>4.2354719890478343</v>
      </c>
      <c r="W27" s="26">
        <f t="shared" ref="W27:AA30" si="19">((C27/(AVERAGE(C$23:C$26))-1)*100)</f>
        <v>5.0290537233443233</v>
      </c>
      <c r="X27" s="26">
        <f t="shared" si="19"/>
        <v>-1.9037157143948269</v>
      </c>
      <c r="Y27" s="26">
        <f t="shared" si="19"/>
        <v>12.424057025957502</v>
      </c>
      <c r="Z27" s="26">
        <f t="shared" si="19"/>
        <v>9.9389496119584919</v>
      </c>
      <c r="AA27" s="26">
        <f t="shared" si="19"/>
        <v>14.934946341345556</v>
      </c>
    </row>
    <row r="28" spans="1:27" s="27" customFormat="1" ht="12.75" x14ac:dyDescent="0.2">
      <c r="A28" s="73" t="s">
        <v>68</v>
      </c>
      <c r="B28" s="23">
        <f>'Valores Correntes'!R32</f>
        <v>323723.55976888002</v>
      </c>
      <c r="C28" s="23">
        <f>'Valores Correntes'!S32</f>
        <v>210283.80357930899</v>
      </c>
      <c r="D28" s="23">
        <f>'Valores Correntes'!T32</f>
        <v>58687.244280381303</v>
      </c>
      <c r="E28" s="23">
        <f>'Valores Correntes'!U32</f>
        <v>62066.886281921201</v>
      </c>
      <c r="F28" s="23">
        <f>'Valores Correntes'!W32</f>
        <v>40837.1561374292</v>
      </c>
      <c r="G28" s="23">
        <f>'Valores Correntes'!X32</f>
        <v>48577.435638315903</v>
      </c>
      <c r="H28" s="24">
        <f t="shared" si="3"/>
        <v>331037.93414161145</v>
      </c>
      <c r="I28" s="24">
        <f>'Valores Correntes'!X32</f>
        <v>48577.435638315903</v>
      </c>
      <c r="J28" s="25">
        <f>(('Val encad preços 95 com ajuste'!Q26/(AVERAGE('Val encad preços 95 com ajuste'!Q$21:Q$24)))-1)*100</f>
        <v>1.5880417737866859</v>
      </c>
      <c r="K28" s="25">
        <f>(('Val encad preços 95 com ajuste'!R26/(AVERAGE('Val encad preços 95 com ajuste'!R$21:R$24)))-1)*100</f>
        <v>2.3834709006550936</v>
      </c>
      <c r="L28" s="25">
        <f>(('Val encad preços 95 com ajuste'!S26/(AVERAGE('Val encad preços 95 com ajuste'!S$21:S$24)))-1)*100</f>
        <v>2.345651320119102</v>
      </c>
      <c r="M28" s="25">
        <f>(('Val encad preços 95 com ajuste'!T26/(AVERAGE('Val encad preços 95 com ajuste'!T$21:T$24)))-1)*100</f>
        <v>3.3350684782230244</v>
      </c>
      <c r="N28" s="25">
        <f>(('Val encad preços 95 com ajuste'!U26/(AVERAGE('Val encad preços 95 com ajuste'!U$21:U$24)))-1)*100</f>
        <v>11.321637673371843</v>
      </c>
      <c r="O28" s="25">
        <f>(('Val encad preços 95 com ajuste'!V26/(AVERAGE('Val encad preços 95 com ajuste'!V$21:V$24)))-1)*100</f>
        <v>7.8024739691473499</v>
      </c>
      <c r="P28" s="26">
        <f t="shared" si="4"/>
        <v>1.0158804177378669</v>
      </c>
      <c r="Q28" s="26">
        <f t="shared" si="12"/>
        <v>1.0238347090065509</v>
      </c>
      <c r="R28" s="26">
        <f t="shared" si="13"/>
        <v>1.023456513201191</v>
      </c>
      <c r="S28" s="26">
        <f t="shared" si="14"/>
        <v>1.0333506847822302</v>
      </c>
      <c r="T28" s="26">
        <f t="shared" si="15"/>
        <v>1.1132163767337184</v>
      </c>
      <c r="U28" s="26">
        <f t="shared" si="16"/>
        <v>1.0780247396914735</v>
      </c>
      <c r="V28" s="26">
        <f t="shared" ref="V28:V30" si="20">((B28/(AVERAGE(B$23:B$26))-1)*100)</f>
        <v>7.9895589719137572</v>
      </c>
      <c r="W28" s="26">
        <f t="shared" si="19"/>
        <v>8.6000044744197304</v>
      </c>
      <c r="X28" s="26">
        <f t="shared" si="19"/>
        <v>4.3125956258768916</v>
      </c>
      <c r="Y28" s="26">
        <f t="shared" si="19"/>
        <v>13.112299768394653</v>
      </c>
      <c r="Z28" s="26">
        <f t="shared" si="19"/>
        <v>33.712487448520292</v>
      </c>
      <c r="AA28" s="26">
        <f t="shared" si="19"/>
        <v>30.140637794546233</v>
      </c>
    </row>
    <row r="29" spans="1:27" s="27" customFormat="1" ht="12.75" x14ac:dyDescent="0.2">
      <c r="A29" s="73" t="s">
        <v>69</v>
      </c>
      <c r="B29" s="23">
        <f>'Valores Correntes'!R33</f>
        <v>332524.44573643198</v>
      </c>
      <c r="C29" s="23">
        <f>'Valores Correntes'!S33</f>
        <v>211485.55471160499</v>
      </c>
      <c r="D29" s="23">
        <f>'Valores Correntes'!T33</f>
        <v>59987.834699316198</v>
      </c>
      <c r="E29" s="23">
        <f>'Valores Correntes'!U33</f>
        <v>60427.3887483457</v>
      </c>
      <c r="F29" s="23">
        <f>'Valores Correntes'!W33</f>
        <v>45700.994584250599</v>
      </c>
      <c r="G29" s="23">
        <f>'Valores Correntes'!X33</f>
        <v>51522.557291561097</v>
      </c>
      <c r="H29" s="24">
        <f t="shared" si="3"/>
        <v>331900.77815926692</v>
      </c>
      <c r="I29" s="24">
        <f>'Valores Correntes'!X33</f>
        <v>51522.557291561097</v>
      </c>
      <c r="J29" s="25">
        <f>(('Val encad preços 95 com ajuste'!Q27/(AVERAGE('Val encad preços 95 com ajuste'!Q$21:Q$24)))-1)*100</f>
        <v>0.82567911363911062</v>
      </c>
      <c r="K29" s="25">
        <f>(('Val encad preços 95 com ajuste'!R27/(AVERAGE('Val encad preços 95 com ajuste'!R$21:R$24)))-1)*100</f>
        <v>-0.87303544605398242</v>
      </c>
      <c r="L29" s="25">
        <f>(('Val encad preços 95 com ajuste'!S27/(AVERAGE('Val encad preços 95 com ajuste'!S$21:S$24)))-1)*100</f>
        <v>2.3859272269313614</v>
      </c>
      <c r="M29" s="25">
        <f>(('Val encad preços 95 com ajuste'!T27/(AVERAGE('Val encad preços 95 com ajuste'!T$21:T$24)))-1)*100</f>
        <v>1.3469261357102358</v>
      </c>
      <c r="N29" s="25">
        <f>(('Val encad preços 95 com ajuste'!U27/(AVERAGE('Val encad preços 95 com ajuste'!U$21:U$24)))-1)*100</f>
        <v>8.2054140976496335</v>
      </c>
      <c r="O29" s="25">
        <f>(('Val encad preços 95 com ajuste'!V27/(AVERAGE('Val encad preços 95 com ajuste'!V$21:V$24)))-1)*100</f>
        <v>-0.48861542821319048</v>
      </c>
      <c r="P29" s="26">
        <f t="shared" si="4"/>
        <v>1.0082567911363911</v>
      </c>
      <c r="Q29" s="26">
        <f t="shared" si="12"/>
        <v>0.99126964553946018</v>
      </c>
      <c r="R29" s="26">
        <f t="shared" si="13"/>
        <v>1.0238592722693136</v>
      </c>
      <c r="S29" s="26">
        <f t="shared" si="14"/>
        <v>1.0134692613571024</v>
      </c>
      <c r="T29" s="26">
        <f t="shared" si="15"/>
        <v>1.0820541409764963</v>
      </c>
      <c r="U29" s="26">
        <f t="shared" si="16"/>
        <v>0.9951138457178681</v>
      </c>
      <c r="V29" s="26">
        <f t="shared" si="20"/>
        <v>10.925408913995739</v>
      </c>
      <c r="W29" s="26">
        <f t="shared" si="19"/>
        <v>9.2206427552717241</v>
      </c>
      <c r="X29" s="26">
        <f t="shared" si="19"/>
        <v>6.6243068692449558</v>
      </c>
      <c r="Y29" s="26">
        <f t="shared" si="19"/>
        <v>10.12443703519752</v>
      </c>
      <c r="Z29" s="26">
        <f t="shared" si="19"/>
        <v>49.638080677480566</v>
      </c>
      <c r="AA29" s="26">
        <f t="shared" si="19"/>
        <v>38.03072102556682</v>
      </c>
    </row>
    <row r="30" spans="1:27" s="27" customFormat="1" ht="12.75" x14ac:dyDescent="0.2">
      <c r="A30" s="73" t="s">
        <v>70</v>
      </c>
      <c r="B30" s="23">
        <f>'Valores Correntes'!R34</f>
        <v>347037.642393674</v>
      </c>
      <c r="C30" s="23">
        <f>'Valores Correntes'!S34</f>
        <v>218362.001373162</v>
      </c>
      <c r="D30" s="23">
        <f>'Valores Correntes'!T34</f>
        <v>80645.493601096096</v>
      </c>
      <c r="E30" s="23">
        <f>'Valores Correntes'!U34</f>
        <v>58153.470869924196</v>
      </c>
      <c r="F30" s="23">
        <f>'Valores Correntes'!W34</f>
        <v>42666.833474087602</v>
      </c>
      <c r="G30" s="23">
        <f>'Valores Correntes'!X34</f>
        <v>48632.5645691065</v>
      </c>
      <c r="H30" s="24">
        <f t="shared" si="3"/>
        <v>357160.9658441823</v>
      </c>
      <c r="I30" s="24">
        <f>'Valores Correntes'!X34</f>
        <v>48632.5645691065</v>
      </c>
      <c r="J30" s="25">
        <f>(('Val encad preços 95 com ajuste'!Q28/(AVERAGE('Val encad preços 95 com ajuste'!Q$21:Q$24)))-1)*100</f>
        <v>1.0813492887190801</v>
      </c>
      <c r="K30" s="25">
        <f>(('Val encad preços 95 com ajuste'!R28/(AVERAGE('Val encad preços 95 com ajuste'!R$21:R$24)))-1)*100</f>
        <v>-9.8806548532048843E-2</v>
      </c>
      <c r="L30" s="25">
        <f>(('Val encad preços 95 com ajuste'!S28/(AVERAGE('Val encad preços 95 com ajuste'!S$21:S$24)))-1)*100</f>
        <v>3.6224944907897516</v>
      </c>
      <c r="M30" s="25">
        <f>(('Val encad preços 95 com ajuste'!T28/(AVERAGE('Val encad preços 95 com ajuste'!T$21:T$24)))-1)*100</f>
        <v>-4.4754235089036865</v>
      </c>
      <c r="N30" s="25">
        <f>(('Val encad preços 95 com ajuste'!U28/(AVERAGE('Val encad preços 95 com ajuste'!U$21:U$24)))-1)*100</f>
        <v>5.9280975010880033</v>
      </c>
      <c r="O30" s="25">
        <f>(('Val encad preços 95 com ajuste'!V28/(AVERAGE('Val encad preços 95 com ajuste'!V$21:V$24)))-1)*100</f>
        <v>-7.3401695568598218</v>
      </c>
      <c r="P30" s="26">
        <f t="shared" si="4"/>
        <v>1.0108134928871908</v>
      </c>
      <c r="Q30" s="26">
        <f t="shared" si="12"/>
        <v>0.99901193451467951</v>
      </c>
      <c r="R30" s="26">
        <f t="shared" si="13"/>
        <v>1.0362249449078975</v>
      </c>
      <c r="S30" s="26">
        <f t="shared" si="14"/>
        <v>0.95524576491096314</v>
      </c>
      <c r="T30" s="26">
        <f t="shared" si="15"/>
        <v>1.05928097501088</v>
      </c>
      <c r="U30" s="26">
        <f t="shared" si="16"/>
        <v>0.92659830443140179</v>
      </c>
      <c r="V30" s="26">
        <f t="shared" si="20"/>
        <v>15.766804169278249</v>
      </c>
      <c r="W30" s="26">
        <f t="shared" si="19"/>
        <v>12.771948778379461</v>
      </c>
      <c r="X30" s="26">
        <f t="shared" si="19"/>
        <v>43.34189424315089</v>
      </c>
      <c r="Y30" s="26">
        <f t="shared" si="19"/>
        <v>5.9803902476008419</v>
      </c>
      <c r="Z30" s="26">
        <f t="shared" si="19"/>
        <v>39.703372491774914</v>
      </c>
      <c r="AA30" s="26">
        <f t="shared" si="19"/>
        <v>30.288330115471474</v>
      </c>
    </row>
    <row r="31" spans="1:27" s="27" customFormat="1" ht="12.75" x14ac:dyDescent="0.2">
      <c r="A31" s="73" t="s">
        <v>71</v>
      </c>
      <c r="B31" s="23">
        <f>'Valores Correntes'!R36</f>
        <v>342296.66723420902</v>
      </c>
      <c r="C31" s="23">
        <f>'Valores Correntes'!S36</f>
        <v>215912.92836607501</v>
      </c>
      <c r="D31" s="23">
        <f>'Valores Correntes'!T36</f>
        <v>65697.128253290706</v>
      </c>
      <c r="E31" s="23">
        <f>'Valores Correntes'!U36</f>
        <v>62805.927262864003</v>
      </c>
      <c r="F31" s="23">
        <f>'Valores Correntes'!W36</f>
        <v>34811.533547835803</v>
      </c>
      <c r="G31" s="23">
        <f>'Valores Correntes'!X36</f>
        <v>38734.913998603901</v>
      </c>
      <c r="H31" s="24">
        <f t="shared" si="3"/>
        <v>344415.98388222972</v>
      </c>
      <c r="I31" s="24">
        <f>'Valores Correntes'!X36</f>
        <v>38734.913998603901</v>
      </c>
      <c r="J31" s="25">
        <f>(('Val encad preços 95 com ajuste'!Q29/(AVERAGE('Val encad preços 95 com ajuste'!Q$25:Q$28)))-1)*100</f>
        <v>1.053909575643508</v>
      </c>
      <c r="K31" s="25">
        <f>(('Val encad preços 95 com ajuste'!R29/(AVERAGE('Val encad preços 95 com ajuste'!R$25:R$28)))-1)*100</f>
        <v>1.1729540464160415</v>
      </c>
      <c r="L31" s="25">
        <f>(('Val encad preços 95 com ajuste'!S29/(AVERAGE('Val encad preços 95 com ajuste'!S$25:S$28)))-1)*100</f>
        <v>3.641623296247043</v>
      </c>
      <c r="M31" s="25">
        <f>(('Val encad preços 95 com ajuste'!T29/(AVERAGE('Val encad preços 95 com ajuste'!T$25:T$28)))-1)*100</f>
        <v>-4.2478684987557251</v>
      </c>
      <c r="N31" s="25">
        <f>(('Val encad preços 95 com ajuste'!U29/(AVERAGE('Val encad preços 95 com ajuste'!U$25:U$28)))-1)*100</f>
        <v>0.25015548183966452</v>
      </c>
      <c r="O31" s="25">
        <f>(('Val encad preços 95 com ajuste'!V29/(AVERAGE('Val encad preços 95 com ajuste'!V$25:V$28)))-1)*100</f>
        <v>-10.290714508328946</v>
      </c>
      <c r="P31" s="26">
        <f t="shared" si="4"/>
        <v>1.0105390957564351</v>
      </c>
      <c r="Q31" s="26">
        <f t="shared" si="12"/>
        <v>1.0117295404641604</v>
      </c>
      <c r="R31" s="26">
        <f t="shared" si="13"/>
        <v>1.0364162329624704</v>
      </c>
      <c r="S31" s="26">
        <f t="shared" si="14"/>
        <v>0.95752131501244275</v>
      </c>
      <c r="T31" s="26">
        <f t="shared" si="15"/>
        <v>1.0025015548183966</v>
      </c>
      <c r="U31" s="26">
        <f t="shared" si="16"/>
        <v>0.89709285491671054</v>
      </c>
      <c r="V31" s="26">
        <f>((B31/(AVERAGE(B$27:B$30))-1)*100)</f>
        <v>4.0608762351555638</v>
      </c>
      <c r="W31" s="26">
        <f t="shared" ref="W31:AA34" si="21">((C31/(AVERAGE(C$27:C$30))-1)*100)</f>
        <v>2.3889767705095766</v>
      </c>
      <c r="X31" s="26">
        <f t="shared" si="21"/>
        <v>3.252538671204741</v>
      </c>
      <c r="Y31" s="26">
        <f t="shared" si="21"/>
        <v>3.6670956461022586</v>
      </c>
      <c r="Z31" s="26">
        <f t="shared" si="21"/>
        <v>-14.458234676982384</v>
      </c>
      <c r="AA31" s="26">
        <f t="shared" si="21"/>
        <v>-19.148216024237176</v>
      </c>
    </row>
    <row r="32" spans="1:27" s="27" customFormat="1" ht="12.75" x14ac:dyDescent="0.2">
      <c r="A32" s="73" t="s">
        <v>72</v>
      </c>
      <c r="B32" s="23">
        <f>'Valores Correntes'!R37</f>
        <v>367362.824618352</v>
      </c>
      <c r="C32" s="23">
        <f>'Valores Correntes'!S37</f>
        <v>225796.03047386801</v>
      </c>
      <c r="D32" s="23">
        <f>'Valores Correntes'!T37</f>
        <v>71518.744706586294</v>
      </c>
      <c r="E32" s="23">
        <f>'Valores Correntes'!U37</f>
        <v>65569.3858844723</v>
      </c>
      <c r="F32" s="23">
        <f>'Valores Correntes'!W37</f>
        <v>38896.189456170199</v>
      </c>
      <c r="G32" s="23">
        <f>'Valores Correntes'!X37</f>
        <v>42243.967214278899</v>
      </c>
      <c r="H32" s="24">
        <f t="shared" si="3"/>
        <v>362884.16106492659</v>
      </c>
      <c r="I32" s="24">
        <f>'Valores Correntes'!X37</f>
        <v>42243.967214278899</v>
      </c>
      <c r="J32" s="25">
        <f>(('Val encad preços 95 com ajuste'!Q30/(AVERAGE('Val encad preços 95 com ajuste'!Q$25:Q$28)))-1)*100</f>
        <v>2.494509592688976</v>
      </c>
      <c r="K32" s="25">
        <f>(('Val encad preços 95 com ajuste'!R30/(AVERAGE('Val encad preços 95 com ajuste'!R$25:R$28)))-1)*100</f>
        <v>2.2702577518477707</v>
      </c>
      <c r="L32" s="25">
        <f>(('Val encad preços 95 com ajuste'!S30/(AVERAGE('Val encad preços 95 com ajuste'!S$25:S$28)))-1)*100</f>
        <v>3.7632633963935236</v>
      </c>
      <c r="M32" s="25">
        <f>(('Val encad preços 95 com ajuste'!T30/(AVERAGE('Val encad preços 95 com ajuste'!T$25:T$28)))-1)*100</f>
        <v>-2.2453499021831025</v>
      </c>
      <c r="N32" s="25">
        <f>(('Val encad preços 95 com ajuste'!U30/(AVERAGE('Val encad preços 95 com ajuste'!U$25:U$28)))-1)*100</f>
        <v>-7.9789451533672118</v>
      </c>
      <c r="O32" s="25">
        <f>(('Val encad preços 95 com ajuste'!V30/(AVERAGE('Val encad preços 95 com ajuste'!V$25:V$28)))-1)*100</f>
        <v>-12.658141434567227</v>
      </c>
      <c r="P32" s="26">
        <f t="shared" si="4"/>
        <v>1.0249450959268898</v>
      </c>
      <c r="Q32" s="26">
        <f t="shared" si="12"/>
        <v>1.0227025775184777</v>
      </c>
      <c r="R32" s="26">
        <f t="shared" si="13"/>
        <v>1.0376326339639352</v>
      </c>
      <c r="S32" s="26">
        <f t="shared" si="14"/>
        <v>0.97754650097816898</v>
      </c>
      <c r="T32" s="26">
        <f t="shared" si="15"/>
        <v>0.92021054846632788</v>
      </c>
      <c r="U32" s="26">
        <f t="shared" si="16"/>
        <v>0.87341858565432773</v>
      </c>
      <c r="V32" s="26">
        <f t="shared" ref="V32:V34" si="22">((B32/(AVERAGE(B$27:B$30))-1)*100)</f>
        <v>11.681185022612993</v>
      </c>
      <c r="W32" s="26">
        <f t="shared" si="21"/>
        <v>7.0756841381189206</v>
      </c>
      <c r="X32" s="26">
        <f t="shared" si="21"/>
        <v>12.402050894255613</v>
      </c>
      <c r="Y32" s="26">
        <f t="shared" si="21"/>
        <v>8.2284442596064942</v>
      </c>
      <c r="Z32" s="26">
        <f t="shared" si="21"/>
        <v>-4.4210820001006628</v>
      </c>
      <c r="AA32" s="26">
        <f t="shared" si="21"/>
        <v>-11.823733192974483</v>
      </c>
    </row>
    <row r="33" spans="1:27" s="27" customFormat="1" ht="12.75" x14ac:dyDescent="0.2">
      <c r="A33" s="73" t="s">
        <v>73</v>
      </c>
      <c r="B33" s="23">
        <f>'Valores Correntes'!R38</f>
        <v>379794.53163539601</v>
      </c>
      <c r="C33" s="23">
        <f>'Valores Correntes'!S38</f>
        <v>233655.44219649199</v>
      </c>
      <c r="D33" s="23">
        <f>'Valores Correntes'!T38</f>
        <v>68750.950901847595</v>
      </c>
      <c r="E33" s="23">
        <f>'Valores Correntes'!U38</f>
        <v>67911.940693721903</v>
      </c>
      <c r="F33" s="23">
        <f>'Valores Correntes'!W38</f>
        <v>65893.982297419207</v>
      </c>
      <c r="G33" s="23">
        <f>'Valores Correntes'!X38</f>
        <v>56182.411484304997</v>
      </c>
      <c r="H33" s="24">
        <f t="shared" si="3"/>
        <v>370318.33379206143</v>
      </c>
      <c r="I33" s="24">
        <f>'Valores Correntes'!X38</f>
        <v>56182.411484304997</v>
      </c>
      <c r="J33" s="25">
        <f>(('Val encad preços 95 com ajuste'!Q31/(AVERAGE('Val encad preços 95 com ajuste'!Q$25:Q$28)))-1)*100</f>
        <v>3.7227696120207376</v>
      </c>
      <c r="K33" s="25">
        <f>(('Val encad preços 95 com ajuste'!R31/(AVERAGE('Val encad preços 95 com ajuste'!R$25:R$28)))-1)*100</f>
        <v>1.0903397818351257</v>
      </c>
      <c r="L33" s="25">
        <f>(('Val encad preços 95 com ajuste'!S31/(AVERAGE('Val encad preços 95 com ajuste'!S$25:S$28)))-1)*100</f>
        <v>3.973916112508169</v>
      </c>
      <c r="M33" s="25">
        <f>(('Val encad preços 95 com ajuste'!T31/(AVERAGE('Val encad preços 95 com ajuste'!T$25:T$28)))-1)*100</f>
        <v>-0.61629449573880057</v>
      </c>
      <c r="N33" s="25">
        <f>(('Val encad preços 95 com ajuste'!U31/(AVERAGE('Val encad preços 95 com ajuste'!U$25:U$28)))-1)*100</f>
        <v>16.728239152307054</v>
      </c>
      <c r="O33" s="25">
        <f>(('Val encad preços 95 com ajuste'!V31/(AVERAGE('Val encad preços 95 com ajuste'!V$25:V$28)))-1)*100</f>
        <v>-13.73596460631903</v>
      </c>
      <c r="P33" s="26">
        <f t="shared" si="4"/>
        <v>1.0372276961202074</v>
      </c>
      <c r="Q33" s="26">
        <f t="shared" si="12"/>
        <v>1.0109033978183513</v>
      </c>
      <c r="R33" s="26">
        <f t="shared" si="13"/>
        <v>1.0397391611250817</v>
      </c>
      <c r="S33" s="26">
        <f t="shared" si="14"/>
        <v>0.99383705504261199</v>
      </c>
      <c r="T33" s="26">
        <f t="shared" si="15"/>
        <v>1.1672823915230706</v>
      </c>
      <c r="U33" s="26">
        <f t="shared" si="16"/>
        <v>0.86264035393680971</v>
      </c>
      <c r="V33" s="26">
        <f t="shared" si="22"/>
        <v>15.460521630664669</v>
      </c>
      <c r="W33" s="26">
        <f t="shared" si="21"/>
        <v>10.802728787030546</v>
      </c>
      <c r="X33" s="26">
        <f t="shared" si="21"/>
        <v>8.0520626305998313</v>
      </c>
      <c r="Y33" s="26">
        <f t="shared" si="21"/>
        <v>12.095051505930932</v>
      </c>
      <c r="Z33" s="26">
        <f t="shared" si="21"/>
        <v>61.920116565371416</v>
      </c>
      <c r="AA33" s="26">
        <f t="shared" si="21"/>
        <v>17.270124744053007</v>
      </c>
    </row>
    <row r="34" spans="1:27" s="27" customFormat="1" ht="12.75" x14ac:dyDescent="0.2">
      <c r="A34" s="73" t="s">
        <v>74</v>
      </c>
      <c r="B34" s="23">
        <f>'Valores Correntes'!R39</f>
        <v>399333.23167041101</v>
      </c>
      <c r="C34" s="23">
        <f>'Valores Correntes'!S39</f>
        <v>246171.61085763099</v>
      </c>
      <c r="D34" s="23">
        <f>'Valores Correntes'!T39</f>
        <v>88956.904395334393</v>
      </c>
      <c r="E34" s="23">
        <f>'Valores Correntes'!U39</f>
        <v>70596.483731565793</v>
      </c>
      <c r="F34" s="23">
        <f>'Valores Correntes'!W39</f>
        <v>72261.509033415801</v>
      </c>
      <c r="G34" s="23">
        <f>'Valores Correntes'!X39</f>
        <v>62154.078138154102</v>
      </c>
      <c r="H34" s="24">
        <f t="shared" si="3"/>
        <v>405724.99898453115</v>
      </c>
      <c r="I34" s="24">
        <f>'Valores Correntes'!X39</f>
        <v>62154.078138154102</v>
      </c>
      <c r="J34" s="25">
        <f>(('Val encad preços 95 com ajuste'!Q32/(AVERAGE('Val encad preços 95 com ajuste'!Q$25:Q$28)))-1)*100</f>
        <v>4.9389120968676536</v>
      </c>
      <c r="K34" s="25">
        <f>(('Val encad preços 95 com ajuste'!R32/(AVERAGE('Val encad preços 95 com ajuste'!R$25:R$28)))-1)*100</f>
        <v>0.67012473629282088</v>
      </c>
      <c r="L34" s="25">
        <f>(('Val encad preços 95 com ajuste'!S32/(AVERAGE('Val encad preços 95 com ajuste'!S$25:S$28)))-1)*100</f>
        <v>3.8771501139880371</v>
      </c>
      <c r="M34" s="25">
        <f>(('Val encad preços 95 com ajuste'!T32/(AVERAGE('Val encad preços 95 com ajuste'!T$25:T$28)))-1)*100</f>
        <v>1.0402620308368471</v>
      </c>
      <c r="N34" s="25">
        <f>(('Val encad preços 95 com ajuste'!U32/(AVERAGE('Val encad preços 95 com ajuste'!U$25:U$28)))-1)*100</f>
        <v>17.19470022126044</v>
      </c>
      <c r="O34" s="25">
        <f>(('Val encad preços 95 com ajuste'!V32/(AVERAGE('Val encad preços 95 com ajuste'!V$25:V$28)))-1)*100</f>
        <v>-17.421079714818145</v>
      </c>
      <c r="P34" s="26">
        <f t="shared" si="4"/>
        <v>1.0493891209686765</v>
      </c>
      <c r="Q34" s="26">
        <f t="shared" si="12"/>
        <v>1.0067012473629282</v>
      </c>
      <c r="R34" s="26">
        <f t="shared" si="13"/>
        <v>1.0387715011398804</v>
      </c>
      <c r="S34" s="26">
        <f t="shared" si="14"/>
        <v>1.0104026203083685</v>
      </c>
      <c r="T34" s="26">
        <f t="shared" si="15"/>
        <v>1.1719470022126044</v>
      </c>
      <c r="U34" s="26">
        <f t="shared" si="16"/>
        <v>0.82578920285181856</v>
      </c>
      <c r="V34" s="26">
        <f t="shared" si="22"/>
        <v>21.400439955222428</v>
      </c>
      <c r="W34" s="26">
        <f t="shared" si="21"/>
        <v>16.738073705924705</v>
      </c>
      <c r="X34" s="26">
        <f t="shared" si="21"/>
        <v>39.808640885149458</v>
      </c>
      <c r="Y34" s="26">
        <f t="shared" si="21"/>
        <v>16.526142519132069</v>
      </c>
      <c r="Z34" s="26">
        <f t="shared" si="21"/>
        <v>77.566927326815843</v>
      </c>
      <c r="AA34" s="26">
        <f t="shared" si="21"/>
        <v>29.734845907230923</v>
      </c>
    </row>
    <row r="35" spans="1:27" s="27" customFormat="1" ht="12.75" x14ac:dyDescent="0.2">
      <c r="A35" s="73" t="s">
        <v>75</v>
      </c>
      <c r="B35" s="23">
        <f>'Valores Correntes'!R41</f>
        <v>397241.63884881802</v>
      </c>
      <c r="C35" s="23">
        <f>'Valores Correntes'!S41</f>
        <v>257432.13367878701</v>
      </c>
      <c r="D35" s="23">
        <f>'Valores Correntes'!T41</f>
        <v>70185.411445756006</v>
      </c>
      <c r="E35" s="23">
        <f>'Valores Correntes'!U41</f>
        <v>70261.662972613296</v>
      </c>
      <c r="F35" s="23">
        <f>'Valores Correntes'!W41</f>
        <v>63030.907300206003</v>
      </c>
      <c r="G35" s="23">
        <f>'Valores Correntes'!X41</f>
        <v>58016.298121567997</v>
      </c>
      <c r="H35" s="24">
        <f t="shared" si="3"/>
        <v>397879.20809715631</v>
      </c>
      <c r="I35" s="24">
        <f>'Valores Correntes'!X41</f>
        <v>58016.298121567997</v>
      </c>
      <c r="J35" s="25">
        <f>(('Val encad preços 95 com ajuste'!Q33/(AVERAGE('Val encad preços 95 com ajuste'!Q$29:Q$32)))-1)*100</f>
        <v>0.56670596720533872</v>
      </c>
      <c r="K35" s="25">
        <f>(('Val encad preços 95 com ajuste'!R33/(AVERAGE('Val encad preços 95 com ajuste'!R$29:R$32)))-1)*100</f>
        <v>-0.19771185901487076</v>
      </c>
      <c r="L35" s="25">
        <f>(('Val encad preços 95 com ajuste'!S33/(AVERAGE('Val encad preços 95 com ajuste'!S$29:S$32)))-1)*100</f>
        <v>-0.88057547673173753</v>
      </c>
      <c r="M35" s="25">
        <f>(('Val encad preços 95 com ajuste'!T33/(AVERAGE('Val encad preços 95 com ajuste'!T$29:T$32)))-1)*100</f>
        <v>-0.5154053969061323</v>
      </c>
      <c r="N35" s="25">
        <f>(('Val encad preços 95 com ajuste'!U33/(AVERAGE('Val encad preços 95 com ajuste'!U$29:U$32)))-1)*100</f>
        <v>7.3617614075952797</v>
      </c>
      <c r="O35" s="25">
        <f>(('Val encad preços 95 com ajuste'!V33/(AVERAGE('Val encad preços 95 com ajuste'!V$29:V$32)))-1)*100</f>
        <v>-2.0959178705223347</v>
      </c>
      <c r="P35" s="26">
        <f t="shared" si="4"/>
        <v>1.0056670596720534</v>
      </c>
      <c r="Q35" s="26">
        <f t="shared" si="12"/>
        <v>0.99802288140985129</v>
      </c>
      <c r="R35" s="26">
        <f t="shared" si="13"/>
        <v>0.99119424523268262</v>
      </c>
      <c r="S35" s="26">
        <f t="shared" si="14"/>
        <v>0.99484594603093868</v>
      </c>
      <c r="T35" s="26">
        <f t="shared" si="15"/>
        <v>1.0736176140759528</v>
      </c>
      <c r="U35" s="26">
        <f t="shared" si="16"/>
        <v>0.97904082129477665</v>
      </c>
      <c r="V35" s="26">
        <f>((B35/(AVERAGE(B$31:B$34))-1)*100)</f>
        <v>6.7289197895670894</v>
      </c>
      <c r="W35" s="26">
        <f t="shared" ref="W35:AA38" si="23">((C35/(AVERAGE(C$31:C$34))-1)*100)</f>
        <v>11.740455220920776</v>
      </c>
      <c r="X35" s="26">
        <f t="shared" si="23"/>
        <v>-4.8087288730032984</v>
      </c>
      <c r="Y35" s="26">
        <f t="shared" si="23"/>
        <v>5.3067730715421257</v>
      </c>
      <c r="Z35" s="26">
        <f t="shared" si="23"/>
        <v>19.003022772208624</v>
      </c>
      <c r="AA35" s="26">
        <f t="shared" si="23"/>
        <v>16.431157072168467</v>
      </c>
    </row>
    <row r="36" spans="1:27" s="27" customFormat="1" ht="12.75" x14ac:dyDescent="0.2">
      <c r="A36" s="73" t="s">
        <v>76</v>
      </c>
      <c r="B36" s="23">
        <f>'Valores Correntes'!R42</f>
        <v>418987.33693592797</v>
      </c>
      <c r="C36" s="23">
        <f>'Valores Correntes'!S42</f>
        <v>260277.12008734699</v>
      </c>
      <c r="D36" s="23">
        <f>'Valores Correntes'!T42</f>
        <v>78571.750733538996</v>
      </c>
      <c r="E36" s="23">
        <f>'Valores Correntes'!U42</f>
        <v>68695.769435214606</v>
      </c>
      <c r="F36" s="23">
        <f>'Valores Correntes'!W42</f>
        <v>62161.501137623702</v>
      </c>
      <c r="G36" s="23">
        <f>'Valores Correntes'!X42</f>
        <v>52473.844271275098</v>
      </c>
      <c r="H36" s="24">
        <f t="shared" si="3"/>
        <v>407544.64025610057</v>
      </c>
      <c r="I36" s="24">
        <f>'Valores Correntes'!X42</f>
        <v>52473.844271275098</v>
      </c>
      <c r="J36" s="25">
        <f>(('Val encad preços 95 com ajuste'!Q34/(AVERAGE('Val encad preços 95 com ajuste'!Q$29:Q$32)))-1)*100</f>
        <v>0.2348442950213192</v>
      </c>
      <c r="K36" s="25">
        <f>(('Val encad preços 95 com ajuste'!R34/(AVERAGE('Val encad preços 95 com ajuste'!R$29:R$32)))-1)*100</f>
        <v>-1.0919932791543796</v>
      </c>
      <c r="L36" s="25">
        <f>(('Val encad preços 95 com ajuste'!S34/(AVERAGE('Val encad preços 95 com ajuste'!S$29:S$32)))-1)*100</f>
        <v>0.18242631576219637</v>
      </c>
      <c r="M36" s="25">
        <f>(('Val encad preços 95 com ajuste'!T34/(AVERAGE('Val encad preços 95 com ajuste'!T$29:T$32)))-1)*100</f>
        <v>-6.2541985002250495</v>
      </c>
      <c r="N36" s="25">
        <f>(('Val encad preços 95 com ajuste'!U34/(AVERAGE('Val encad preços 95 com ajuste'!U$29:U$32)))-1)*100</f>
        <v>10.310085398212454</v>
      </c>
      <c r="O36" s="25">
        <f>(('Val encad preços 95 com ajuste'!V34/(AVERAGE('Val encad preços 95 com ajuste'!V$29:V$32)))-1)*100</f>
        <v>-3.0462428960491006</v>
      </c>
      <c r="P36" s="26">
        <f t="shared" si="4"/>
        <v>1.0023484429502132</v>
      </c>
      <c r="Q36" s="26">
        <f t="shared" si="12"/>
        <v>0.9890800672084562</v>
      </c>
      <c r="R36" s="26">
        <f t="shared" si="13"/>
        <v>1.001824263157622</v>
      </c>
      <c r="S36" s="26">
        <f t="shared" si="14"/>
        <v>0.9374580149977495</v>
      </c>
      <c r="T36" s="26">
        <f t="shared" si="15"/>
        <v>1.1031008539821245</v>
      </c>
      <c r="U36" s="26">
        <f t="shared" si="16"/>
        <v>0.96953757103950899</v>
      </c>
      <c r="V36" s="26">
        <f t="shared" ref="V36:V38" si="24">((B36/(AVERAGE(B$31:B$34))-1)*100)</f>
        <v>12.571446453270084</v>
      </c>
      <c r="W36" s="26">
        <f t="shared" si="23"/>
        <v>12.975344089870177</v>
      </c>
      <c r="X36" s="26">
        <f t="shared" si="23"/>
        <v>6.5655194282027152</v>
      </c>
      <c r="Y36" s="26">
        <f t="shared" si="23"/>
        <v>2.9598432036664901</v>
      </c>
      <c r="Z36" s="26">
        <f t="shared" si="23"/>
        <v>17.361574698626136</v>
      </c>
      <c r="AA36" s="26">
        <f t="shared" si="23"/>
        <v>5.3081737777759264</v>
      </c>
    </row>
    <row r="37" spans="1:27" s="27" customFormat="1" ht="12.75" x14ac:dyDescent="0.2">
      <c r="A37" s="73" t="s">
        <v>77</v>
      </c>
      <c r="B37" s="23">
        <f>'Valores Correntes'!R43</f>
        <v>439349.78158279101</v>
      </c>
      <c r="C37" s="23">
        <f>'Valores Correntes'!S43</f>
        <v>267444.743584977</v>
      </c>
      <c r="D37" s="23">
        <f>'Valores Correntes'!T43</f>
        <v>82553.1503849539</v>
      </c>
      <c r="E37" s="23">
        <f>'Valores Correntes'!U43</f>
        <v>71784.870827864594</v>
      </c>
      <c r="F37" s="23">
        <f>'Valores Correntes'!W43</f>
        <v>66753.630620654498</v>
      </c>
      <c r="G37" s="23">
        <f>'Valores Correntes'!X43</f>
        <v>54390.654084578899</v>
      </c>
      <c r="H37" s="24">
        <f t="shared" si="3"/>
        <v>421782.76479779545</v>
      </c>
      <c r="I37" s="24">
        <f>'Valores Correntes'!X43</f>
        <v>54390.654084578899</v>
      </c>
      <c r="J37" s="25">
        <f>(('Val encad preços 95 com ajuste'!Q35/(AVERAGE('Val encad preços 95 com ajuste'!Q$29:Q$32)))-1)*100</f>
        <v>1.2575510816798419</v>
      </c>
      <c r="K37" s="25">
        <f>(('Val encad preços 95 com ajuste'!R35/(AVERAGE('Val encad preços 95 com ajuste'!R$29:R$32)))-1)*100</f>
        <v>-0.88150765802682551</v>
      </c>
      <c r="L37" s="25">
        <f>(('Val encad preços 95 com ajuste'!S35/(AVERAGE('Val encad preços 95 com ajuste'!S$29:S$32)))-1)*100</f>
        <v>2.1564241654869587</v>
      </c>
      <c r="M37" s="25">
        <f>(('Val encad preços 95 com ajuste'!T35/(AVERAGE('Val encad preços 95 com ajuste'!T$29:T$32)))-1)*100</f>
        <v>-6.3663672306183638</v>
      </c>
      <c r="N37" s="25">
        <f>(('Val encad preços 95 com ajuste'!U35/(AVERAGE('Val encad preços 95 com ajuste'!U$29:U$32)))-1)*100</f>
        <v>11.544713796783924</v>
      </c>
      <c r="O37" s="25">
        <f>(('Val encad preços 95 com ajuste'!V35/(AVERAGE('Val encad preços 95 com ajuste'!V$29:V$32)))-1)*100</f>
        <v>-3.7503233642684819</v>
      </c>
      <c r="P37" s="26">
        <f t="shared" si="4"/>
        <v>1.0125755108167984</v>
      </c>
      <c r="Q37" s="26">
        <f t="shared" si="12"/>
        <v>0.99118492341973174</v>
      </c>
      <c r="R37" s="26">
        <f t="shared" si="13"/>
        <v>1.0215642416548696</v>
      </c>
      <c r="S37" s="26">
        <f t="shared" si="14"/>
        <v>0.93633632769381636</v>
      </c>
      <c r="T37" s="26">
        <f t="shared" si="15"/>
        <v>1.1154471379678392</v>
      </c>
      <c r="U37" s="26">
        <f t="shared" si="16"/>
        <v>0.96249676635731518</v>
      </c>
      <c r="V37" s="26">
        <f t="shared" si="24"/>
        <v>18.042327420664449</v>
      </c>
      <c r="W37" s="26">
        <f t="shared" si="23"/>
        <v>16.086507801377504</v>
      </c>
      <c r="X37" s="26">
        <f t="shared" si="23"/>
        <v>11.965423566054479</v>
      </c>
      <c r="Y37" s="26">
        <f t="shared" si="23"/>
        <v>7.5897264940402831</v>
      </c>
      <c r="Z37" s="26">
        <f t="shared" si="23"/>
        <v>26.03156396023174</v>
      </c>
      <c r="AA37" s="26">
        <f t="shared" si="23"/>
        <v>9.1549615197756395</v>
      </c>
    </row>
    <row r="38" spans="1:27" s="27" customFormat="1" ht="12.75" x14ac:dyDescent="0.2">
      <c r="A38" s="73" t="s">
        <v>78</v>
      </c>
      <c r="B38" s="23">
        <f>'Valores Correntes'!R44</f>
        <v>462371.63905695302</v>
      </c>
      <c r="C38" s="23">
        <f>'Valores Correntes'!S44</f>
        <v>277306.41967630899</v>
      </c>
      <c r="D38" s="23">
        <f>'Valores Correntes'!T44</f>
        <v>96431.304851610199</v>
      </c>
      <c r="E38" s="23">
        <f>'Valores Correntes'!U44</f>
        <v>74519.222425276501</v>
      </c>
      <c r="F38" s="23">
        <f>'Valores Correntes'!W44</f>
        <v>68852.294794721805</v>
      </c>
      <c r="G38" s="23">
        <f>'Valores Correntes'!X44</f>
        <v>57758.720548598001</v>
      </c>
      <c r="H38" s="24">
        <f t="shared" si="3"/>
        <v>448256.94695319573</v>
      </c>
      <c r="I38" s="24">
        <f>'Valores Correntes'!X44</f>
        <v>57758.720548598001</v>
      </c>
      <c r="J38" s="25">
        <f>(('Val encad preços 95 com ajuste'!Q36/(AVERAGE('Val encad preços 95 com ajuste'!Q$29:Q$32)))-1)*100</f>
        <v>2.495624108091965</v>
      </c>
      <c r="K38" s="25">
        <f>(('Val encad preços 95 com ajuste'!R36/(AVERAGE('Val encad preços 95 com ajuste'!R$29:R$32)))-1)*100</f>
        <v>-5.3380409711489829E-2</v>
      </c>
      <c r="L38" s="25">
        <f>(('Val encad preços 95 com ajuste'!S36/(AVERAGE('Val encad preços 95 com ajuste'!S$29:S$32)))-1)*100</f>
        <v>4.8317305326391002</v>
      </c>
      <c r="M38" s="25">
        <f>(('Val encad preços 95 com ajuste'!T36/(AVERAGE('Val encad preços 95 com ajuste'!T$29:T$32)))-1)*100</f>
        <v>-2.6115736673928081</v>
      </c>
      <c r="N38" s="25">
        <f>(('Val encad preços 95 com ajuste'!U36/(AVERAGE('Val encad preços 95 com ajuste'!U$29:U$32)))-1)*100</f>
        <v>15.337002912545049</v>
      </c>
      <c r="O38" s="25">
        <f>(('Val encad preços 95 com ajuste'!V36/(AVERAGE('Val encad preços 95 com ajuste'!V$29:V$32)))-1)*100</f>
        <v>6.1264342757587631</v>
      </c>
      <c r="P38" s="26">
        <f t="shared" si="4"/>
        <v>1.0249562410809196</v>
      </c>
      <c r="Q38" s="26">
        <f t="shared" si="12"/>
        <v>0.9994661959028851</v>
      </c>
      <c r="R38" s="26">
        <f t="shared" si="13"/>
        <v>1.048317305326391</v>
      </c>
      <c r="S38" s="26">
        <f t="shared" si="14"/>
        <v>0.97388426332607192</v>
      </c>
      <c r="T38" s="26">
        <f t="shared" si="15"/>
        <v>1.1533700291254505</v>
      </c>
      <c r="U38" s="26">
        <f t="shared" si="16"/>
        <v>1.0612643427575876</v>
      </c>
      <c r="V38" s="26">
        <f t="shared" si="24"/>
        <v>24.227726279875704</v>
      </c>
      <c r="W38" s="26">
        <f t="shared" si="23"/>
        <v>20.367046364840881</v>
      </c>
      <c r="X38" s="26">
        <f t="shared" si="23"/>
        <v>30.788126708556373</v>
      </c>
      <c r="Y38" s="26">
        <f t="shared" si="23"/>
        <v>11.687917897205624</v>
      </c>
      <c r="Z38" s="26">
        <f t="shared" si="23"/>
        <v>29.993864222042088</v>
      </c>
      <c r="AA38" s="26">
        <f t="shared" si="23"/>
        <v>15.914232417756757</v>
      </c>
    </row>
    <row r="39" spans="1:27" s="27" customFormat="1" ht="12.75" x14ac:dyDescent="0.2">
      <c r="A39" s="73" t="s">
        <v>79</v>
      </c>
      <c r="B39" s="23">
        <f>'Valores Correntes'!R46</f>
        <v>444783.48816083599</v>
      </c>
      <c r="C39" s="23">
        <f>'Valores Correntes'!S46</f>
        <v>274159.48622185399</v>
      </c>
      <c r="D39" s="23">
        <f>'Valores Correntes'!T46</f>
        <v>76587.980361982496</v>
      </c>
      <c r="E39" s="23">
        <f>'Valores Correntes'!U46</f>
        <v>76797.436703896397</v>
      </c>
      <c r="F39" s="23">
        <f>'Valores Correntes'!W46</f>
        <v>66312.688002523093</v>
      </c>
      <c r="G39" s="23">
        <f>'Valores Correntes'!X46</f>
        <v>54670.139650727098</v>
      </c>
      <c r="H39" s="24">
        <f t="shared" si="3"/>
        <v>427544.90328773286</v>
      </c>
      <c r="I39" s="24">
        <f>'Valores Correntes'!X46</f>
        <v>54670.139650727098</v>
      </c>
      <c r="J39" s="25">
        <f>(('Val encad preços 95 com ajuste'!Q37/(AVERAGE('Val encad preços 95 com ajuste'!Q$33:Q$36)))-1)*100</f>
        <v>3.1837323453209221</v>
      </c>
      <c r="K39" s="25">
        <f>(('Val encad preços 95 com ajuste'!R37/(AVERAGE('Val encad preços 95 com ajuste'!R$33:R$36)))-1)*100</f>
        <v>1.2184155820877063</v>
      </c>
      <c r="L39" s="25">
        <f>(('Val encad preços 95 com ajuste'!S37/(AVERAGE('Val encad preços 95 com ajuste'!S$33:S$36)))-1)*100</f>
        <v>1.2136595852111132</v>
      </c>
      <c r="M39" s="25">
        <f>(('Val encad preços 95 com ajuste'!T37/(AVERAGE('Val encad preços 95 com ajuste'!T$33:T$36)))-1)*100</f>
        <v>5.1953633759509232</v>
      </c>
      <c r="N39" s="25">
        <f>(('Val encad preços 95 com ajuste'!U37/(AVERAGE('Val encad preços 95 com ajuste'!U$33:U$36)))-1)*100</f>
        <v>8.7445455267247887</v>
      </c>
      <c r="O39" s="25">
        <f>(('Val encad preços 95 com ajuste'!V37/(AVERAGE('Val encad preços 95 com ajuste'!V$33:V$36)))-1)*100</f>
        <v>5.8820521444554075</v>
      </c>
      <c r="P39" s="26">
        <f t="shared" si="4"/>
        <v>1.0318373234532092</v>
      </c>
      <c r="Q39" s="26">
        <f t="shared" si="12"/>
        <v>1.0121841558208771</v>
      </c>
      <c r="R39" s="26">
        <f t="shared" si="13"/>
        <v>1.0121365958521111</v>
      </c>
      <c r="S39" s="26">
        <f t="shared" si="14"/>
        <v>1.0519536337595092</v>
      </c>
      <c r="T39" s="26">
        <f t="shared" si="15"/>
        <v>1.0874454552672479</v>
      </c>
      <c r="U39" s="26">
        <f t="shared" si="16"/>
        <v>1.0588205214445541</v>
      </c>
      <c r="V39" s="26">
        <f>((B39/(AVERAGE(B$35:B$38))-1)*100)</f>
        <v>3.5614274047838013</v>
      </c>
      <c r="W39" s="26">
        <f t="shared" ref="W39:AA42" si="25">((C39/(AVERAGE(C$35:C$38))-1)*100)</f>
        <v>3.2168283460026537</v>
      </c>
      <c r="X39" s="26">
        <f t="shared" si="25"/>
        <v>-6.5263899460130332</v>
      </c>
      <c r="Y39" s="26">
        <f t="shared" si="25"/>
        <v>7.6870587801167956</v>
      </c>
      <c r="Z39" s="26">
        <f t="shared" si="25"/>
        <v>1.7072264577397522</v>
      </c>
      <c r="AA39" s="26">
        <f t="shared" si="25"/>
        <v>-1.7781921538434386</v>
      </c>
    </row>
    <row r="40" spans="1:27" s="27" customFormat="1" ht="12.75" x14ac:dyDescent="0.2">
      <c r="A40" s="73" t="s">
        <v>80</v>
      </c>
      <c r="B40" s="23">
        <f>'Valores Correntes'!R47</f>
        <v>481794.96050372499</v>
      </c>
      <c r="C40" s="23">
        <f>'Valores Correntes'!S47</f>
        <v>284833.457873184</v>
      </c>
      <c r="D40" s="23">
        <f>'Valores Correntes'!T47</f>
        <v>84759.827413702296</v>
      </c>
      <c r="E40" s="23">
        <f>'Valores Correntes'!U47</f>
        <v>83337.299809878095</v>
      </c>
      <c r="F40" s="23">
        <f>'Valores Correntes'!W47</f>
        <v>82949.566092943001</v>
      </c>
      <c r="G40" s="23">
        <f>'Valores Correntes'!X47</f>
        <v>63518.4939659027</v>
      </c>
      <c r="H40" s="24">
        <f t="shared" si="3"/>
        <v>452930.58509676438</v>
      </c>
      <c r="I40" s="24">
        <f>'Valores Correntes'!X47</f>
        <v>63518.4939659027</v>
      </c>
      <c r="J40" s="25">
        <f>(('Val encad preços 95 com ajuste'!Q38/(AVERAGE('Val encad preços 95 com ajuste'!Q$33:Q$36)))-1)*100</f>
        <v>5.3123034497843724</v>
      </c>
      <c r="K40" s="25">
        <f>(('Val encad preços 95 com ajuste'!R38/(AVERAGE('Val encad preços 95 com ajuste'!R$33:R$36)))-1)*100</f>
        <v>2.5742493591892845</v>
      </c>
      <c r="L40" s="25">
        <f>(('Val encad preços 95 com ajuste'!S38/(AVERAGE('Val encad preços 95 com ajuste'!S$33:S$36)))-1)*100</f>
        <v>4.9484615626310902</v>
      </c>
      <c r="M40" s="25">
        <f>(('Val encad preços 95 com ajuste'!T38/(AVERAGE('Val encad preços 95 com ajuste'!T$33:T$36)))-1)*100</f>
        <v>8.9602423739202806</v>
      </c>
      <c r="N40" s="25">
        <f>(('Val encad preços 95 com ajuste'!U38/(AVERAGE('Val encad preços 95 com ajuste'!U$33:U$36)))-1)*100</f>
        <v>12.631097388685886</v>
      </c>
      <c r="O40" s="25">
        <f>(('Val encad preços 95 com ajuste'!V38/(AVERAGE('Val encad preços 95 com ajuste'!V$33:V$36)))-1)*100</f>
        <v>9.9165832847999837</v>
      </c>
      <c r="P40" s="26">
        <f t="shared" si="4"/>
        <v>1.0531230344978437</v>
      </c>
      <c r="Q40" s="26">
        <f t="shared" si="12"/>
        <v>1.0257424935918928</v>
      </c>
      <c r="R40" s="26">
        <f t="shared" si="13"/>
        <v>1.0494846156263109</v>
      </c>
      <c r="S40" s="26">
        <f t="shared" si="14"/>
        <v>1.0896024237392028</v>
      </c>
      <c r="T40" s="26">
        <f t="shared" si="15"/>
        <v>1.1263109738868589</v>
      </c>
      <c r="U40" s="26">
        <f t="shared" si="16"/>
        <v>1.0991658328479998</v>
      </c>
      <c r="V40" s="26">
        <f t="shared" ref="V40:V42" si="26">((B40/(AVERAGE(B$35:B$38))-1)*100)</f>
        <v>12.179015530708682</v>
      </c>
      <c r="W40" s="26">
        <f t="shared" si="25"/>
        <v>7.2354144430523348</v>
      </c>
      <c r="X40" s="26">
        <f t="shared" si="25"/>
        <v>3.4471338513640148</v>
      </c>
      <c r="Y40" s="26">
        <f t="shared" si="25"/>
        <v>16.857399001537708</v>
      </c>
      <c r="Z40" s="26">
        <f t="shared" si="25"/>
        <v>27.224073662421965</v>
      </c>
      <c r="AA40" s="26">
        <f t="shared" si="25"/>
        <v>14.118993455199158</v>
      </c>
    </row>
    <row r="41" spans="1:27" s="27" customFormat="1" ht="12.75" x14ac:dyDescent="0.2">
      <c r="A41" s="73" t="s">
        <v>81</v>
      </c>
      <c r="B41" s="23">
        <f>'Valores Correntes'!R48</f>
        <v>505252.3183942</v>
      </c>
      <c r="C41" s="23">
        <f>'Valores Correntes'!S48</f>
        <v>301880.68700003601</v>
      </c>
      <c r="D41" s="23">
        <f>'Valores Correntes'!T48</f>
        <v>90361.522504807697</v>
      </c>
      <c r="E41" s="23">
        <f>'Valores Correntes'!U48</f>
        <v>90684.394326577007</v>
      </c>
      <c r="F41" s="23">
        <f>'Valores Correntes'!W48</f>
        <v>90341.255601795405</v>
      </c>
      <c r="G41" s="23">
        <f>'Valores Correntes'!X48</f>
        <v>69345.691476370805</v>
      </c>
      <c r="H41" s="24">
        <f t="shared" si="3"/>
        <v>482926.60383142071</v>
      </c>
      <c r="I41" s="24">
        <f>'Valores Correntes'!X48</f>
        <v>69345.691476370805</v>
      </c>
      <c r="J41" s="25">
        <f>(('Val encad preços 95 com ajuste'!Q39/(AVERAGE('Val encad preços 95 com ajuste'!Q$33:Q$36)))-1)*100</f>
        <v>6.8005909235449025</v>
      </c>
      <c r="K41" s="25">
        <f>(('Val encad preços 95 com ajuste'!R39/(AVERAGE('Val encad preços 95 com ajuste'!R$33:R$36)))-1)*100</f>
        <v>4.5916747195076102</v>
      </c>
      <c r="L41" s="25">
        <f>(('Val encad preços 95 com ajuste'!S39/(AVERAGE('Val encad preços 95 com ajuste'!S$33:S$36)))-1)*100</f>
        <v>4.887947519571112</v>
      </c>
      <c r="M41" s="25">
        <f>(('Val encad preços 95 com ajuste'!T39/(AVERAGE('Val encad preços 95 com ajuste'!T$33:T$36)))-1)*100</f>
        <v>10.898392583772587</v>
      </c>
      <c r="N41" s="25">
        <f>(('Val encad preços 95 com ajuste'!U39/(AVERAGE('Val encad preços 95 com ajuste'!U$33:U$36)))-1)*100</f>
        <v>14.743275889250484</v>
      </c>
      <c r="O41" s="25">
        <f>(('Val encad preços 95 com ajuste'!V39/(AVERAGE('Val encad preços 95 com ajuste'!V$33:V$36)))-1)*100</f>
        <v>9.5558159216332825</v>
      </c>
      <c r="P41" s="26">
        <f t="shared" si="4"/>
        <v>1.068005909235449</v>
      </c>
      <c r="Q41" s="26">
        <f t="shared" si="12"/>
        <v>1.0459167471950761</v>
      </c>
      <c r="R41" s="26">
        <f t="shared" si="13"/>
        <v>1.0488794751957111</v>
      </c>
      <c r="S41" s="26">
        <f t="shared" si="14"/>
        <v>1.1089839258377259</v>
      </c>
      <c r="T41" s="26">
        <f t="shared" si="15"/>
        <v>1.1474327588925048</v>
      </c>
      <c r="U41" s="26">
        <f t="shared" si="16"/>
        <v>1.0955581592163328</v>
      </c>
      <c r="V41" s="26">
        <f t="shared" si="26"/>
        <v>17.640723374962164</v>
      </c>
      <c r="W41" s="26">
        <f t="shared" si="25"/>
        <v>13.653433920727466</v>
      </c>
      <c r="X41" s="26">
        <f t="shared" si="25"/>
        <v>10.283854967556749</v>
      </c>
      <c r="Y41" s="26">
        <f t="shared" si="25"/>
        <v>27.159656902844564</v>
      </c>
      <c r="Z41" s="26">
        <f t="shared" si="25"/>
        <v>38.561093189568062</v>
      </c>
      <c r="AA41" s="26">
        <f t="shared" si="25"/>
        <v>24.588289451357959</v>
      </c>
    </row>
    <row r="42" spans="1:27" s="27" customFormat="1" ht="12.75" x14ac:dyDescent="0.2">
      <c r="A42" s="73" t="s">
        <v>82</v>
      </c>
      <c r="B42" s="23">
        <f>'Valores Correntes'!R49</f>
        <v>525920.44590380101</v>
      </c>
      <c r="C42" s="23">
        <f>'Valores Correntes'!S49</f>
        <v>317821.36410550599</v>
      </c>
      <c r="D42" s="23">
        <f>'Valores Correntes'!T49</f>
        <v>109840.017950116</v>
      </c>
      <c r="E42" s="23">
        <f>'Valores Correntes'!U49</f>
        <v>88267.947123490507</v>
      </c>
      <c r="F42" s="23">
        <f>'Valores Correntes'!W49</f>
        <v>84321.337034961398</v>
      </c>
      <c r="G42" s="23">
        <f>'Valores Correntes'!X49</f>
        <v>69567.176094910494</v>
      </c>
      <c r="H42" s="24">
        <f t="shared" si="3"/>
        <v>515929.32917911251</v>
      </c>
      <c r="I42" s="24">
        <f>'Valores Correntes'!X49</f>
        <v>69567.176094910494</v>
      </c>
      <c r="J42" s="25">
        <f>(('Val encad preços 95 com ajuste'!Q40/(AVERAGE('Val encad preços 95 com ajuste'!Q$33:Q$36)))-1)*100</f>
        <v>7.7329938620465999</v>
      </c>
      <c r="K42" s="25">
        <f>(('Val encad preços 95 com ajuste'!R40/(AVERAGE('Val encad preços 95 com ajuste'!R$33:R$36)))-1)*100</f>
        <v>7.1236318514019237</v>
      </c>
      <c r="L42" s="25">
        <f>(('Val encad preços 95 com ajuste'!S40/(AVERAGE('Val encad preços 95 com ajuste'!S$33:S$36)))-1)*100</f>
        <v>4.4619651588119869</v>
      </c>
      <c r="M42" s="25">
        <f>(('Val encad preços 95 com ajuste'!T40/(AVERAGE('Val encad preços 95 com ajuste'!T$33:T$36)))-1)*100</f>
        <v>8.6996853317825362</v>
      </c>
      <c r="N42" s="25">
        <f>(('Val encad preços 95 com ajuste'!U40/(AVERAGE('Val encad preços 95 com ajuste'!U$33:U$36)))-1)*100</f>
        <v>17.856087191369816</v>
      </c>
      <c r="O42" s="25">
        <f>(('Val encad preços 95 com ajuste'!V40/(AVERAGE('Val encad preços 95 com ajuste'!V$33:V$36)))-1)*100</f>
        <v>13.496509148800161</v>
      </c>
      <c r="P42" s="26">
        <f t="shared" si="4"/>
        <v>1.077329938620466</v>
      </c>
      <c r="Q42" s="26">
        <f t="shared" si="12"/>
        <v>1.0712363185140192</v>
      </c>
      <c r="R42" s="26">
        <f t="shared" si="13"/>
        <v>1.0446196515881199</v>
      </c>
      <c r="S42" s="26">
        <f t="shared" si="14"/>
        <v>1.0869968533178254</v>
      </c>
      <c r="T42" s="26">
        <f t="shared" si="15"/>
        <v>1.1785608719136982</v>
      </c>
      <c r="U42" s="26">
        <f t="shared" si="16"/>
        <v>1.1349650914880016</v>
      </c>
      <c r="V42" s="26">
        <f t="shared" si="26"/>
        <v>22.452999108328342</v>
      </c>
      <c r="W42" s="26">
        <f t="shared" si="25"/>
        <v>19.654853587756271</v>
      </c>
      <c r="X42" s="26">
        <f t="shared" si="25"/>
        <v>34.056844920911104</v>
      </c>
      <c r="Y42" s="26">
        <f t="shared" si="25"/>
        <v>23.771261363015018</v>
      </c>
      <c r="Z42" s="26">
        <f t="shared" si="25"/>
        <v>29.328030266363349</v>
      </c>
      <c r="AA42" s="26">
        <f t="shared" si="25"/>
        <v>24.986214530424334</v>
      </c>
    </row>
    <row r="43" spans="1:27" s="27" customFormat="1" ht="12.75" x14ac:dyDescent="0.2">
      <c r="A43" s="73" t="s">
        <v>83</v>
      </c>
      <c r="B43" s="23">
        <f>'Valores Correntes'!R51</f>
        <v>499710.36120212602</v>
      </c>
      <c r="C43" s="23">
        <f>'Valores Correntes'!S51</f>
        <v>308544.13988318801</v>
      </c>
      <c r="D43" s="23">
        <f>'Valores Correntes'!T51</f>
        <v>89562.2440321514</v>
      </c>
      <c r="E43" s="23">
        <f>'Valores Correntes'!U51</f>
        <v>85393.594609201798</v>
      </c>
      <c r="F43" s="23">
        <f>'Valores Correntes'!W51</f>
        <v>77093.844539653001</v>
      </c>
      <c r="G43" s="23">
        <f>'Valores Correntes'!X51</f>
        <v>61656.803073994299</v>
      </c>
      <c r="H43" s="24">
        <f t="shared" si="3"/>
        <v>483499.97852454125</v>
      </c>
      <c r="I43" s="24">
        <f>'Valores Correntes'!X51</f>
        <v>61656.803073994299</v>
      </c>
      <c r="J43" s="25">
        <f>(('Val encad preços 95 com ajuste'!Q41/(AVERAGE('Val encad preços 95 com ajuste'!Q$37:Q$40)))-1)*100</f>
        <v>1.5607553820336184</v>
      </c>
      <c r="K43" s="25">
        <f>(('Val encad preços 95 com ajuste'!R41/(AVERAGE('Val encad preços 95 com ajuste'!R$37:R$40)))-1)*100</f>
        <v>2.6087638429384663</v>
      </c>
      <c r="L43" s="25">
        <f>(('Val encad preços 95 com ajuste'!S41/(AVERAGE('Val encad preços 95 com ajuste'!S$37:S$40)))-1)*100</f>
        <v>1.0666711406489116</v>
      </c>
      <c r="M43" s="25">
        <f>(('Val encad preços 95 com ajuste'!T41/(AVERAGE('Val encad preços 95 com ajuste'!T$37:T$40)))-1)*100</f>
        <v>-0.67681938802308661</v>
      </c>
      <c r="N43" s="25">
        <f>(('Val encad preços 95 com ajuste'!U41/(AVERAGE('Val encad preços 95 com ajuste'!U$37:U$40)))-1)*100</f>
        <v>8.8635454317957496</v>
      </c>
      <c r="O43" s="25">
        <f>(('Val encad preços 95 com ajuste'!V41/(AVERAGE('Val encad preços 95 com ajuste'!V$37:V$40)))-1)*100</f>
        <v>7.1057669197379658</v>
      </c>
      <c r="P43" s="26">
        <f t="shared" si="4"/>
        <v>1.0156075538203362</v>
      </c>
      <c r="Q43" s="26">
        <f t="shared" si="12"/>
        <v>1.0260876384293847</v>
      </c>
      <c r="R43" s="26">
        <f t="shared" si="13"/>
        <v>1.0106667114064891</v>
      </c>
      <c r="S43" s="26">
        <f t="shared" si="14"/>
        <v>0.99323180611976913</v>
      </c>
      <c r="T43" s="26">
        <f t="shared" si="15"/>
        <v>1.0886354543179575</v>
      </c>
      <c r="U43" s="26">
        <f t="shared" si="16"/>
        <v>1.0710576691973797</v>
      </c>
      <c r="V43" s="26">
        <f>((B43/(AVERAGE(B$39:B$42))-1)*100)</f>
        <v>2.098848493816674</v>
      </c>
      <c r="W43" s="26">
        <f t="shared" ref="W43:AA46" si="27">((C43/(AVERAGE(C$39:C$42))-1)*100)</f>
        <v>4.7070331644812446</v>
      </c>
      <c r="X43" s="26">
        <f t="shared" si="27"/>
        <v>-0.91284139168128497</v>
      </c>
      <c r="Y43" s="26">
        <f t="shared" si="27"/>
        <v>0.73352853429300424</v>
      </c>
      <c r="Z43" s="26">
        <f t="shared" si="27"/>
        <v>-4.8003321543484638</v>
      </c>
      <c r="AA43" s="26">
        <f t="shared" si="27"/>
        <v>-4.0739897836218457</v>
      </c>
    </row>
    <row r="44" spans="1:27" s="27" customFormat="1" ht="12.75" x14ac:dyDescent="0.2">
      <c r="A44" s="73" t="s">
        <v>84</v>
      </c>
      <c r="B44" s="23">
        <f>'Valores Correntes'!R52</f>
        <v>535557.41632738197</v>
      </c>
      <c r="C44" s="23">
        <f>'Valores Correntes'!S52</f>
        <v>321751.89971530699</v>
      </c>
      <c r="D44" s="23">
        <f>'Valores Correntes'!T52</f>
        <v>95934.701078501501</v>
      </c>
      <c r="E44" s="23">
        <f>'Valores Correntes'!U52</f>
        <v>92729.201672838695</v>
      </c>
      <c r="F44" s="23">
        <f>'Valores Correntes'!W52</f>
        <v>82694.477068819193</v>
      </c>
      <c r="G44" s="23">
        <f>'Valores Correntes'!X52</f>
        <v>64902.049574940698</v>
      </c>
      <c r="H44" s="24">
        <f t="shared" si="3"/>
        <v>510415.80246664718</v>
      </c>
      <c r="I44" s="24">
        <f>'Valores Correntes'!X52</f>
        <v>64902.049574940698</v>
      </c>
      <c r="J44" s="25">
        <f>(('Val encad preços 95 com ajuste'!Q42/(AVERAGE('Val encad preços 95 com ajuste'!Q$37:Q$40)))-1)*100</f>
        <v>4.0013240263698346</v>
      </c>
      <c r="K44" s="25">
        <f>(('Val encad preços 95 com ajuste'!R42/(AVERAGE('Val encad preços 95 com ajuste'!R$37:R$40)))-1)*100</f>
        <v>3.4926851850157981</v>
      </c>
      <c r="L44" s="25">
        <f>(('Val encad preços 95 com ajuste'!S42/(AVERAGE('Val encad preços 95 com ajuste'!S$37:S$40)))-1)*100</f>
        <v>1.6319359264867161</v>
      </c>
      <c r="M44" s="25">
        <f>(('Val encad preços 95 com ajuste'!T42/(AVERAGE('Val encad preços 95 com ajuste'!T$37:T$40)))-1)*100</f>
        <v>2.8329519906182155</v>
      </c>
      <c r="N44" s="25">
        <f>(('Val encad preços 95 com ajuste'!U42/(AVERAGE('Val encad preços 95 com ajuste'!U$37:U$40)))-1)*100</f>
        <v>10.589145055905625</v>
      </c>
      <c r="O44" s="25">
        <f>(('Val encad preços 95 com ajuste'!V42/(AVERAGE('Val encad preços 95 com ajuste'!V$37:V$40)))-1)*100</f>
        <v>9.0167948913682849</v>
      </c>
      <c r="P44" s="26">
        <f t="shared" si="4"/>
        <v>1.0400132402636983</v>
      </c>
      <c r="Q44" s="26">
        <f t="shared" si="12"/>
        <v>1.034926851850158</v>
      </c>
      <c r="R44" s="26">
        <f t="shared" si="13"/>
        <v>1.0163193592648672</v>
      </c>
      <c r="S44" s="26">
        <f t="shared" si="14"/>
        <v>1.0283295199061822</v>
      </c>
      <c r="T44" s="26">
        <f t="shared" si="15"/>
        <v>1.1058914505590562</v>
      </c>
      <c r="U44" s="26">
        <f t="shared" si="16"/>
        <v>1.0901679489136828</v>
      </c>
      <c r="V44" s="26">
        <f t="shared" ref="V44:V46" si="28">((B44/(AVERAGE(B$39:B$42))-1)*100)</f>
        <v>9.4229772979072646</v>
      </c>
      <c r="W44" s="26">
        <f t="shared" si="27"/>
        <v>9.1891968746517172</v>
      </c>
      <c r="X44" s="26">
        <f t="shared" si="27"/>
        <v>6.1373243215596451</v>
      </c>
      <c r="Y44" s="26">
        <f t="shared" si="27"/>
        <v>9.3868893260824482</v>
      </c>
      <c r="Z44" s="26">
        <f t="shared" si="27"/>
        <v>2.1156331822606678</v>
      </c>
      <c r="AA44" s="26">
        <f t="shared" si="27"/>
        <v>0.97498345994471158</v>
      </c>
    </row>
    <row r="45" spans="1:27" s="27" customFormat="1" ht="12.75" x14ac:dyDescent="0.2">
      <c r="A45" s="73" t="s">
        <v>85</v>
      </c>
      <c r="B45" s="23">
        <f>'Valores Correntes'!R53</f>
        <v>552859.15440892999</v>
      </c>
      <c r="C45" s="23">
        <f>'Valores Correntes'!S53</f>
        <v>332896.026964447</v>
      </c>
      <c r="D45" s="23">
        <f>'Valores Correntes'!T53</f>
        <v>99485.463945984098</v>
      </c>
      <c r="E45" s="23">
        <f>'Valores Correntes'!U53</f>
        <v>96633.964390062305</v>
      </c>
      <c r="F45" s="23">
        <f>'Valores Correntes'!W53</f>
        <v>88086.485988658998</v>
      </c>
      <c r="G45" s="23">
        <f>'Valores Correntes'!X53</f>
        <v>66124.934919606996</v>
      </c>
      <c r="H45" s="24">
        <f t="shared" si="3"/>
        <v>529015.4553004934</v>
      </c>
      <c r="I45" s="24">
        <f>'Valores Correntes'!X53</f>
        <v>66124.934919606996</v>
      </c>
      <c r="J45" s="25">
        <f>(('Val encad preços 95 com ajuste'!Q43/(AVERAGE('Val encad preços 95 com ajuste'!Q$37:Q$40)))-1)*100</f>
        <v>3.1213489507875947</v>
      </c>
      <c r="K45" s="25">
        <f>(('Val encad preços 95 com ajuste'!R43/(AVERAGE('Val encad preços 95 com ajuste'!R$37:R$40)))-1)*100</f>
        <v>5.1160761320375059</v>
      </c>
      <c r="L45" s="25">
        <f>(('Val encad preços 95 com ajuste'!S43/(AVERAGE('Val encad preços 95 com ajuste'!S$37:S$40)))-1)*100</f>
        <v>2.6917811666919311</v>
      </c>
      <c r="M45" s="25">
        <f>(('Val encad preços 95 com ajuste'!T43/(AVERAGE('Val encad preços 95 com ajuste'!T$37:T$40)))-1)*100</f>
        <v>2.7799730723352845</v>
      </c>
      <c r="N45" s="25">
        <f>(('Val encad preços 95 com ajuste'!U43/(AVERAGE('Val encad preços 95 com ajuste'!U$37:U$40)))-1)*100</f>
        <v>12.174923409736271</v>
      </c>
      <c r="O45" s="25">
        <f>(('Val encad preços 95 com ajuste'!V43/(AVERAGE('Val encad preços 95 com ajuste'!V$37:V$40)))-1)*100</f>
        <v>7.1525497673968985</v>
      </c>
      <c r="P45" s="26">
        <f t="shared" si="4"/>
        <v>1.0312134895078759</v>
      </c>
      <c r="Q45" s="26">
        <f t="shared" si="12"/>
        <v>1.0511607613203751</v>
      </c>
      <c r="R45" s="26">
        <f t="shared" si="13"/>
        <v>1.0269178116669193</v>
      </c>
      <c r="S45" s="26">
        <f t="shared" si="14"/>
        <v>1.0277997307233528</v>
      </c>
      <c r="T45" s="26">
        <f t="shared" si="15"/>
        <v>1.1217492340973627</v>
      </c>
      <c r="U45" s="26">
        <f t="shared" si="16"/>
        <v>1.071525497673969</v>
      </c>
      <c r="V45" s="26">
        <f t="shared" si="28"/>
        <v>12.958000127568269</v>
      </c>
      <c r="W45" s="26">
        <f t="shared" si="27"/>
        <v>12.971049616715359</v>
      </c>
      <c r="X45" s="26">
        <f t="shared" si="27"/>
        <v>10.065709627587417</v>
      </c>
      <c r="Y45" s="26">
        <f t="shared" si="27"/>
        <v>13.993095779800502</v>
      </c>
      <c r="Z45" s="26">
        <f t="shared" si="27"/>
        <v>8.7739787512835612</v>
      </c>
      <c r="AA45" s="26">
        <f t="shared" si="27"/>
        <v>2.8775555398681485</v>
      </c>
    </row>
    <row r="46" spans="1:27" s="27" customFormat="1" ht="12.75" x14ac:dyDescent="0.2">
      <c r="A46" s="73" t="s">
        <v>86</v>
      </c>
      <c r="B46" s="23">
        <f>'Valores Correntes'!R54</f>
        <v>582457.56806156097</v>
      </c>
      <c r="C46" s="23">
        <f>'Valores Correntes'!S54</f>
        <v>350103.843437061</v>
      </c>
      <c r="D46" s="23">
        <f>'Valores Correntes'!T54</f>
        <v>125041.030943363</v>
      </c>
      <c r="E46" s="23">
        <f>'Valores Correntes'!U54</f>
        <v>95462.109327897298</v>
      </c>
      <c r="F46" s="23">
        <f>'Valores Correntes'!W54</f>
        <v>83005.392402868907</v>
      </c>
      <c r="G46" s="23">
        <f>'Valores Correntes'!X54</f>
        <v>64377.792431458503</v>
      </c>
      <c r="H46" s="24">
        <f t="shared" si="3"/>
        <v>570606.98370832135</v>
      </c>
      <c r="I46" s="24">
        <f>'Valores Correntes'!X54</f>
        <v>64377.792431458503</v>
      </c>
      <c r="J46" s="25">
        <f>(('Val encad preços 95 com ajuste'!Q44/(AVERAGE('Val encad preços 95 com ajuste'!Q$37:Q$40)))-1)*100</f>
        <v>4.0837950997880013</v>
      </c>
      <c r="K46" s="25">
        <f>(('Val encad preços 95 com ajuste'!R44/(AVERAGE('Val encad preços 95 com ajuste'!R$37:R$40)))-1)*100</f>
        <v>6.5180853019841445</v>
      </c>
      <c r="L46" s="25">
        <f>(('Val encad preços 95 com ajuste'!S44/(AVERAGE('Val encad preços 95 com ajuste'!S$37:S$40)))-1)*100</f>
        <v>2.6665852942379775</v>
      </c>
      <c r="M46" s="25">
        <f>(('Val encad preços 95 com ajuste'!T44/(AVERAGE('Val encad preços 95 com ajuste'!T$37:T$40)))-1)*100</f>
        <v>2.9182870316003751</v>
      </c>
      <c r="N46" s="25">
        <f>(('Val encad preços 95 com ajuste'!U44/(AVERAGE('Val encad preços 95 com ajuste'!U$37:U$40)))-1)*100</f>
        <v>14.152901201620537</v>
      </c>
      <c r="O46" s="25">
        <f>(('Val encad preços 95 com ajuste'!V44/(AVERAGE('Val encad preços 95 com ajuste'!V$37:V$40)))-1)*100</f>
        <v>11.897949576336098</v>
      </c>
      <c r="P46" s="26">
        <f t="shared" si="4"/>
        <v>1.04083795099788</v>
      </c>
      <c r="Q46" s="26">
        <f t="shared" si="12"/>
        <v>1.0651808530198414</v>
      </c>
      <c r="R46" s="26">
        <f t="shared" si="13"/>
        <v>1.0266658529423798</v>
      </c>
      <c r="S46" s="26">
        <f t="shared" si="14"/>
        <v>1.0291828703160038</v>
      </c>
      <c r="T46" s="26">
        <f t="shared" si="15"/>
        <v>1.1415290120162054</v>
      </c>
      <c r="U46" s="26">
        <f t="shared" si="16"/>
        <v>1.118979495763361</v>
      </c>
      <c r="V46" s="26">
        <f t="shared" si="28"/>
        <v>19.005431171238275</v>
      </c>
      <c r="W46" s="26">
        <f t="shared" si="27"/>
        <v>18.810665986575572</v>
      </c>
      <c r="X46" s="26">
        <f t="shared" si="27"/>
        <v>38.339102593107221</v>
      </c>
      <c r="Y46" s="26">
        <f t="shared" si="27"/>
        <v>12.610731026532051</v>
      </c>
      <c r="Z46" s="26">
        <f t="shared" si="27"/>
        <v>2.4995683291766824</v>
      </c>
      <c r="AA46" s="26">
        <f t="shared" si="27"/>
        <v>0.15934116916085372</v>
      </c>
    </row>
    <row r="47" spans="1:27" s="27" customFormat="1" ht="12.75" x14ac:dyDescent="0.2">
      <c r="A47" s="73" t="s">
        <v>87</v>
      </c>
      <c r="B47" s="23">
        <f>'Valores Correntes'!R56</f>
        <v>554270.46922914998</v>
      </c>
      <c r="C47" s="23">
        <f>'Valores Correntes'!S56</f>
        <v>345001.78761401301</v>
      </c>
      <c r="D47" s="23">
        <f>'Valores Correntes'!T56</f>
        <v>100991.556143743</v>
      </c>
      <c r="E47" s="23">
        <f>'Valores Correntes'!U56</f>
        <v>96723.077657528498</v>
      </c>
      <c r="F47" s="23">
        <f>'Valores Correntes'!W56</f>
        <v>76049.395132315607</v>
      </c>
      <c r="G47" s="23">
        <f>'Valores Correntes'!X56</f>
        <v>62788.3274502922</v>
      </c>
      <c r="H47" s="24">
        <f t="shared" si="3"/>
        <v>542716.42141528451</v>
      </c>
      <c r="I47" s="24">
        <f>'Valores Correntes'!X56</f>
        <v>62788.3274502922</v>
      </c>
      <c r="J47" s="25">
        <f>(('Val encad preços 95 com ajuste'!Q45/(AVERAGE('Val encad preços 95 com ajuste'!Q$41:Q$44)))-1)*100</f>
        <v>2.5946913790942716</v>
      </c>
      <c r="K47" s="25">
        <f>(('Val encad preços 95 com ajuste'!R45/(AVERAGE('Val encad preços 95 com ajuste'!R$41:R$44)))-1)*100</f>
        <v>3.1141096809988777</v>
      </c>
      <c r="L47" s="25">
        <f>(('Val encad preços 95 com ajuste'!S45/(AVERAGE('Val encad preços 95 com ajuste'!S$41:S$44)))-1)*100</f>
        <v>1.9951504417931032</v>
      </c>
      <c r="M47" s="25">
        <f>(('Val encad preços 95 com ajuste'!T45/(AVERAGE('Val encad preços 95 com ajuste'!T$41:T$44)))-1)*100</f>
        <v>5.5379577443175787</v>
      </c>
      <c r="N47" s="25">
        <f>(('Val encad preços 95 com ajuste'!U45/(AVERAGE('Val encad preços 95 com ajuste'!U$41:U$44)))-1)*100</f>
        <v>3.1898697072286986</v>
      </c>
      <c r="O47" s="25">
        <f>(('Val encad preços 95 com ajuste'!V45/(AVERAGE('Val encad preços 95 com ajuste'!V$41:V$44)))-1)*100</f>
        <v>9.9334138555555498</v>
      </c>
      <c r="P47" s="26">
        <f t="shared" si="4"/>
        <v>1.0259469137909427</v>
      </c>
      <c r="Q47" s="26">
        <f t="shared" si="12"/>
        <v>1.0311410968099888</v>
      </c>
      <c r="R47" s="26">
        <f t="shared" si="13"/>
        <v>1.019951504417931</v>
      </c>
      <c r="S47" s="26">
        <f t="shared" si="14"/>
        <v>1.0553795774431758</v>
      </c>
      <c r="T47" s="26">
        <f t="shared" si="15"/>
        <v>1.031898697072287</v>
      </c>
      <c r="U47" s="26">
        <f t="shared" si="16"/>
        <v>1.0993341385555555</v>
      </c>
      <c r="V47" s="26">
        <f>((B47/(AVERAGE(B$43:B$46))-1)*100)</f>
        <v>2.1421592624751851</v>
      </c>
      <c r="W47" s="26">
        <f t="shared" ref="W47:AA50" si="29">((C47/(AVERAGE(C$43:C$46))-1)*100)</f>
        <v>5.0796808204518706</v>
      </c>
      <c r="X47" s="26">
        <f t="shared" si="29"/>
        <v>-1.4772851583870317</v>
      </c>
      <c r="Y47" s="26">
        <f t="shared" si="29"/>
        <v>4.503671201339321</v>
      </c>
      <c r="Z47" s="26">
        <f t="shared" si="29"/>
        <v>-8.0641330217818048</v>
      </c>
      <c r="AA47" s="26">
        <f t="shared" si="29"/>
        <v>-2.2983871019666591</v>
      </c>
    </row>
    <row r="48" spans="1:27" s="27" customFormat="1" ht="12.75" x14ac:dyDescent="0.2">
      <c r="A48" s="73" t="s">
        <v>88</v>
      </c>
      <c r="B48" s="23">
        <f>'Valores Correntes'!R57</f>
        <v>581976.86084737</v>
      </c>
      <c r="C48" s="23">
        <f>'Valores Correntes'!S57</f>
        <v>355817.07157861599</v>
      </c>
      <c r="D48" s="23">
        <f>'Valores Correntes'!T57</f>
        <v>105728.71760344499</v>
      </c>
      <c r="E48" s="23">
        <f>'Valores Correntes'!U57</f>
        <v>100732.55791429699</v>
      </c>
      <c r="F48" s="23">
        <f>'Valores Correntes'!W57</f>
        <v>79740.013225815303</v>
      </c>
      <c r="G48" s="23">
        <f>'Valores Correntes'!X57</f>
        <v>66710.218994866504</v>
      </c>
      <c r="H48" s="24">
        <f t="shared" si="3"/>
        <v>562278.34709635796</v>
      </c>
      <c r="I48" s="24">
        <f>'Valores Correntes'!X57</f>
        <v>66710.218994866504</v>
      </c>
      <c r="J48" s="25">
        <f>(('Val encad preços 95 com ajuste'!Q46/(AVERAGE('Val encad preços 95 com ajuste'!Q$41:Q$44)))-1)*100</f>
        <v>3.0566391912640212</v>
      </c>
      <c r="K48" s="25">
        <f>(('Val encad preços 95 com ajuste'!R46/(AVERAGE('Val encad preços 95 com ajuste'!R$41:R$44)))-1)*100</f>
        <v>4.8487638693152535</v>
      </c>
      <c r="L48" s="25">
        <f>(('Val encad preços 95 com ajuste'!S46/(AVERAGE('Val encad preços 95 com ajuste'!S$41:S$44)))-1)*100</f>
        <v>2.0378849346592398</v>
      </c>
      <c r="M48" s="25">
        <f>(('Val encad preços 95 com ajuste'!T46/(AVERAGE('Val encad preços 95 com ajuste'!T$41:T$44)))-1)*100</f>
        <v>5.4219944187322122</v>
      </c>
      <c r="N48" s="25">
        <f>(('Val encad preços 95 com ajuste'!U46/(AVERAGE('Val encad preços 95 com ajuste'!U$41:U$44)))-1)*100</f>
        <v>-2.6856632091315835</v>
      </c>
      <c r="O48" s="25">
        <f>(('Val encad preços 95 com ajuste'!V46/(AVERAGE('Val encad preços 95 com ajuste'!V$41:V$44)))-1)*100</f>
        <v>13.75797509145511</v>
      </c>
      <c r="P48" s="26">
        <f t="shared" si="4"/>
        <v>1.0305663919126402</v>
      </c>
      <c r="Q48" s="26">
        <f t="shared" si="12"/>
        <v>1.0484876386931525</v>
      </c>
      <c r="R48" s="26">
        <f t="shared" si="13"/>
        <v>1.0203788493465924</v>
      </c>
      <c r="S48" s="26">
        <f t="shared" si="14"/>
        <v>1.0542199441873221</v>
      </c>
      <c r="T48" s="26">
        <f t="shared" si="15"/>
        <v>0.97314336790868416</v>
      </c>
      <c r="U48" s="26">
        <f t="shared" si="16"/>
        <v>1.1375797509145511</v>
      </c>
      <c r="V48" s="26">
        <f t="shared" ref="V48:V50" si="30">((B48/(AVERAGE(B$43:B$46))-1)*100)</f>
        <v>7.2479529541227716</v>
      </c>
      <c r="W48" s="26">
        <f t="shared" si="29"/>
        <v>8.3737698013892867</v>
      </c>
      <c r="X48" s="26">
        <f t="shared" si="29"/>
        <v>3.1440715715618683</v>
      </c>
      <c r="Y48" s="26">
        <f t="shared" si="29"/>
        <v>8.8356818919543159</v>
      </c>
      <c r="Z48" s="26">
        <f t="shared" si="29"/>
        <v>-3.6025567854283569</v>
      </c>
      <c r="AA48" s="26">
        <f t="shared" si="29"/>
        <v>3.8042619902458608</v>
      </c>
    </row>
    <row r="49" spans="1:27" s="27" customFormat="1" ht="12.75" x14ac:dyDescent="0.2">
      <c r="A49" s="73" t="s">
        <v>89</v>
      </c>
      <c r="B49" s="23">
        <f>'Valores Correntes'!R58</f>
        <v>617847.71117754001</v>
      </c>
      <c r="C49" s="23">
        <f>'Valores Correntes'!S58</f>
        <v>368733.92387321702</v>
      </c>
      <c r="D49" s="23">
        <f>'Valores Correntes'!T58</f>
        <v>111875.35833709101</v>
      </c>
      <c r="E49" s="23">
        <f>'Valores Correntes'!U58</f>
        <v>108368.109642093</v>
      </c>
      <c r="F49" s="23">
        <f>'Valores Correntes'!W58</f>
        <v>98607.730703485795</v>
      </c>
      <c r="G49" s="23">
        <f>'Valores Correntes'!X58</f>
        <v>76557.738433635197</v>
      </c>
      <c r="H49" s="24">
        <f t="shared" si="3"/>
        <v>588977.39185240096</v>
      </c>
      <c r="I49" s="24">
        <f>'Valores Correntes'!X58</f>
        <v>76557.738433635197</v>
      </c>
      <c r="J49" s="25">
        <f>(('Val encad preços 95 com ajuste'!Q47/(AVERAGE('Val encad preços 95 com ajuste'!Q$41:Q$44)))-1)*100</f>
        <v>4.4676230240521475</v>
      </c>
      <c r="K49" s="25">
        <f>(('Val encad preços 95 com ajuste'!R47/(AVERAGE('Val encad preços 95 com ajuste'!R$41:R$44)))-1)*100</f>
        <v>5.9366984778734366</v>
      </c>
      <c r="L49" s="25">
        <f>(('Val encad preços 95 com ajuste'!S47/(AVERAGE('Val encad preços 95 com ajuste'!S$41:S$44)))-1)*100</f>
        <v>3.234944709972809</v>
      </c>
      <c r="M49" s="25">
        <f>(('Val encad preços 95 com ajuste'!T47/(AVERAGE('Val encad preços 95 com ajuste'!T$41:T$44)))-1)*100</f>
        <v>6.0871230613135374</v>
      </c>
      <c r="N49" s="25">
        <f>(('Val encad preços 95 com ajuste'!U47/(AVERAGE('Val encad preços 95 com ajuste'!U$41:U$44)))-1)*100</f>
        <v>11.456321756973331</v>
      </c>
      <c r="O49" s="25">
        <f>(('Val encad preços 95 com ajuste'!V47/(AVERAGE('Val encad preços 95 com ajuste'!V$41:V$44)))-1)*100</f>
        <v>21.58360538319193</v>
      </c>
      <c r="P49" s="26">
        <f t="shared" si="4"/>
        <v>1.0446762302405215</v>
      </c>
      <c r="Q49" s="26">
        <f t="shared" si="12"/>
        <v>1.0593669847787344</v>
      </c>
      <c r="R49" s="26">
        <f t="shared" si="13"/>
        <v>1.0323494470997281</v>
      </c>
      <c r="S49" s="26">
        <f t="shared" si="14"/>
        <v>1.0608712306131354</v>
      </c>
      <c r="T49" s="26">
        <f t="shared" si="15"/>
        <v>1.1145632175697333</v>
      </c>
      <c r="U49" s="26">
        <f t="shared" si="16"/>
        <v>1.2158360538319193</v>
      </c>
      <c r="V49" s="26">
        <f t="shared" si="30"/>
        <v>13.858310731978474</v>
      </c>
      <c r="W49" s="26">
        <f t="shared" si="29"/>
        <v>12.307948594225415</v>
      </c>
      <c r="X49" s="26">
        <f t="shared" si="29"/>
        <v>9.1404514211099972</v>
      </c>
      <c r="Y49" s="26">
        <f t="shared" si="29"/>
        <v>17.085452334823415</v>
      </c>
      <c r="Z49" s="26">
        <f t="shared" si="29"/>
        <v>19.206565643378791</v>
      </c>
      <c r="AA49" s="26">
        <f t="shared" si="29"/>
        <v>19.12746888684811</v>
      </c>
    </row>
    <row r="50" spans="1:27" s="27" customFormat="1" ht="12.75" x14ac:dyDescent="0.2">
      <c r="A50" s="73" t="s">
        <v>90</v>
      </c>
      <c r="B50" s="23">
        <f>'Valores Correntes'!R59</f>
        <v>655354.89874593902</v>
      </c>
      <c r="C50" s="23">
        <f>'Valores Correntes'!S59</f>
        <v>386662.76693415601</v>
      </c>
      <c r="D50" s="23">
        <f>'Valores Correntes'!T59</f>
        <v>140137.53791572101</v>
      </c>
      <c r="E50" s="23">
        <f>'Valores Correntes'!U59</f>
        <v>108849.804786081</v>
      </c>
      <c r="F50" s="23">
        <f>'Valores Correntes'!W59</f>
        <v>91944.8109383829</v>
      </c>
      <c r="G50" s="23">
        <f>'Valores Correntes'!X59</f>
        <v>75063.475121206196</v>
      </c>
      <c r="H50" s="24">
        <f t="shared" si="3"/>
        <v>635650.10963595798</v>
      </c>
      <c r="I50" s="24">
        <f>'Valores Correntes'!X59</f>
        <v>75063.475121206196</v>
      </c>
      <c r="J50" s="25">
        <f>(('Val encad preços 95 com ajuste'!Q48/(AVERAGE('Val encad preços 95 com ajuste'!Q$41:Q$44)))-1)*100</f>
        <v>5.7024785553389634</v>
      </c>
      <c r="K50" s="25">
        <f>(('Val encad preços 95 com ajuste'!R48/(AVERAGE('Val encad preços 95 com ajuste'!R$41:R$44)))-1)*100</f>
        <v>7.261174635555756</v>
      </c>
      <c r="L50" s="25">
        <f>(('Val encad preços 95 com ajuste'!S48/(AVERAGE('Val encad preços 95 com ajuste'!S$41:S$44)))-1)*100</f>
        <v>7.0235230006622018</v>
      </c>
      <c r="M50" s="25">
        <f>(('Val encad preços 95 com ajuste'!T48/(AVERAGE('Val encad preços 95 com ajuste'!T$41:T$44)))-1)*100</f>
        <v>9.4079180398198616</v>
      </c>
      <c r="N50" s="25">
        <f>(('Val encad preços 95 com ajuste'!U48/(AVERAGE('Val encad preços 95 com ajuste'!U$41:U$44)))-1)*100</f>
        <v>7.0495810025851924</v>
      </c>
      <c r="O50" s="25">
        <f>(('Val encad preços 95 com ajuste'!V48/(AVERAGE('Val encad preços 95 com ajuste'!V$41:V$44)))-1)*100</f>
        <v>25.580259163353205</v>
      </c>
      <c r="P50" s="26">
        <f t="shared" si="4"/>
        <v>1.0570247855533896</v>
      </c>
      <c r="Q50" s="26">
        <f t="shared" si="12"/>
        <v>1.0726117463555576</v>
      </c>
      <c r="R50" s="26">
        <f t="shared" si="13"/>
        <v>1.070235230006622</v>
      </c>
      <c r="S50" s="26">
        <f t="shared" si="14"/>
        <v>1.0940791803981986</v>
      </c>
      <c r="T50" s="26">
        <f t="shared" si="15"/>
        <v>1.0704958100258519</v>
      </c>
      <c r="U50" s="26">
        <f t="shared" si="16"/>
        <v>1.255802591633532</v>
      </c>
      <c r="V50" s="26">
        <f t="shared" si="30"/>
        <v>20.770216270491069</v>
      </c>
      <c r="W50" s="26">
        <f t="shared" si="29"/>
        <v>17.768665535295902</v>
      </c>
      <c r="X50" s="26">
        <f t="shared" si="29"/>
        <v>36.711733276244928</v>
      </c>
      <c r="Y50" s="26">
        <f t="shared" si="29"/>
        <v>17.605895978323272</v>
      </c>
      <c r="Z50" s="26">
        <f t="shared" si="29"/>
        <v>11.151783562005658</v>
      </c>
      <c r="AA50" s="26">
        <f t="shared" si="29"/>
        <v>16.802324363222311</v>
      </c>
    </row>
    <row r="51" spans="1:27" s="27" customFormat="1" ht="12.75" x14ac:dyDescent="0.2">
      <c r="A51" s="73" t="s">
        <v>91</v>
      </c>
      <c r="B51" s="23">
        <f>'Valores Correntes'!R61</f>
        <v>631423.00385370397</v>
      </c>
      <c r="C51" s="23">
        <f>'Valores Correntes'!S61</f>
        <v>384998.89312178199</v>
      </c>
      <c r="D51" s="23">
        <f>'Valores Correntes'!T61</f>
        <v>114488.86501855199</v>
      </c>
      <c r="E51" s="23">
        <f>'Valores Correntes'!U61</f>
        <v>109266.941132796</v>
      </c>
      <c r="F51" s="23">
        <f>'Valores Correntes'!W61</f>
        <v>85082.490794429803</v>
      </c>
      <c r="G51" s="23">
        <f>'Valores Correntes'!X61</f>
        <v>75990.343942504507</v>
      </c>
      <c r="H51" s="24">
        <f t="shared" si="3"/>
        <v>608754.69927312993</v>
      </c>
      <c r="I51" s="24">
        <f>'Valores Correntes'!X61</f>
        <v>75990.343942504507</v>
      </c>
      <c r="J51" s="25">
        <f>(('Val encad preços 95 com ajuste'!Q49/(AVERAGE('Val encad preços 95 com ajuste'!Q$45:Q$48)))-1)*100</f>
        <v>3.7817604261249915</v>
      </c>
      <c r="K51" s="25">
        <f>(('Val encad preços 95 com ajuste'!R49/(AVERAGE('Val encad preços 95 com ajuste'!R$45:R$48)))-1)*100</f>
        <v>4.168495827734553</v>
      </c>
      <c r="L51" s="25">
        <f>(('Val encad preços 95 com ajuste'!S49/(AVERAGE('Val encad preços 95 com ajuste'!S$45:S$48)))-1)*100</f>
        <v>2.6161885477663072</v>
      </c>
      <c r="M51" s="25">
        <f>(('Val encad preços 95 com ajuste'!T49/(AVERAGE('Val encad preços 95 com ajuste'!T$45:T$48)))-1)*100</f>
        <v>7.2321774000424943</v>
      </c>
      <c r="N51" s="25">
        <f>(('Val encad preços 95 com ajuste'!U49/(AVERAGE('Val encad preços 95 com ajuste'!U$45:U$48)))-1)*100</f>
        <v>5.0844830530160978</v>
      </c>
      <c r="O51" s="25">
        <f>(('Val encad preços 95 com ajuste'!V49/(AVERAGE('Val encad preços 95 com ajuste'!V$45:V$48)))-1)*100</f>
        <v>11.853377972257007</v>
      </c>
      <c r="P51" s="26">
        <f t="shared" si="4"/>
        <v>1.0378176042612499</v>
      </c>
      <c r="Q51" s="26">
        <f t="shared" si="12"/>
        <v>1.0416849582773455</v>
      </c>
      <c r="R51" s="26">
        <f t="shared" si="13"/>
        <v>1.0261618854776631</v>
      </c>
      <c r="S51" s="26">
        <f t="shared" si="14"/>
        <v>1.0723217740004249</v>
      </c>
      <c r="T51" s="26">
        <f t="shared" si="15"/>
        <v>1.050844830530161</v>
      </c>
      <c r="U51" s="26">
        <f t="shared" si="16"/>
        <v>1.1185337797225701</v>
      </c>
      <c r="V51" s="26">
        <f>((B51/(AVERAGE(B$47:B$50))-1)*100)</f>
        <v>4.824423761002361</v>
      </c>
      <c r="W51" s="26">
        <f t="shared" ref="W51:AA54" si="31">((C51/(AVERAGE(C$47:C$50))-1)*100)</f>
        <v>5.7532706945153889</v>
      </c>
      <c r="X51" s="26">
        <f t="shared" si="31"/>
        <v>-0.16953426886309186</v>
      </c>
      <c r="Y51" s="26">
        <f t="shared" si="31"/>
        <v>5.4004444052880851</v>
      </c>
      <c r="Z51" s="26">
        <f t="shared" si="31"/>
        <v>-1.7358529113439491</v>
      </c>
      <c r="AA51" s="26">
        <f t="shared" si="31"/>
        <v>8.1252259784292171</v>
      </c>
    </row>
    <row r="52" spans="1:27" s="27" customFormat="1" ht="12.75" x14ac:dyDescent="0.2">
      <c r="A52" s="73" t="s">
        <v>92</v>
      </c>
      <c r="B52" s="23">
        <f>'Valores Correntes'!R62</f>
        <v>670654.70196083502</v>
      </c>
      <c r="C52" s="23">
        <f>'Valores Correntes'!S62</f>
        <v>400751.22233127599</v>
      </c>
      <c r="D52" s="23">
        <f>'Valores Correntes'!T62</f>
        <v>123655.18233589501</v>
      </c>
      <c r="E52" s="23">
        <f>'Valores Correntes'!U62</f>
        <v>119166.959292377</v>
      </c>
      <c r="F52" s="23">
        <f>'Valores Correntes'!W62</f>
        <v>89592.761913324503</v>
      </c>
      <c r="G52" s="23">
        <f>'Valores Correntes'!X62</f>
        <v>77526.848762112495</v>
      </c>
      <c r="H52" s="24">
        <f t="shared" si="3"/>
        <v>643573.36395954795</v>
      </c>
      <c r="I52" s="24">
        <f>'Valores Correntes'!X62</f>
        <v>77526.848762112495</v>
      </c>
      <c r="J52" s="25">
        <f>(('Val encad preços 95 com ajuste'!Q50/(AVERAGE('Val encad preços 95 com ajuste'!Q$45:Q$48)))-1)*100</f>
        <v>5.6172333561489651</v>
      </c>
      <c r="K52" s="25">
        <f>(('Val encad preços 95 com ajuste'!R50/(AVERAGE('Val encad preços 95 com ajuste'!R$45:R$48)))-1)*100</f>
        <v>5.7241020606560999</v>
      </c>
      <c r="L52" s="25">
        <f>(('Val encad preços 95 com ajuste'!S50/(AVERAGE('Val encad preços 95 com ajuste'!S$45:S$48)))-1)*100</f>
        <v>5.090476730783311</v>
      </c>
      <c r="M52" s="25">
        <f>(('Val encad preços 95 com ajuste'!T50/(AVERAGE('Val encad preços 95 com ajuste'!T$45:T$48)))-1)*100</f>
        <v>11.129180211313216</v>
      </c>
      <c r="N52" s="25">
        <f>(('Val encad preços 95 com ajuste'!U50/(AVERAGE('Val encad preços 95 com ajuste'!U$45:U$48)))-1)*100</f>
        <v>4.0945492203559475</v>
      </c>
      <c r="O52" s="25">
        <f>(('Val encad preços 95 com ajuste'!V50/(AVERAGE('Val encad preços 95 com ajuste'!V$45:V$48)))-1)*100</f>
        <v>14.036214421457061</v>
      </c>
      <c r="P52" s="26">
        <f t="shared" si="4"/>
        <v>1.0561723335614897</v>
      </c>
      <c r="Q52" s="26">
        <f t="shared" si="12"/>
        <v>1.057241020606561</v>
      </c>
      <c r="R52" s="26">
        <f t="shared" si="13"/>
        <v>1.0509047673078331</v>
      </c>
      <c r="S52" s="26">
        <f t="shared" si="14"/>
        <v>1.1112918021131322</v>
      </c>
      <c r="T52" s="26">
        <f t="shared" si="15"/>
        <v>1.0409454922035595</v>
      </c>
      <c r="U52" s="26">
        <f t="shared" si="16"/>
        <v>1.1403621442145706</v>
      </c>
      <c r="V52" s="26">
        <f t="shared" ref="V52:V54" si="32">((B52/(AVERAGE(B$47:B$50))-1)*100)</f>
        <v>11.337395448993682</v>
      </c>
      <c r="W52" s="26">
        <f t="shared" si="31"/>
        <v>10.080193095390433</v>
      </c>
      <c r="X52" s="26">
        <f t="shared" si="31"/>
        <v>7.8231882258656071</v>
      </c>
      <c r="Y52" s="26">
        <f t="shared" si="31"/>
        <v>14.950142628944763</v>
      </c>
      <c r="Z52" s="26">
        <f t="shared" si="31"/>
        <v>3.4731852879209102</v>
      </c>
      <c r="AA52" s="26">
        <f t="shared" si="31"/>
        <v>10.311489682706698</v>
      </c>
    </row>
    <row r="53" spans="1:27" s="27" customFormat="1" ht="12.75" x14ac:dyDescent="0.2">
      <c r="A53" s="73" t="s">
        <v>93</v>
      </c>
      <c r="B53" s="23">
        <f>'Valores Correntes'!R63</f>
        <v>691845.92095816601</v>
      </c>
      <c r="C53" s="23">
        <f>'Valores Correntes'!S63</f>
        <v>410354.143110918</v>
      </c>
      <c r="D53" s="23">
        <f>'Valores Correntes'!T63</f>
        <v>125131.291536723</v>
      </c>
      <c r="E53" s="23">
        <f>'Valores Correntes'!U63</f>
        <v>129920.68390401499</v>
      </c>
      <c r="F53" s="23">
        <f>'Valores Correntes'!W63</f>
        <v>95806.491209513202</v>
      </c>
      <c r="G53" s="23">
        <f>'Valores Correntes'!X63</f>
        <v>85912.270100735695</v>
      </c>
      <c r="H53" s="24">
        <f t="shared" si="3"/>
        <v>665406.11855165602</v>
      </c>
      <c r="I53" s="24">
        <f>'Valores Correntes'!X63</f>
        <v>85912.270100735695</v>
      </c>
      <c r="J53" s="25">
        <f>(('Val encad preços 95 com ajuste'!Q51/(AVERAGE('Val encad preços 95 com ajuste'!Q$45:Q$48)))-1)*100</f>
        <v>6.4377693228847788</v>
      </c>
      <c r="K53" s="25">
        <f>(('Val encad preços 95 com ajuste'!R51/(AVERAGE('Val encad preços 95 com ajuste'!R$45:R$48)))-1)*100</f>
        <v>6.3853908537049753</v>
      </c>
      <c r="L53" s="25">
        <f>(('Val encad preços 95 com ajuste'!S51/(AVERAGE('Val encad preços 95 com ajuste'!S$45:S$48)))-1)*100</f>
        <v>4.5297164340943441</v>
      </c>
      <c r="M53" s="25">
        <f>(('Val encad preços 95 com ajuste'!T51/(AVERAGE('Val encad preços 95 com ajuste'!T$45:T$48)))-1)*100</f>
        <v>12.988379495196</v>
      </c>
      <c r="N53" s="25">
        <f>(('Val encad preços 95 com ajuste'!U51/(AVERAGE('Val encad preços 95 com ajuste'!U$45:U$48)))-1)*100</f>
        <v>7.4333780158607921</v>
      </c>
      <c r="O53" s="25">
        <f>(('Val encad preços 95 com ajuste'!V51/(AVERAGE('Val encad preços 95 com ajuste'!V$45:V$48)))-1)*100</f>
        <v>22.735782695997344</v>
      </c>
      <c r="P53" s="26">
        <f t="shared" si="4"/>
        <v>1.0643776932288478</v>
      </c>
      <c r="Q53" s="26">
        <f t="shared" si="12"/>
        <v>1.0638539085370498</v>
      </c>
      <c r="R53" s="26">
        <f t="shared" si="13"/>
        <v>1.0452971643409434</v>
      </c>
      <c r="S53" s="26">
        <f t="shared" si="14"/>
        <v>1.12988379495196</v>
      </c>
      <c r="T53" s="26">
        <f t="shared" si="15"/>
        <v>1.0743337801586079</v>
      </c>
      <c r="U53" s="26">
        <f t="shared" si="16"/>
        <v>1.2273578269599734</v>
      </c>
      <c r="V53" s="26">
        <f t="shared" si="32"/>
        <v>14.855413175036336</v>
      </c>
      <c r="W53" s="26">
        <f t="shared" si="31"/>
        <v>12.717967641786942</v>
      </c>
      <c r="X53" s="26">
        <f t="shared" si="31"/>
        <v>9.110306138728097</v>
      </c>
      <c r="Y53" s="26">
        <f t="shared" si="31"/>
        <v>25.323338229810076</v>
      </c>
      <c r="Z53" s="26">
        <f t="shared" si="31"/>
        <v>10.649594956098518</v>
      </c>
      <c r="AA53" s="26">
        <f t="shared" si="31"/>
        <v>22.242947419613124</v>
      </c>
    </row>
    <row r="54" spans="1:27" s="27" customFormat="1" ht="12.75" x14ac:dyDescent="0.2">
      <c r="A54" s="73" t="s">
        <v>94</v>
      </c>
      <c r="B54" s="23">
        <f>'Valores Correntes'!R64</f>
        <v>726339.30322729505</v>
      </c>
      <c r="C54" s="23">
        <f>'Valores Correntes'!S64</f>
        <v>432651.75143602502</v>
      </c>
      <c r="D54" s="23">
        <f>'Valores Correntes'!T64</f>
        <v>152023.73110883101</v>
      </c>
      <c r="E54" s="23">
        <f>'Valores Correntes'!U64</f>
        <v>131177.44567081201</v>
      </c>
      <c r="F54" s="23">
        <f>'Valores Correntes'!W64</f>
        <v>92066.066082732301</v>
      </c>
      <c r="G54" s="23">
        <f>'Valores Correntes'!X64</f>
        <v>86048.267194647895</v>
      </c>
      <c r="H54" s="24">
        <f t="shared" si="3"/>
        <v>715852.92821566807</v>
      </c>
      <c r="I54" s="24">
        <f>'Valores Correntes'!X64</f>
        <v>86048.267194647895</v>
      </c>
      <c r="J54" s="25">
        <f>(('Val encad preços 95 com ajuste'!Q52/(AVERAGE('Val encad preços 95 com ajuste'!Q$45:Q$48)))-1)*100</f>
        <v>8.4181709763984323</v>
      </c>
      <c r="K54" s="25">
        <f>(('Val encad preços 95 com ajuste'!R52/(AVERAGE('Val encad preços 95 com ajuste'!R$45:R$48)))-1)*100</f>
        <v>9.2063607159597929</v>
      </c>
      <c r="L54" s="25">
        <f>(('Val encad preços 95 com ajuste'!S52/(AVERAGE('Val encad preços 95 com ajuste'!S$45:S$48)))-1)*100</f>
        <v>3.999475371234662</v>
      </c>
      <c r="M54" s="25">
        <f>(('Val encad preços 95 com ajuste'!T52/(AVERAGE('Val encad preços 95 com ajuste'!T$45:T$48)))-1)*100</f>
        <v>16.069448442232858</v>
      </c>
      <c r="N54" s="25">
        <f>(('Val encad preços 95 com ajuste'!U52/(AVERAGE('Val encad preços 95 com ajuste'!U$45:U$48)))-1)*100</f>
        <v>5.336948515247375</v>
      </c>
      <c r="O54" s="25">
        <f>(('Val encad preços 95 com ajuste'!V52/(AVERAGE('Val encad preços 95 com ajuste'!V$45:V$48)))-1)*100</f>
        <v>25.763795849210048</v>
      </c>
      <c r="P54" s="26">
        <f t="shared" si="4"/>
        <v>1.0841817097639843</v>
      </c>
      <c r="Q54" s="26">
        <f t="shared" si="12"/>
        <v>1.0920636071595979</v>
      </c>
      <c r="R54" s="26">
        <f t="shared" si="13"/>
        <v>1.0399947537123466</v>
      </c>
      <c r="S54" s="26">
        <f t="shared" si="14"/>
        <v>1.1606944844223286</v>
      </c>
      <c r="T54" s="26">
        <f t="shared" si="15"/>
        <v>1.0533694851524738</v>
      </c>
      <c r="U54" s="26">
        <f t="shared" si="16"/>
        <v>1.2576379584921005</v>
      </c>
      <c r="V54" s="26">
        <f t="shared" si="32"/>
        <v>20.581762861160801</v>
      </c>
      <c r="W54" s="26">
        <f t="shared" si="31"/>
        <v>18.842777481952979</v>
      </c>
      <c r="X54" s="26">
        <f t="shared" si="31"/>
        <v>32.559615088510839</v>
      </c>
      <c r="Y54" s="26">
        <f t="shared" si="31"/>
        <v>26.535628492159358</v>
      </c>
      <c r="Z54" s="26">
        <f t="shared" si="31"/>
        <v>6.3296734140723121</v>
      </c>
      <c r="AA54" s="26">
        <f t="shared" si="31"/>
        <v>22.436455117417363</v>
      </c>
    </row>
    <row r="55" spans="1:27" s="27" customFormat="1" ht="12.75" x14ac:dyDescent="0.2">
      <c r="A55" s="73" t="s">
        <v>95</v>
      </c>
      <c r="B55" s="23">
        <f>'Valores Correntes'!R66</f>
        <v>712055.25419333705</v>
      </c>
      <c r="C55" s="23">
        <f>'Valores Correntes'!S66</f>
        <v>433753.14920511801</v>
      </c>
      <c r="D55" s="23">
        <f>'Valores Correntes'!T66</f>
        <v>128393.761490566</v>
      </c>
      <c r="E55" s="23">
        <f>'Valores Correntes'!U66</f>
        <v>132371.46538926399</v>
      </c>
      <c r="F55" s="23">
        <f>'Valores Correntes'!W66</f>
        <v>80423.144548483702</v>
      </c>
      <c r="G55" s="23">
        <f>'Valores Correntes'!X66</f>
        <v>86389.853707545495</v>
      </c>
      <c r="H55" s="24">
        <f t="shared" si="3"/>
        <v>694518.37608494796</v>
      </c>
      <c r="I55" s="24">
        <f>'Valores Correntes'!X66</f>
        <v>86389.853707545495</v>
      </c>
      <c r="J55" s="25">
        <f>(('Val encad preços 95 com ajuste'!Q53/(AVERAGE('Val encad preços 95 com ajuste'!Q$49:Q$52)))-1)*100</f>
        <v>3.8469861504271119</v>
      </c>
      <c r="K55" s="25">
        <f>(('Val encad preços 95 com ajuste'!R53/(AVERAGE('Val encad preços 95 com ajuste'!R$49:R$52)))-1)*100</f>
        <v>4.9513441712790929</v>
      </c>
      <c r="L55" s="25">
        <f>(('Val encad preços 95 com ajuste'!S53/(AVERAGE('Val encad preços 95 com ajuste'!S$49:S$52)))-1)*100</f>
        <v>1.5603601789746957</v>
      </c>
      <c r="M55" s="25">
        <f>(('Val encad preços 95 com ajuste'!T53/(AVERAGE('Val encad preços 95 com ajuste'!T$49:T$52)))-1)*100</f>
        <v>8.4876165515217927</v>
      </c>
      <c r="N55" s="25">
        <f>(('Val encad preços 95 com ajuste'!U53/(AVERAGE('Val encad preços 95 com ajuste'!U$49:U$52)))-1)*100</f>
        <v>-1.0217627483936398</v>
      </c>
      <c r="O55" s="25">
        <f>(('Val encad preços 95 com ajuste'!V53/(AVERAGE('Val encad preços 95 com ajuste'!V$49:V$52)))-1)*100</f>
        <v>10.412257544582836</v>
      </c>
      <c r="P55" s="26">
        <f t="shared" si="4"/>
        <v>1.0384698615042711</v>
      </c>
      <c r="Q55" s="26">
        <f t="shared" si="12"/>
        <v>1.0495134417127909</v>
      </c>
      <c r="R55" s="26">
        <f t="shared" si="13"/>
        <v>1.015603601789747</v>
      </c>
      <c r="S55" s="26">
        <f t="shared" si="14"/>
        <v>1.0848761655152179</v>
      </c>
      <c r="T55" s="26">
        <f t="shared" si="15"/>
        <v>0.9897823725160636</v>
      </c>
      <c r="U55" s="26">
        <f t="shared" si="16"/>
        <v>1.1041225754458284</v>
      </c>
      <c r="V55" s="26">
        <f>((B55/(AVERAGE(B$51:B$54))-1)*100)</f>
        <v>4.703886722205497</v>
      </c>
      <c r="W55" s="26">
        <f t="shared" ref="W55:AA58" si="33">((C55/(AVERAGE(C$51:C$54))-1)*100)</f>
        <v>6.5237878582238507</v>
      </c>
      <c r="X55" s="26">
        <f t="shared" si="33"/>
        <v>-0.33456765946365818</v>
      </c>
      <c r="Y55" s="26">
        <f t="shared" si="33"/>
        <v>8.1616378722054073</v>
      </c>
      <c r="Z55" s="26">
        <f t="shared" si="33"/>
        <v>-11.26892251978161</v>
      </c>
      <c r="AA55" s="26">
        <f t="shared" si="33"/>
        <v>6.1699105589133163</v>
      </c>
    </row>
    <row r="56" spans="1:27" s="27" customFormat="1" ht="12.75" x14ac:dyDescent="0.2">
      <c r="A56" s="73" t="s">
        <v>96</v>
      </c>
      <c r="B56" s="23">
        <f>'Valores Correntes'!R67</f>
        <v>769525.16493887198</v>
      </c>
      <c r="C56" s="23">
        <f>'Valores Correntes'!S67</f>
        <v>456472.73873585998</v>
      </c>
      <c r="D56" s="23">
        <f>'Valores Correntes'!T67</f>
        <v>139782.57678470801</v>
      </c>
      <c r="E56" s="23">
        <f>'Valores Correntes'!U67</f>
        <v>147732.517480615</v>
      </c>
      <c r="F56" s="23">
        <f>'Valores Correntes'!W67</f>
        <v>98350.091254698797</v>
      </c>
      <c r="G56" s="23">
        <f>'Valores Correntes'!X67</f>
        <v>98721.583939560398</v>
      </c>
      <c r="H56" s="24">
        <f t="shared" si="3"/>
        <v>743987.83300118311</v>
      </c>
      <c r="I56" s="24">
        <f>'Valores Correntes'!X67</f>
        <v>98721.583939560398</v>
      </c>
      <c r="J56" s="25">
        <f>(('Val encad preços 95 com ajuste'!Q54/(AVERAGE('Val encad preços 95 com ajuste'!Q$49:Q$52)))-1)*100</f>
        <v>5.8719009606801542</v>
      </c>
      <c r="K56" s="25">
        <f>(('Val encad preços 95 com ajuste'!R54/(AVERAGE('Val encad preços 95 com ajuste'!R$49:R$52)))-1)*100</f>
        <v>6.3629463711873724</v>
      </c>
      <c r="L56" s="25">
        <f>(('Val encad preços 95 com ajuste'!S54/(AVERAGE('Val encad preços 95 com ajuste'!S$49:S$52)))-1)*100</f>
        <v>1.4325286930249259</v>
      </c>
      <c r="M56" s="25">
        <f>(('Val encad preços 95 com ajuste'!T54/(AVERAGE('Val encad preços 95 com ajuste'!T$49:T$52)))-1)*100</f>
        <v>13.138068849768647</v>
      </c>
      <c r="N56" s="25">
        <f>(('Val encad preços 95 com ajuste'!U54/(AVERAGE('Val encad preços 95 com ajuste'!U$49:U$52)))-1)*100</f>
        <v>3.6477762889174148</v>
      </c>
      <c r="O56" s="25">
        <f>(('Val encad preços 95 com ajuste'!V54/(AVERAGE('Val encad preços 95 com ajuste'!V$49:V$52)))-1)*100</f>
        <v>18.913876234777625</v>
      </c>
      <c r="P56" s="26">
        <f t="shared" si="4"/>
        <v>1.0587190096068015</v>
      </c>
      <c r="Q56" s="26">
        <f t="shared" si="12"/>
        <v>1.0636294637118737</v>
      </c>
      <c r="R56" s="26">
        <f t="shared" si="13"/>
        <v>1.0143252869302493</v>
      </c>
      <c r="S56" s="26">
        <f t="shared" si="14"/>
        <v>1.1313806884976865</v>
      </c>
      <c r="T56" s="26">
        <f t="shared" si="15"/>
        <v>1.0364777628891741</v>
      </c>
      <c r="U56" s="26">
        <f t="shared" si="16"/>
        <v>1.1891387623477763</v>
      </c>
      <c r="V56" s="26">
        <f t="shared" ref="V56:V58" si="34">((B56/(AVERAGE(B$51:B$54))-1)*100)</f>
        <v>13.154527299884489</v>
      </c>
      <c r="W56" s="26">
        <f t="shared" si="33"/>
        <v>12.103405527476108</v>
      </c>
      <c r="X56" s="26">
        <f t="shared" si="33"/>
        <v>8.5059802531432851</v>
      </c>
      <c r="Y56" s="26">
        <f t="shared" si="33"/>
        <v>20.71325954349912</v>
      </c>
      <c r="Z56" s="26">
        <f t="shared" si="33"/>
        <v>8.5099272889816557</v>
      </c>
      <c r="AA56" s="26">
        <f t="shared" si="33"/>
        <v>21.325147425060663</v>
      </c>
    </row>
    <row r="57" spans="1:27" s="27" customFormat="1" ht="12.75" x14ac:dyDescent="0.2">
      <c r="A57" s="73" t="s">
        <v>97</v>
      </c>
      <c r="B57" s="23">
        <f>'Valores Correntes'!R68</f>
        <v>812602.58379798895</v>
      </c>
      <c r="C57" s="23">
        <f>'Valores Correntes'!S68</f>
        <v>480468.42873469897</v>
      </c>
      <c r="D57" s="23">
        <f>'Valores Correntes'!T68</f>
        <v>144804.72048225399</v>
      </c>
      <c r="E57" s="23">
        <f>'Valores Correntes'!U68</f>
        <v>168885.98283488699</v>
      </c>
      <c r="F57" s="23">
        <f>'Valores Correntes'!W68</f>
        <v>115426.578513695</v>
      </c>
      <c r="G57" s="23">
        <f>'Valores Correntes'!X68</f>
        <v>114289.881239808</v>
      </c>
      <c r="H57" s="24">
        <f t="shared" si="3"/>
        <v>794159.13205183996</v>
      </c>
      <c r="I57" s="24">
        <f>'Valores Correntes'!X68</f>
        <v>114289.881239808</v>
      </c>
      <c r="J57" s="25">
        <f>(('Val encad preços 95 com ajuste'!Q55/(AVERAGE('Val encad preços 95 com ajuste'!Q$49:Q$52)))-1)*100</f>
        <v>7.4480760526157042</v>
      </c>
      <c r="K57" s="25">
        <f>(('Val encad preços 95 com ajuste'!R55/(AVERAGE('Val encad preços 95 com ajuste'!R$49:R$52)))-1)*100</f>
        <v>8.3359678090539688</v>
      </c>
      <c r="L57" s="25">
        <f>(('Val encad preços 95 com ajuste'!S55/(AVERAGE('Val encad preços 95 com ajuste'!S$49:S$52)))-1)*100</f>
        <v>4.3885540603091799</v>
      </c>
      <c r="M57" s="25">
        <f>(('Val encad preços 95 com ajuste'!T55/(AVERAGE('Val encad preços 95 com ajuste'!T$49:T$52)))-1)*100</f>
        <v>18.408812228745642</v>
      </c>
      <c r="N57" s="25">
        <f>(('Val encad preços 95 com ajuste'!U55/(AVERAGE('Val encad preços 95 com ajuste'!U$49:U$52)))-1)*100</f>
        <v>2.7253681365089655</v>
      </c>
      <c r="O57" s="25">
        <f>(('Val encad preços 95 com ajuste'!V55/(AVERAGE('Val encad preços 95 com ajuste'!V$49:V$52)))-1)*100</f>
        <v>21.955844559762518</v>
      </c>
      <c r="P57" s="26">
        <f t="shared" si="4"/>
        <v>1.074480760526157</v>
      </c>
      <c r="Q57" s="26">
        <f t="shared" si="12"/>
        <v>1.0833596780905397</v>
      </c>
      <c r="R57" s="26">
        <f t="shared" si="13"/>
        <v>1.0438855406030918</v>
      </c>
      <c r="S57" s="26">
        <f t="shared" si="14"/>
        <v>1.1840881222874564</v>
      </c>
      <c r="T57" s="26">
        <f t="shared" si="15"/>
        <v>1.0272536813650897</v>
      </c>
      <c r="U57" s="26">
        <f t="shared" si="16"/>
        <v>1.2195584455976252</v>
      </c>
      <c r="V57" s="26">
        <f t="shared" si="34"/>
        <v>19.488829529870323</v>
      </c>
      <c r="W57" s="26">
        <f t="shared" si="33"/>
        <v>17.996415862115221</v>
      </c>
      <c r="X57" s="26">
        <f t="shared" si="33"/>
        <v>12.404410496804275</v>
      </c>
      <c r="Y57" s="26">
        <f t="shared" si="33"/>
        <v>37.997902065682588</v>
      </c>
      <c r="Z57" s="26">
        <f t="shared" si="33"/>
        <v>27.350462840964408</v>
      </c>
      <c r="AA57" s="26">
        <f t="shared" si="33"/>
        <v>40.458004595039789</v>
      </c>
    </row>
    <row r="58" spans="1:27" s="27" customFormat="1" ht="12.75" x14ac:dyDescent="0.2">
      <c r="A58" s="73" t="s">
        <v>98</v>
      </c>
      <c r="B58" s="23">
        <f>'Valores Correntes'!R69</f>
        <v>815620.09706980397</v>
      </c>
      <c r="C58" s="23">
        <f>'Valores Correntes'!S69</f>
        <v>486815.72332432301</v>
      </c>
      <c r="D58" s="23">
        <f>'Valores Correntes'!T69</f>
        <v>172886.961242472</v>
      </c>
      <c r="E58" s="23">
        <f>'Valores Correntes'!U69</f>
        <v>153855.614295234</v>
      </c>
      <c r="F58" s="23">
        <f>'Valores Correntes'!W69</f>
        <v>126680.955683122</v>
      </c>
      <c r="G58" s="23">
        <f>'Valores Correntes'!X69</f>
        <v>127374.651113086</v>
      </c>
      <c r="H58" s="24">
        <f t="shared" si="3"/>
        <v>813558.29886202898</v>
      </c>
      <c r="I58" s="24">
        <f>'Valores Correntes'!X69</f>
        <v>127374.651113086</v>
      </c>
      <c r="J58" s="25">
        <f>(('Val encad preços 95 com ajuste'!Q56/(AVERAGE('Val encad preços 95 com ajuste'!Q$49:Q$52)))-1)*100</f>
        <v>3.2136345063525473</v>
      </c>
      <c r="K58" s="25">
        <f>(('Val encad preços 95 com ajuste'!R56/(AVERAGE('Val encad preços 95 com ajuste'!R$49:R$52)))-1)*100</f>
        <v>6.3190210084386855</v>
      </c>
      <c r="L58" s="25">
        <f>(('Val encad preços 95 com ajuste'!S56/(AVERAGE('Val encad preços 95 com ajuste'!S$49:S$52)))-1)*100</f>
        <v>0.83549643406164442</v>
      </c>
      <c r="M58" s="25">
        <f>(('Val encad preços 95 com ajuste'!T56/(AVERAGE('Val encad preços 95 com ajuste'!T$49:T$52)))-1)*100</f>
        <v>9.0161140681511487</v>
      </c>
      <c r="N58" s="25">
        <f>(('Val encad preços 95 com ajuste'!U56/(AVERAGE('Val encad preços 95 com ajuste'!U$49:U$52)))-1)*100</f>
        <v>-6.308954529082655</v>
      </c>
      <c r="O58" s="25">
        <f>(('Val encad preços 95 com ajuste'!V56/(AVERAGE('Val encad preços 95 com ajuste'!V$49:V$52)))-1)*100</f>
        <v>14.522209302562539</v>
      </c>
      <c r="P58" s="26">
        <f t="shared" si="4"/>
        <v>1.0321363450635255</v>
      </c>
      <c r="Q58" s="26">
        <f t="shared" si="12"/>
        <v>1.0631902100843869</v>
      </c>
      <c r="R58" s="26">
        <f t="shared" si="13"/>
        <v>1.0083549643406164</v>
      </c>
      <c r="S58" s="26">
        <f t="shared" si="14"/>
        <v>1.0901611406815115</v>
      </c>
      <c r="T58" s="26">
        <f t="shared" si="15"/>
        <v>0.93691045470917345</v>
      </c>
      <c r="U58" s="26">
        <f t="shared" si="16"/>
        <v>1.1452220930256254</v>
      </c>
      <c r="V58" s="26">
        <f t="shared" si="34"/>
        <v>19.932538590275751</v>
      </c>
      <c r="W58" s="26">
        <f t="shared" si="33"/>
        <v>19.555223823689303</v>
      </c>
      <c r="X58" s="26">
        <f t="shared" si="33"/>
        <v>34.203200671386156</v>
      </c>
      <c r="Y58" s="26">
        <f t="shared" si="33"/>
        <v>25.716484206546397</v>
      </c>
      <c r="Z58" s="26">
        <f t="shared" si="33"/>
        <v>39.767448252545854</v>
      </c>
      <c r="AA58" s="26">
        <f t="shared" si="33"/>
        <v>56.538699115402814</v>
      </c>
    </row>
    <row r="59" spans="1:27" s="27" customFormat="1" ht="12.75" x14ac:dyDescent="0.2">
      <c r="A59" s="73" t="s">
        <v>99</v>
      </c>
      <c r="B59" s="23">
        <f>'Valores Correntes'!R71</f>
        <v>756127.09489320905</v>
      </c>
      <c r="C59" s="23">
        <f>'Valores Correntes'!S71</f>
        <v>474263.56852416397</v>
      </c>
      <c r="D59" s="23">
        <f>'Valores Correntes'!T71</f>
        <v>150521.42917893501</v>
      </c>
      <c r="E59" s="23">
        <f>'Valores Correntes'!U71</f>
        <v>134944.70809136401</v>
      </c>
      <c r="F59" s="23">
        <f>'Valores Correntes'!W71</f>
        <v>87579.374714296006</v>
      </c>
      <c r="G59" s="23">
        <f>'Valores Correntes'!X71</f>
        <v>93932.484385415199</v>
      </c>
      <c r="H59" s="24">
        <f t="shared" ref="H59:H95" si="35">SUM(C59:E59)</f>
        <v>759729.70579446293</v>
      </c>
      <c r="I59" s="24">
        <f>'Valores Correntes'!X71</f>
        <v>93932.484385415199</v>
      </c>
      <c r="J59" s="25">
        <f>(('Val encad preços 95 com ajuste'!Q57/(AVERAGE('Val encad preços 95 com ajuste'!Q$53:Q$56)))-1)*100</f>
        <v>-3.4107955609804397</v>
      </c>
      <c r="K59" s="25">
        <f>(('Val encad preços 95 com ajuste'!R57/(AVERAGE('Val encad preços 95 com ajuste'!R$53:R$56)))-1)*100</f>
        <v>0.77390246982782518</v>
      </c>
      <c r="L59" s="25">
        <f>(('Val encad preços 95 com ajuste'!S57/(AVERAGE('Val encad preços 95 com ajuste'!S$53:S$56)))-1)*100</f>
        <v>2.6859385773106093</v>
      </c>
      <c r="M59" s="25">
        <f>(('Val encad preços 95 com ajuste'!T57/(AVERAGE('Val encad preços 95 com ajuste'!T$53:T$56)))-1)*100</f>
        <v>-12.631139620406062</v>
      </c>
      <c r="N59" s="25">
        <f>(('Val encad preços 95 com ajuste'!U57/(AVERAGE('Val encad preços 95 com ajuste'!U$53:U$56)))-1)*100</f>
        <v>-10.192484963891847</v>
      </c>
      <c r="O59" s="25">
        <f>(('Val encad preços 95 com ajuste'!V57/(AVERAGE('Val encad preços 95 com ajuste'!V$53:V$56)))-1)*100</f>
        <v>-15.503614085545737</v>
      </c>
      <c r="P59" s="26">
        <f t="shared" si="4"/>
        <v>0.9658920443901956</v>
      </c>
      <c r="Q59" s="26">
        <f t="shared" si="12"/>
        <v>1.0077390246982783</v>
      </c>
      <c r="R59" s="26">
        <f t="shared" si="13"/>
        <v>1.0268593857731061</v>
      </c>
      <c r="S59" s="26">
        <f t="shared" si="14"/>
        <v>0.87368860379593938</v>
      </c>
      <c r="T59" s="26">
        <f t="shared" si="15"/>
        <v>0.89807515036108154</v>
      </c>
      <c r="U59" s="26">
        <f t="shared" si="16"/>
        <v>0.84496385914454264</v>
      </c>
      <c r="V59" s="26">
        <f>((B59/(AVERAGE(B$55:B$58))-1)*100)</f>
        <v>-2.7427691620464878</v>
      </c>
      <c r="W59" s="26">
        <f t="shared" ref="W59:AA62" si="36">((C59/(AVERAGE(C$55:C$58))-1)*100)</f>
        <v>2.1288840030526002</v>
      </c>
      <c r="X59" s="26">
        <f t="shared" si="36"/>
        <v>2.7681484843190551</v>
      </c>
      <c r="Y59" s="26">
        <f t="shared" si="36"/>
        <v>-10.461509502075794</v>
      </c>
      <c r="Z59" s="26">
        <f t="shared" si="36"/>
        <v>-16.765620140548489</v>
      </c>
      <c r="AA59" s="26">
        <f t="shared" si="36"/>
        <v>-11.960849730676982</v>
      </c>
    </row>
    <row r="60" spans="1:27" s="27" customFormat="1" ht="12.75" x14ac:dyDescent="0.2">
      <c r="A60" s="73" t="s">
        <v>100</v>
      </c>
      <c r="B60" s="23">
        <f>'Valores Correntes'!R72</f>
        <v>803577.546685084</v>
      </c>
      <c r="C60" s="23">
        <f>'Valores Correntes'!S72</f>
        <v>504219.98023171502</v>
      </c>
      <c r="D60" s="23">
        <f>'Valores Correntes'!T72</f>
        <v>150884.78010629601</v>
      </c>
      <c r="E60" s="23">
        <f>'Valores Correntes'!U72</f>
        <v>147361.65343000801</v>
      </c>
      <c r="F60" s="23">
        <f>'Valores Correntes'!W72</f>
        <v>94053.025063361201</v>
      </c>
      <c r="G60" s="23">
        <f>'Valores Correntes'!X72</f>
        <v>89036.900532458996</v>
      </c>
      <c r="H60" s="24">
        <f t="shared" si="35"/>
        <v>802466.41376801895</v>
      </c>
      <c r="I60" s="24">
        <f>'Valores Correntes'!X72</f>
        <v>89036.900532458996</v>
      </c>
      <c r="J60" s="25">
        <f>(('Val encad preços 95 com ajuste'!Q58/(AVERAGE('Val encad preços 95 com ajuste'!Q$53:Q$56)))-1)*100</f>
        <v>-1.4763981693562966</v>
      </c>
      <c r="K60" s="25">
        <f>(('Val encad preços 95 com ajuste'!R58/(AVERAGE('Val encad preços 95 com ajuste'!R$53:R$56)))-1)*100</f>
        <v>3.8639342222156703</v>
      </c>
      <c r="L60" s="25">
        <f>(('Val encad preços 95 com ajuste'!S58/(AVERAGE('Val encad preços 95 com ajuste'!S$53:S$56)))-1)*100</f>
        <v>1.463596221343777</v>
      </c>
      <c r="M60" s="25">
        <f>(('Val encad preços 95 com ajuste'!T58/(AVERAGE('Val encad preços 95 com ajuste'!T$53:T$56)))-1)*100</f>
        <v>-6.7093600611684128</v>
      </c>
      <c r="N60" s="25">
        <f>(('Val encad preços 95 com ajuste'!U58/(AVERAGE('Val encad preços 95 com ajuste'!U$53:U$56)))-1)*100</f>
        <v>-6.8252042657324878</v>
      </c>
      <c r="O60" s="25">
        <f>(('Val encad preços 95 com ajuste'!V58/(AVERAGE('Val encad preços 95 com ajuste'!V$53:V$56)))-1)*100</f>
        <v>-11.124970791395794</v>
      </c>
      <c r="P60" s="26">
        <f t="shared" si="4"/>
        <v>0.98523601830643703</v>
      </c>
      <c r="Q60" s="26">
        <f t="shared" si="12"/>
        <v>1.0386393422221567</v>
      </c>
      <c r="R60" s="26">
        <f t="shared" si="13"/>
        <v>1.0146359622134378</v>
      </c>
      <c r="S60" s="26">
        <f t="shared" si="14"/>
        <v>0.93290639938831588</v>
      </c>
      <c r="T60" s="26">
        <f t="shared" si="15"/>
        <v>0.93174795734267513</v>
      </c>
      <c r="U60" s="26">
        <f t="shared" si="16"/>
        <v>0.88875029208604206</v>
      </c>
      <c r="V60" s="26">
        <f t="shared" ref="V60:V62" si="37">((B60/(AVERAGE(B$55:B$58))-1)*100)</f>
        <v>3.3605692508420937</v>
      </c>
      <c r="W60" s="26">
        <f t="shared" si="36"/>
        <v>8.5797587897215255</v>
      </c>
      <c r="X60" s="26">
        <f t="shared" si="36"/>
        <v>3.0162254675010214</v>
      </c>
      <c r="Y60" s="26">
        <f t="shared" si="36"/>
        <v>-2.2226199750801756</v>
      </c>
      <c r="Z60" s="26">
        <f t="shared" si="36"/>
        <v>-10.613141043853048</v>
      </c>
      <c r="AA60" s="26">
        <f t="shared" si="36"/>
        <v>-16.549284129133113</v>
      </c>
    </row>
    <row r="61" spans="1:27" s="27" customFormat="1" ht="12.75" x14ac:dyDescent="0.2">
      <c r="A61" s="73" t="s">
        <v>101</v>
      </c>
      <c r="B61" s="23">
        <f>'Valores Correntes'!R73</f>
        <v>852843.25800631603</v>
      </c>
      <c r="C61" s="23">
        <f>'Valores Correntes'!S73</f>
        <v>534397.20727762696</v>
      </c>
      <c r="D61" s="23">
        <f>'Valores Correntes'!T73</f>
        <v>157479.62086879401</v>
      </c>
      <c r="E61" s="23">
        <f>'Valores Correntes'!U73</f>
        <v>172381.62816129701</v>
      </c>
      <c r="F61" s="23">
        <f>'Valores Correntes'!W73</f>
        <v>92891.285705536997</v>
      </c>
      <c r="G61" s="23">
        <f>'Valores Correntes'!X73</f>
        <v>95856.742163921706</v>
      </c>
      <c r="H61" s="24">
        <f t="shared" si="35"/>
        <v>864258.45630771806</v>
      </c>
      <c r="I61" s="24">
        <f>'Valores Correntes'!X73</f>
        <v>95856.742163921706</v>
      </c>
      <c r="J61" s="25">
        <f>(('Val encad preços 95 com ajuste'!Q59/(AVERAGE('Val encad preços 95 com ajuste'!Q$53:Q$56)))-1)*100</f>
        <v>0.95652043647531659</v>
      </c>
      <c r="K61" s="25">
        <f>(('Val encad preços 95 com ajuste'!R59/(AVERAGE('Val encad preços 95 com ajuste'!R$53:R$56)))-1)*100</f>
        <v>6.2594057444337103</v>
      </c>
      <c r="L61" s="25">
        <f>(('Val encad preços 95 com ajuste'!S59/(AVERAGE('Val encad preços 95 com ajuste'!S$53:S$56)))-1)*100</f>
        <v>2.5858728190842228</v>
      </c>
      <c r="M61" s="25">
        <f>(('Val encad preços 95 com ajuste'!T59/(AVERAGE('Val encad preços 95 com ajuste'!T$53:T$56)))-1)*100</f>
        <v>1.2115983912424966</v>
      </c>
      <c r="N61" s="25">
        <f>(('Val encad preços 95 com ajuste'!U59/(AVERAGE('Val encad preços 95 com ajuste'!U$53:U$56)))-1)*100</f>
        <v>-7.6817109045877245</v>
      </c>
      <c r="O61" s="25">
        <f>(('Val encad preços 95 com ajuste'!V59/(AVERAGE('Val encad preços 95 com ajuste'!V$53:V$56)))-1)*100</f>
        <v>-6.9197294790616866</v>
      </c>
      <c r="P61" s="26">
        <f t="shared" si="4"/>
        <v>1.0095652043647532</v>
      </c>
      <c r="Q61" s="26">
        <f t="shared" si="12"/>
        <v>1.0625940574443371</v>
      </c>
      <c r="R61" s="26">
        <f t="shared" si="13"/>
        <v>1.0258587281908422</v>
      </c>
      <c r="S61" s="26">
        <f t="shared" si="14"/>
        <v>1.012115983912425</v>
      </c>
      <c r="T61" s="26">
        <f t="shared" si="15"/>
        <v>0.92318289095412276</v>
      </c>
      <c r="U61" s="26">
        <f t="shared" si="16"/>
        <v>0.93080270520938313</v>
      </c>
      <c r="V61" s="26">
        <f t="shared" si="37"/>
        <v>9.6973963407928299</v>
      </c>
      <c r="W61" s="26">
        <f t="shared" si="36"/>
        <v>15.078184401657824</v>
      </c>
      <c r="X61" s="26">
        <f t="shared" si="36"/>
        <v>7.5188373441472445</v>
      </c>
      <c r="Y61" s="26">
        <f t="shared" si="36"/>
        <v>14.378629539788301</v>
      </c>
      <c r="Z61" s="26">
        <f t="shared" si="36"/>
        <v>-11.71724409690934</v>
      </c>
      <c r="AA61" s="26">
        <f t="shared" si="36"/>
        <v>-10.157320090986621</v>
      </c>
    </row>
    <row r="62" spans="1:27" s="27" customFormat="1" ht="12.75" x14ac:dyDescent="0.2">
      <c r="A62" s="73" t="s">
        <v>102</v>
      </c>
      <c r="B62" s="23">
        <f>'Valores Correntes'!R74</f>
        <v>920491.45041538996</v>
      </c>
      <c r="C62" s="23">
        <f>'Valores Correntes'!S74</f>
        <v>552152.43396649696</v>
      </c>
      <c r="D62" s="23">
        <f>'Valores Correntes'!T74</f>
        <v>196077.679845976</v>
      </c>
      <c r="E62" s="23">
        <f>'Valores Correntes'!U74</f>
        <v>181987.790317331</v>
      </c>
      <c r="F62" s="23">
        <f>'Valores Correntes'!W74</f>
        <v>87156.784516806496</v>
      </c>
      <c r="G62" s="23">
        <f>'Valores Correntes'!X74</f>
        <v>96294.272918204602</v>
      </c>
      <c r="H62" s="24">
        <f t="shared" si="35"/>
        <v>930217.90412980388</v>
      </c>
      <c r="I62" s="24">
        <f>'Valores Correntes'!X74</f>
        <v>96294.272918204602</v>
      </c>
      <c r="J62" s="25">
        <f>(('Val encad preços 95 com ajuste'!Q60/(AVERAGE('Val encad preços 95 com ajuste'!Q$53:Q$56)))-1)*100</f>
        <v>3.4540873704015151</v>
      </c>
      <c r="K62" s="25">
        <f>(('Val encad preços 95 com ajuste'!R60/(AVERAGE('Val encad preços 95 com ajuste'!R$53:R$56)))-1)*100</f>
        <v>6.7686613410989027</v>
      </c>
      <c r="L62" s="25">
        <f>(('Val encad preços 95 com ajuste'!S60/(AVERAGE('Val encad preços 95 com ajuste'!S$53:S$56)))-1)*100</f>
        <v>5.0065490841497251</v>
      </c>
      <c r="M62" s="25">
        <f>(('Val encad preços 95 com ajuste'!T60/(AVERAGE('Val encad preços 95 com ajuste'!T$53:T$56)))-1)*100</f>
        <v>9.5214450902240131</v>
      </c>
      <c r="N62" s="25">
        <f>(('Val encad preços 95 com ajuste'!U60/(AVERAGE('Val encad preços 95 com ajuste'!U$53:U$56)))-1)*100</f>
        <v>-9.324973041132445</v>
      </c>
      <c r="O62" s="25">
        <f>(('Val encad preços 95 com ajuste'!V60/(AVERAGE('Val encad preços 95 com ajuste'!V$53:V$56)))-1)*100</f>
        <v>4.3068465605277106</v>
      </c>
      <c r="P62" s="26">
        <f t="shared" si="4"/>
        <v>1.0345408737040152</v>
      </c>
      <c r="Q62" s="26">
        <f t="shared" si="12"/>
        <v>1.067686613410989</v>
      </c>
      <c r="R62" s="26">
        <f t="shared" si="13"/>
        <v>1.0500654908414973</v>
      </c>
      <c r="S62" s="26">
        <f t="shared" si="14"/>
        <v>1.0952144509022401</v>
      </c>
      <c r="T62" s="26">
        <f t="shared" si="15"/>
        <v>0.90675026958867555</v>
      </c>
      <c r="U62" s="26">
        <f t="shared" si="16"/>
        <v>1.0430684656052771</v>
      </c>
      <c r="V62" s="26">
        <f t="shared" si="37"/>
        <v>18.398679378175341</v>
      </c>
      <c r="W62" s="26">
        <f t="shared" si="36"/>
        <v>18.901631124749542</v>
      </c>
      <c r="X62" s="26">
        <f t="shared" si="36"/>
        <v>33.871570491917957</v>
      </c>
      <c r="Y62" s="26">
        <f t="shared" si="36"/>
        <v>20.752508672175061</v>
      </c>
      <c r="Z62" s="26">
        <f t="shared" si="36"/>
        <v>-17.167244759786382</v>
      </c>
      <c r="AA62" s="26">
        <f t="shared" si="36"/>
        <v>-9.7472400630198237</v>
      </c>
    </row>
    <row r="63" spans="1:27" s="27" customFormat="1" ht="12.75" x14ac:dyDescent="0.2">
      <c r="A63" s="73" t="s">
        <v>103</v>
      </c>
      <c r="B63" s="23">
        <f>'Valores Correntes'!R76</f>
        <v>886397.30288965499</v>
      </c>
      <c r="C63" s="23">
        <f>'Valores Correntes'!S76</f>
        <v>546391.865527004</v>
      </c>
      <c r="D63" s="23">
        <f>'Valores Correntes'!T76</f>
        <v>163725.40175466199</v>
      </c>
      <c r="E63" s="23">
        <f>'Valores Correntes'!U76</f>
        <v>177984.466810699</v>
      </c>
      <c r="F63" s="23">
        <f>'Valores Correntes'!W76</f>
        <v>86093.659875889804</v>
      </c>
      <c r="G63" s="23">
        <f>'Valores Correntes'!X76</f>
        <v>100530.823133233</v>
      </c>
      <c r="H63" s="24">
        <f t="shared" si="35"/>
        <v>888101.7340923649</v>
      </c>
      <c r="I63" s="24">
        <f>'Valores Correntes'!X76</f>
        <v>100530.823133233</v>
      </c>
      <c r="J63" s="25">
        <f>(('Val encad preços 95 com ajuste'!Q61/(AVERAGE('Val encad preços 95 com ajuste'!Q$57:Q$60)))-1)*100</f>
        <v>5.4427402161195237</v>
      </c>
      <c r="K63" s="25">
        <f>(('Val encad preços 95 com ajuste'!R61/(AVERAGE('Val encad preços 95 com ajuste'!R$57:R$60)))-1)*100</f>
        <v>3.7181899401443452</v>
      </c>
      <c r="L63" s="25">
        <f>(('Val encad preços 95 com ajuste'!S61/(AVERAGE('Val encad preços 95 com ajuste'!S$57:S$60)))-1)*100</f>
        <v>2.832207950075194</v>
      </c>
      <c r="M63" s="25">
        <f>(('Val encad preços 95 com ajuste'!T61/(AVERAGE('Val encad preços 95 com ajuste'!T$57:T$60)))-1)*100</f>
        <v>15.603553673579352</v>
      </c>
      <c r="N63" s="25">
        <f>(('Val encad preços 95 com ajuste'!U61/(AVERAGE('Val encad preços 95 com ajuste'!U$57:U$60)))-1)*100</f>
        <v>10.810324353225354</v>
      </c>
      <c r="O63" s="25">
        <f>(('Val encad preços 95 com ajuste'!V61/(AVERAGE('Val encad preços 95 com ajuste'!V$57:V$60)))-1)*100</f>
        <v>26.88586992338038</v>
      </c>
      <c r="P63" s="26">
        <f t="shared" si="4"/>
        <v>1.0544274021611952</v>
      </c>
      <c r="Q63" s="26">
        <f t="shared" si="12"/>
        <v>1.0371818994014435</v>
      </c>
      <c r="R63" s="26">
        <f t="shared" si="13"/>
        <v>1.0283220795007519</v>
      </c>
      <c r="S63" s="26">
        <f t="shared" si="14"/>
        <v>1.1560355367357935</v>
      </c>
      <c r="T63" s="26">
        <f t="shared" si="15"/>
        <v>1.1081032435322535</v>
      </c>
      <c r="U63" s="26">
        <f t="shared" si="16"/>
        <v>1.2688586992338038</v>
      </c>
      <c r="V63" s="26">
        <f>((B63/(AVERAGE(B$59:B$62))-1)*100)</f>
        <v>6.3770582714128832</v>
      </c>
      <c r="W63" s="26">
        <f t="shared" ref="W63:AA66" si="38">((C63/(AVERAGE(C$59:C$62))-1)*100)</f>
        <v>5.8369169411757849</v>
      </c>
      <c r="X63" s="26">
        <f t="shared" si="38"/>
        <v>-9.4513633825177301E-3</v>
      </c>
      <c r="Y63" s="26">
        <f t="shared" si="38"/>
        <v>11.821101038710147</v>
      </c>
      <c r="Z63" s="26">
        <f t="shared" si="38"/>
        <v>-4.7848396393760044</v>
      </c>
      <c r="AA63" s="26">
        <f t="shared" si="38"/>
        <v>7.1984601565074913</v>
      </c>
    </row>
    <row r="64" spans="1:27" s="27" customFormat="1" ht="12.75" x14ac:dyDescent="0.2">
      <c r="A64" s="73" t="s">
        <v>104</v>
      </c>
      <c r="B64" s="23">
        <f>'Valores Correntes'!R77</f>
        <v>944144.99808223604</v>
      </c>
      <c r="C64" s="23">
        <f>'Valores Correntes'!S77</f>
        <v>568567.34217267204</v>
      </c>
      <c r="D64" s="23">
        <f>'Valores Correntes'!T77</f>
        <v>172802.809213737</v>
      </c>
      <c r="E64" s="23">
        <f>'Valores Correntes'!U77</f>
        <v>193393.029764837</v>
      </c>
      <c r="F64" s="23">
        <f>'Valores Correntes'!W77</f>
        <v>104085.63734628999</v>
      </c>
      <c r="G64" s="23">
        <f>'Valores Correntes'!X77</f>
        <v>110024.330873559</v>
      </c>
      <c r="H64" s="24">
        <f t="shared" si="35"/>
        <v>934763.18115124607</v>
      </c>
      <c r="I64" s="24">
        <f>'Valores Correntes'!X77</f>
        <v>110024.330873559</v>
      </c>
      <c r="J64" s="25">
        <f>(('Val encad preços 95 com ajuste'!Q62/(AVERAGE('Val encad preços 95 com ajuste'!Q$57:Q$60)))-1)*100</f>
        <v>7.0270854797015003</v>
      </c>
      <c r="K64" s="25">
        <f>(('Val encad preços 95 com ajuste'!R62/(AVERAGE('Val encad preços 95 com ajuste'!R$57:R$60)))-1)*100</f>
        <v>4.8574969565908344</v>
      </c>
      <c r="L64" s="25">
        <f>(('Val encad preços 95 com ajuste'!S62/(AVERAGE('Val encad preços 95 com ajuste'!S$57:S$60)))-1)*100</f>
        <v>3.470136535133217</v>
      </c>
      <c r="M64" s="25">
        <f>(('Val encad preços 95 com ajuste'!T62/(AVERAGE('Val encad preços 95 com ajuste'!T$57:T$60)))-1)*100</f>
        <v>16.621145176191799</v>
      </c>
      <c r="N64" s="25">
        <f>(('Val encad preços 95 com ajuste'!U62/(AVERAGE('Val encad preços 95 com ajuste'!U$57:U$60)))-1)*100</f>
        <v>9.6478540033421147</v>
      </c>
      <c r="O64" s="25">
        <f>(('Val encad preços 95 com ajuste'!V62/(AVERAGE('Val encad preços 95 com ajuste'!V$57:V$60)))-1)*100</f>
        <v>29.599793363765681</v>
      </c>
      <c r="P64" s="26">
        <f t="shared" si="4"/>
        <v>1.070270854797015</v>
      </c>
      <c r="Q64" s="26">
        <f t="shared" si="12"/>
        <v>1.0485749695659083</v>
      </c>
      <c r="R64" s="26">
        <f t="shared" si="13"/>
        <v>1.0347013653513322</v>
      </c>
      <c r="S64" s="26">
        <f t="shared" si="14"/>
        <v>1.166211451761918</v>
      </c>
      <c r="T64" s="26">
        <f t="shared" si="15"/>
        <v>1.0964785400334212</v>
      </c>
      <c r="U64" s="26">
        <f t="shared" si="16"/>
        <v>1.2959979336376568</v>
      </c>
      <c r="V64" s="26">
        <f t="shared" ref="V64:V66" si="39">((B64/(AVERAGE(B$59:B$62))-1)*100)</f>
        <v>13.307392915386519</v>
      </c>
      <c r="W64" s="26">
        <f t="shared" si="38"/>
        <v>10.132339746591912</v>
      </c>
      <c r="X64" s="26">
        <f t="shared" si="38"/>
        <v>5.534312416114151</v>
      </c>
      <c r="Y64" s="26">
        <f t="shared" si="38"/>
        <v>21.50173500542898</v>
      </c>
      <c r="Z64" s="26">
        <f t="shared" si="38"/>
        <v>15.113362185455914</v>
      </c>
      <c r="AA64" s="26">
        <f t="shared" si="38"/>
        <v>17.321618204244672</v>
      </c>
    </row>
    <row r="65" spans="1:32" s="27" customFormat="1" ht="12.75" x14ac:dyDescent="0.2">
      <c r="A65" s="73" t="s">
        <v>105</v>
      </c>
      <c r="B65" s="23">
        <f>'Valores Correntes'!R78</f>
        <v>997934.80566173804</v>
      </c>
      <c r="C65" s="23">
        <f>'Valores Correntes'!S78</f>
        <v>596732.424709643</v>
      </c>
      <c r="D65" s="23">
        <f>'Valores Correntes'!T78</f>
        <v>179939.88797517799</v>
      </c>
      <c r="E65" s="23">
        <f>'Valores Correntes'!U78</f>
        <v>214814.01292945599</v>
      </c>
      <c r="F65" s="23">
        <f>'Valores Correntes'!W78</f>
        <v>112717.807912594</v>
      </c>
      <c r="G65" s="23">
        <f>'Valores Correntes'!X78</f>
        <v>125310.898932693</v>
      </c>
      <c r="H65" s="24">
        <f t="shared" si="35"/>
        <v>991486.32561427692</v>
      </c>
      <c r="I65" s="24">
        <f>'Valores Correntes'!X78</f>
        <v>125310.898932693</v>
      </c>
      <c r="J65" s="25">
        <f>(('Val encad preços 95 com ajuste'!Q63/(AVERAGE('Val encad preços 95 com ajuste'!Q$57:Q$60)))-1)*100</f>
        <v>8.1701805024983365</v>
      </c>
      <c r="K65" s="25">
        <f>(('Val encad preços 95 com ajuste'!R63/(AVERAGE('Val encad preços 95 com ajuste'!R$57:R$60)))-1)*100</f>
        <v>7.1413799962537272</v>
      </c>
      <c r="L65" s="25">
        <f>(('Val encad preços 95 com ajuste'!S63/(AVERAGE('Val encad preços 95 com ajuste'!S$57:S$60)))-1)*100</f>
        <v>4.4816861754436221</v>
      </c>
      <c r="M65" s="25">
        <f>(('Val encad preços 95 com ajuste'!T63/(AVERAGE('Val encad preços 95 com ajuste'!T$57:T$60)))-1)*100</f>
        <v>19.588416487879034</v>
      </c>
      <c r="N65" s="25">
        <f>(('Val encad preços 95 com ajuste'!U63/(AVERAGE('Val encad preços 95 com ajuste'!U$57:U$60)))-1)*100</f>
        <v>13.245453663874439</v>
      </c>
      <c r="O65" s="25">
        <f>(('Val encad preços 95 com ajuste'!V63/(AVERAGE('Val encad preços 95 com ajuste'!V$57:V$60)))-1)*100</f>
        <v>39.179342835841879</v>
      </c>
      <c r="P65" s="26">
        <f t="shared" si="4"/>
        <v>1.0817018050249834</v>
      </c>
      <c r="Q65" s="26">
        <f t="shared" si="12"/>
        <v>1.0714137999625373</v>
      </c>
      <c r="R65" s="26">
        <f t="shared" si="13"/>
        <v>1.0448168617544362</v>
      </c>
      <c r="S65" s="26">
        <f t="shared" si="14"/>
        <v>1.1958841648787903</v>
      </c>
      <c r="T65" s="26">
        <f t="shared" si="15"/>
        <v>1.1324545366387444</v>
      </c>
      <c r="U65" s="26">
        <f t="shared" si="16"/>
        <v>1.3917934283584188</v>
      </c>
      <c r="V65" s="26">
        <f t="shared" si="39"/>
        <v>19.762739154188292</v>
      </c>
      <c r="W65" s="26">
        <f t="shared" si="38"/>
        <v>15.587958120836243</v>
      </c>
      <c r="X65" s="26">
        <f t="shared" si="38"/>
        <v>9.8930766235680636</v>
      </c>
      <c r="Y65" s="26">
        <f t="shared" si="38"/>
        <v>34.959751683631481</v>
      </c>
      <c r="Z65" s="26">
        <f t="shared" si="38"/>
        <v>24.660098912826321</v>
      </c>
      <c r="AA65" s="26">
        <f t="shared" si="38"/>
        <v>33.622057273017234</v>
      </c>
    </row>
    <row r="66" spans="1:32" s="27" customFormat="1" ht="12.75" x14ac:dyDescent="0.2">
      <c r="A66" s="73" t="s">
        <v>106</v>
      </c>
      <c r="B66" s="23">
        <f>'Valores Correntes'!R79</f>
        <v>1057369.8933663699</v>
      </c>
      <c r="C66" s="23">
        <f>'Valores Correntes'!S79</f>
        <v>628475.36759068095</v>
      </c>
      <c r="D66" s="23">
        <f>'Valores Correntes'!T79</f>
        <v>222497.901056423</v>
      </c>
      <c r="E66" s="23">
        <f>'Valores Correntes'!U79</f>
        <v>211754.490495009</v>
      </c>
      <c r="F66" s="23">
        <f>'Valores Correntes'!W79</f>
        <v>114372.894865226</v>
      </c>
      <c r="G66" s="23">
        <f>'Valores Correntes'!X79</f>
        <v>121855.947060515</v>
      </c>
      <c r="H66" s="24">
        <f t="shared" si="35"/>
        <v>1062727.7591421129</v>
      </c>
      <c r="I66" s="24">
        <f>'Valores Correntes'!X79</f>
        <v>121855.947060515</v>
      </c>
      <c r="J66" s="25">
        <f>(('Val encad preços 95 com ajuste'!Q64/(AVERAGE('Val encad preços 95 com ajuste'!Q$57:Q$60)))-1)*100</f>
        <v>9.5398794357084213</v>
      </c>
      <c r="K66" s="25">
        <f>(('Val encad preços 95 com ajuste'!R64/(AVERAGE('Val encad preços 95 com ajuste'!R$57:R$60)))-1)*100</f>
        <v>9.2250133721250229</v>
      </c>
      <c r="L66" s="25">
        <f>(('Val encad preços 95 com ajuste'!S64/(AVERAGE('Val encad preços 95 com ajuste'!S$57:S$60)))-1)*100</f>
        <v>4.8632216081378132</v>
      </c>
      <c r="M66" s="25">
        <f>(('Val encad preços 95 com ajuste'!T64/(AVERAGE('Val encad preços 95 com ajuste'!T$57:T$60)))-1)*100</f>
        <v>20.818046321421434</v>
      </c>
      <c r="N66" s="25">
        <f>(('Val encad preços 95 com ajuste'!U64/(AVERAGE('Val encad preços 95 com ajuste'!U$57:U$60)))-1)*100</f>
        <v>12.732450327348065</v>
      </c>
      <c r="O66" s="25">
        <f>(('Val encad preços 95 com ajuste'!V64/(AVERAGE('Val encad preços 95 com ajuste'!V$57:V$60)))-1)*100</f>
        <v>39.804226738329703</v>
      </c>
      <c r="P66" s="26">
        <f t="shared" si="4"/>
        <v>1.0953987943570842</v>
      </c>
      <c r="Q66" s="26">
        <f t="shared" si="12"/>
        <v>1.0922501337212502</v>
      </c>
      <c r="R66" s="26">
        <f t="shared" si="13"/>
        <v>1.0486322160813781</v>
      </c>
      <c r="S66" s="26">
        <f t="shared" si="14"/>
        <v>1.2081804632142144</v>
      </c>
      <c r="T66" s="26">
        <f t="shared" si="15"/>
        <v>1.1273245032734807</v>
      </c>
      <c r="U66" s="26">
        <f t="shared" si="16"/>
        <v>1.3980422673832971</v>
      </c>
      <c r="V66" s="26">
        <f t="shared" si="39"/>
        <v>26.895578759533123</v>
      </c>
      <c r="W66" s="26">
        <f t="shared" si="38"/>
        <v>21.736613364684953</v>
      </c>
      <c r="X66" s="26">
        <f t="shared" si="38"/>
        <v>35.884150893488822</v>
      </c>
      <c r="Y66" s="26">
        <f t="shared" si="38"/>
        <v>33.037566150236785</v>
      </c>
      <c r="Z66" s="26">
        <f t="shared" si="38"/>
        <v>26.490539967751971</v>
      </c>
      <c r="AA66" s="26">
        <f t="shared" si="38"/>
        <v>29.937958117462916</v>
      </c>
    </row>
    <row r="67" spans="1:32" s="27" customFormat="1" ht="12.75" x14ac:dyDescent="0.2">
      <c r="A67" s="73" t="s">
        <v>107</v>
      </c>
      <c r="B67" s="23">
        <f>'Valores Correntes'!R81</f>
        <v>1016530.4230022799</v>
      </c>
      <c r="C67" s="23">
        <f>'Valores Correntes'!S81</f>
        <v>623584.713298533</v>
      </c>
      <c r="D67" s="23">
        <f>'Valores Correntes'!T81</f>
        <v>177786.821613154</v>
      </c>
      <c r="E67" s="23">
        <f>'Valores Correntes'!U81</f>
        <v>209985.55341280199</v>
      </c>
      <c r="F67" s="23">
        <f>'Valores Correntes'!W81</f>
        <v>102540.60352648101</v>
      </c>
      <c r="G67" s="23">
        <f>'Valores Correntes'!X81</f>
        <v>115133.35601407199</v>
      </c>
      <c r="H67" s="24">
        <f t="shared" si="35"/>
        <v>1011357.0883244891</v>
      </c>
      <c r="I67" s="24">
        <f>'Valores Correntes'!X81</f>
        <v>115133.35601407199</v>
      </c>
      <c r="J67" s="25">
        <f>(('Val encad preços 95 com ajuste'!Q65/(AVERAGE('Val encad preços 95 com ajuste'!Q$61:Q$64)))-1)*100</f>
        <v>2.9589677760647026</v>
      </c>
      <c r="K67" s="25">
        <f>(('Val encad preços 95 com ajuste'!R65/(AVERAGE('Val encad preços 95 com ajuste'!R$61:R$64)))-1)*100</f>
        <v>3.8255402292986407</v>
      </c>
      <c r="L67" s="25">
        <f>(('Val encad preços 95 com ajuste'!S65/(AVERAGE('Val encad preços 95 com ajuste'!S$61:S$64)))-1)*100</f>
        <v>1.6953079939478588</v>
      </c>
      <c r="M67" s="25">
        <f>(('Val encad preços 95 com ajuste'!T65/(AVERAGE('Val encad preços 95 com ajuste'!T$61:T$64)))-1)*100</f>
        <v>4.8032982036410266</v>
      </c>
      <c r="N67" s="25">
        <f>(('Val encad preços 95 com ajuste'!U65/(AVERAGE('Val encad preços 95 com ajuste'!U$61:U$64)))-1)*100</f>
        <v>3.2745687936089896</v>
      </c>
      <c r="O67" s="25">
        <f>(('Val encad preços 95 com ajuste'!V65/(AVERAGE('Val encad preços 95 com ajuste'!V$61:V$64)))-1)*100</f>
        <v>5.5264743564507501</v>
      </c>
      <c r="P67" s="26">
        <f t="shared" si="4"/>
        <v>1.029589677760647</v>
      </c>
      <c r="Q67" s="26">
        <f t="shared" si="12"/>
        <v>1.0382554022929864</v>
      </c>
      <c r="R67" s="26">
        <f t="shared" si="13"/>
        <v>1.0169530799394786</v>
      </c>
      <c r="S67" s="26">
        <f t="shared" si="14"/>
        <v>1.0480329820364103</v>
      </c>
      <c r="T67" s="26">
        <f t="shared" si="15"/>
        <v>1.0327456879360899</v>
      </c>
      <c r="U67" s="26">
        <f t="shared" si="16"/>
        <v>1.0552647435645075</v>
      </c>
      <c r="V67" s="26">
        <f>((B67/(AVERAGE(B$63:B$66))-1)*100)</f>
        <v>4.6392637694978811</v>
      </c>
      <c r="W67" s="26">
        <f t="shared" ref="W67:AA70" si="40">((C67/(AVERAGE(C$63:C$66))-1)*100)</f>
        <v>6.5880705605254608</v>
      </c>
      <c r="X67" s="26">
        <f t="shared" si="40"/>
        <v>-3.7645458041890789</v>
      </c>
      <c r="Y67" s="26">
        <f t="shared" si="40"/>
        <v>5.2630395604723823</v>
      </c>
      <c r="Z67" s="26">
        <f t="shared" si="40"/>
        <v>-1.7033541577577416</v>
      </c>
      <c r="AA67" s="26">
        <f t="shared" si="40"/>
        <v>0.61422087124674007</v>
      </c>
    </row>
    <row r="68" spans="1:32" s="27" customFormat="1" ht="12.75" x14ac:dyDescent="0.2">
      <c r="A68" s="73" t="s">
        <v>108</v>
      </c>
      <c r="B68" s="23">
        <f>'Valores Correntes'!R82</f>
        <v>1086711.66314228</v>
      </c>
      <c r="C68" s="23">
        <f>'Valores Correntes'!S82</f>
        <v>648648.59944605501</v>
      </c>
      <c r="D68" s="23">
        <f>'Valores Correntes'!T82</f>
        <v>199020.489422399</v>
      </c>
      <c r="E68" s="23">
        <f>'Valores Correntes'!U82</f>
        <v>220960.49803877299</v>
      </c>
      <c r="F68" s="23">
        <f>'Valores Correntes'!W82</f>
        <v>123710.103553632</v>
      </c>
      <c r="G68" s="23">
        <f>'Valores Correntes'!X82</f>
        <v>129689.206405123</v>
      </c>
      <c r="H68" s="24">
        <f t="shared" si="35"/>
        <v>1068629.5869072271</v>
      </c>
      <c r="I68" s="24">
        <f>'Valores Correntes'!X82</f>
        <v>129689.206405123</v>
      </c>
      <c r="J68" s="25">
        <f>(('Val encad preços 95 com ajuste'!Q66/(AVERAGE('Val encad preços 95 com ajuste'!Q$61:Q$64)))-1)*100</f>
        <v>4.2296662360109538</v>
      </c>
      <c r="K68" s="25">
        <f>(('Val encad preços 95 com ajuste'!R66/(AVERAGE('Val encad preços 95 com ajuste'!R$61:R$64)))-1)*100</f>
        <v>5.3040903967502606</v>
      </c>
      <c r="L68" s="25">
        <f>(('Val encad preços 95 com ajuste'!S66/(AVERAGE('Val encad preços 95 com ajuste'!S$61:S$64)))-1)*100</f>
        <v>2.6973684483594385</v>
      </c>
      <c r="M68" s="25">
        <f>(('Val encad preços 95 com ajuste'!T66/(AVERAGE('Val encad preços 95 com ajuste'!T$61:T$64)))-1)*100</f>
        <v>6.9546686236324318</v>
      </c>
      <c r="N68" s="25">
        <f>(('Val encad preços 95 com ajuste'!U66/(AVERAGE('Val encad preços 95 com ajuste'!U$61:U$64)))-1)*100</f>
        <v>4.6576498745664052</v>
      </c>
      <c r="O68" s="25">
        <f>(('Val encad preços 95 com ajuste'!V66/(AVERAGE('Val encad preços 95 com ajuste'!V$61:V$64)))-1)*100</f>
        <v>9.923168640904855</v>
      </c>
      <c r="P68" s="26">
        <f t="shared" si="4"/>
        <v>1.0422966623601095</v>
      </c>
      <c r="Q68" s="26">
        <f t="shared" si="12"/>
        <v>1.0530409039675026</v>
      </c>
      <c r="R68" s="26">
        <f t="shared" si="13"/>
        <v>1.0269736844835944</v>
      </c>
      <c r="S68" s="26">
        <f t="shared" si="14"/>
        <v>1.0695466862363243</v>
      </c>
      <c r="T68" s="26">
        <f t="shared" si="15"/>
        <v>1.0465764987456641</v>
      </c>
      <c r="U68" s="26">
        <f t="shared" si="16"/>
        <v>1.0992316864090486</v>
      </c>
      <c r="V68" s="26">
        <f t="shared" ref="V68:V70" si="41">((B68/(AVERAGE(B$63:B$66))-1)*100)</f>
        <v>11.863556454207313</v>
      </c>
      <c r="W68" s="26">
        <f t="shared" si="40"/>
        <v>10.872189796036791</v>
      </c>
      <c r="X68" s="26">
        <f t="shared" si="40"/>
        <v>7.7291726127583837</v>
      </c>
      <c r="Y68" s="26">
        <f t="shared" si="40"/>
        <v>10.764637225462748</v>
      </c>
      <c r="Z68" s="26">
        <f t="shared" si="40"/>
        <v>18.589981118826728</v>
      </c>
      <c r="AA68" s="26">
        <f t="shared" si="40"/>
        <v>13.334474991477796</v>
      </c>
    </row>
    <row r="69" spans="1:32" s="27" customFormat="1" ht="12.75" x14ac:dyDescent="0.2">
      <c r="A69" s="73" t="s">
        <v>109</v>
      </c>
      <c r="B69" s="23">
        <f>'Valores Correntes'!R83</f>
        <v>1112333.80274066</v>
      </c>
      <c r="C69" s="23">
        <f>'Valores Correntes'!S83</f>
        <v>668612.01712858398</v>
      </c>
      <c r="D69" s="23">
        <f>'Valores Correntes'!T83</f>
        <v>199027.322154514</v>
      </c>
      <c r="E69" s="23">
        <f>'Valores Correntes'!U83</f>
        <v>237137.107454955</v>
      </c>
      <c r="F69" s="23">
        <f>'Valores Correntes'!W83</f>
        <v>135788.27308944199</v>
      </c>
      <c r="G69" s="23">
        <f>'Valores Correntes'!X83</f>
        <v>140307.95795179301</v>
      </c>
      <c r="H69" s="24">
        <f t="shared" si="35"/>
        <v>1104776.4467380531</v>
      </c>
      <c r="I69" s="24">
        <f>'Valores Correntes'!X83</f>
        <v>140307.95795179301</v>
      </c>
      <c r="J69" s="25">
        <f>(('Val encad preços 95 com ajuste'!Q67/(AVERAGE('Val encad preços 95 com ajuste'!Q$61:Q$64)))-1)*100</f>
        <v>4.2109187461331299</v>
      </c>
      <c r="K69" s="25">
        <f>(('Val encad preços 95 com ajuste'!R67/(AVERAGE('Val encad preços 95 com ajuste'!R$61:R$64)))-1)*100</f>
        <v>4.907853488853342</v>
      </c>
      <c r="L69" s="25">
        <f>(('Val encad preços 95 com ajuste'!S67/(AVERAGE('Val encad preços 95 com ajuste'!S$61:S$64)))-1)*100</f>
        <v>2.297710568080924</v>
      </c>
      <c r="M69" s="25">
        <f>(('Val encad preços 95 com ajuste'!T67/(AVERAGE('Val encad preços 95 com ajuste'!T$61:T$64)))-1)*100</f>
        <v>7.7700948727814634</v>
      </c>
      <c r="N69" s="25">
        <f>(('Val encad preços 95 com ajuste'!U67/(AVERAGE('Val encad preços 95 com ajuste'!U$61:U$64)))-1)*100</f>
        <v>6.4802955581871879</v>
      </c>
      <c r="O69" s="25">
        <f>(('Val encad preços 95 com ajuste'!V67/(AVERAGE('Val encad preços 95 com ajuste'!V$61:V$64)))-1)*100</f>
        <v>10.953393292450176</v>
      </c>
      <c r="P69" s="26">
        <f t="shared" si="4"/>
        <v>1.0421091874613313</v>
      </c>
      <c r="Q69" s="26">
        <f t="shared" si="12"/>
        <v>1.0490785348885334</v>
      </c>
      <c r="R69" s="26">
        <f t="shared" si="13"/>
        <v>1.0229771056808092</v>
      </c>
      <c r="S69" s="26">
        <f t="shared" si="14"/>
        <v>1.0777009487278146</v>
      </c>
      <c r="T69" s="26">
        <f t="shared" si="15"/>
        <v>1.0648029555818719</v>
      </c>
      <c r="U69" s="26">
        <f t="shared" si="16"/>
        <v>1.1095339329245018</v>
      </c>
      <c r="V69" s="26">
        <f t="shared" si="41"/>
        <v>14.501039566473949</v>
      </c>
      <c r="W69" s="26">
        <f t="shared" si="40"/>
        <v>14.284496299381022</v>
      </c>
      <c r="X69" s="26">
        <f t="shared" si="40"/>
        <v>7.7328711494244917</v>
      </c>
      <c r="Y69" s="26">
        <f t="shared" si="40"/>
        <v>18.873762111699154</v>
      </c>
      <c r="Z69" s="26">
        <f t="shared" si="40"/>
        <v>30.168258527516546</v>
      </c>
      <c r="AA69" s="26">
        <f t="shared" si="40"/>
        <v>22.614126436389782</v>
      </c>
    </row>
    <row r="70" spans="1:32" s="27" customFormat="1" ht="12.75" x14ac:dyDescent="0.2">
      <c r="A70" s="73" t="s">
        <v>110</v>
      </c>
      <c r="B70" s="23">
        <f>'Valores Correntes'!R84</f>
        <v>1160806.11111478</v>
      </c>
      <c r="C70" s="23">
        <f>'Valores Correntes'!S84</f>
        <v>696968.67012683302</v>
      </c>
      <c r="D70" s="23">
        <f>'Valores Correntes'!T84</f>
        <v>241203.36680993301</v>
      </c>
      <c r="E70" s="23">
        <f>'Valores Correntes'!U84</f>
        <v>233843.841093472</v>
      </c>
      <c r="F70" s="23">
        <f>'Valores Correntes'!W84</f>
        <v>139763.01983044401</v>
      </c>
      <c r="G70" s="23">
        <f>'Valores Correntes'!X84</f>
        <v>150342.47962901299</v>
      </c>
      <c r="H70" s="24">
        <f t="shared" si="35"/>
        <v>1172015.878030238</v>
      </c>
      <c r="I70" s="24">
        <f>'Valores Correntes'!X84</f>
        <v>150342.47962901299</v>
      </c>
      <c r="J70" s="25">
        <f>(('Val encad preços 95 com ajuste'!Q68/(AVERAGE('Val encad preços 95 com ajuste'!Q$61:Q$64)))-1)*100</f>
        <v>4.5457823340864678</v>
      </c>
      <c r="K70" s="25">
        <f>(('Val encad preços 95 com ajuste'!R68/(AVERAGE('Val encad preços 95 com ajuste'!R$61:R$64)))-1)*100</f>
        <v>5.3547116395471717</v>
      </c>
      <c r="L70" s="25">
        <f>(('Val encad preços 95 com ajuste'!S68/(AVERAGE('Val encad preços 95 com ajuste'!S$61:S$64)))-1)*100</f>
        <v>2.07221170166072</v>
      </c>
      <c r="M70" s="25">
        <f>(('Val encad preços 95 com ajuste'!T68/(AVERAGE('Val encad preços 95 com ajuste'!T$61:T$64)))-1)*100</f>
        <v>8.139560508526511</v>
      </c>
      <c r="N70" s="25">
        <f>(('Val encad preços 95 com ajuste'!U68/(AVERAGE('Val encad preços 95 com ajuste'!U$61:U$64)))-1)*100</f>
        <v>7.3947170075756352</v>
      </c>
      <c r="O70" s="25">
        <f>(('Val encad preços 95 com ajuste'!V68/(AVERAGE('Val encad preços 95 com ajuste'!V$61:V$64)))-1)*100</f>
        <v>15.286336727157291</v>
      </c>
      <c r="P70" s="26">
        <f t="shared" si="4"/>
        <v>1.0454578233408647</v>
      </c>
      <c r="Q70" s="26">
        <f t="shared" si="12"/>
        <v>1.0535471163954717</v>
      </c>
      <c r="R70" s="26">
        <f t="shared" si="13"/>
        <v>1.0207221170166072</v>
      </c>
      <c r="S70" s="26">
        <f t="shared" si="14"/>
        <v>1.0813956050852651</v>
      </c>
      <c r="T70" s="26">
        <f t="shared" si="15"/>
        <v>1.0739471700757564</v>
      </c>
      <c r="U70" s="26">
        <f t="shared" si="16"/>
        <v>1.1528633672715729</v>
      </c>
      <c r="V70" s="26">
        <f t="shared" si="41"/>
        <v>19.490665599008938</v>
      </c>
      <c r="W70" s="26">
        <f t="shared" si="40"/>
        <v>19.131441495727962</v>
      </c>
      <c r="X70" s="26">
        <f t="shared" si="40"/>
        <v>30.562633089984146</v>
      </c>
      <c r="Y70" s="26">
        <f t="shared" si="40"/>
        <v>17.222890317626359</v>
      </c>
      <c r="Z70" s="26">
        <f t="shared" si="40"/>
        <v>33.978498171873461</v>
      </c>
      <c r="AA70" s="26">
        <f t="shared" si="40"/>
        <v>31.383223554046324</v>
      </c>
    </row>
    <row r="71" spans="1:32" s="27" customFormat="1" ht="12.75" x14ac:dyDescent="0.2">
      <c r="A71" s="73" t="s">
        <v>111</v>
      </c>
      <c r="B71" s="23">
        <f>'Valores Correntes'!R86</f>
        <v>1129478.4986201399</v>
      </c>
      <c r="C71" s="23">
        <f>'Valores Correntes'!S86</f>
        <v>694701.965591143</v>
      </c>
      <c r="D71" s="23">
        <f>'Valores Correntes'!T86</f>
        <v>194537.59261450201</v>
      </c>
      <c r="E71" s="23">
        <f>'Valores Correntes'!U86</f>
        <v>233279.95006180799</v>
      </c>
      <c r="F71" s="23">
        <f>'Valores Correntes'!W86</f>
        <v>117375.18603083301</v>
      </c>
      <c r="G71" s="23">
        <f>'Valores Correntes'!X86</f>
        <v>135292.465309744</v>
      </c>
      <c r="H71" s="24">
        <f t="shared" si="35"/>
        <v>1122519.5082674529</v>
      </c>
      <c r="I71" s="24">
        <f>'Valores Correntes'!X86</f>
        <v>135292.465309744</v>
      </c>
      <c r="J71" s="25">
        <f>(('Val encad preços 95 com ajuste'!Q69/(AVERAGE('Val encad preços 95 com ajuste'!Q$65:Q$68)))-1)*100</f>
        <v>0.52840473553619205</v>
      </c>
      <c r="K71" s="25">
        <f>(('Val encad preços 95 com ajuste'!R69/(AVERAGE('Val encad preços 95 com ajuste'!R$65:R$68)))-1)*100</f>
        <v>1.9119962544408953</v>
      </c>
      <c r="L71" s="25">
        <f>(('Val encad preços 95 com ajuste'!S69/(AVERAGE('Val encad preços 95 com ajuste'!S$65:S$68)))-1)*100</f>
        <v>1.861718987786154</v>
      </c>
      <c r="M71" s="25">
        <f>(('Val encad preços 95 com ajuste'!T69/(AVERAGE('Val encad preços 95 com ajuste'!T$65:T$68)))-1)*100</f>
        <v>0.84664093072119861</v>
      </c>
      <c r="N71" s="25">
        <f>(('Val encad preços 95 com ajuste'!U69/(AVERAGE('Val encad preços 95 com ajuste'!U$65:U$68)))-1)*100</f>
        <v>0.51506991218794873</v>
      </c>
      <c r="O71" s="25">
        <f>(('Val encad preços 95 com ajuste'!V69/(AVERAGE('Val encad preços 95 com ajuste'!V$65:V$68)))-1)*100</f>
        <v>-0.79874456791411141</v>
      </c>
      <c r="P71" s="26">
        <f t="shared" si="4"/>
        <v>1.0052840473553619</v>
      </c>
      <c r="Q71" s="26">
        <f t="shared" si="12"/>
        <v>1.019119962544409</v>
      </c>
      <c r="R71" s="26">
        <f t="shared" si="13"/>
        <v>1.0186171898778615</v>
      </c>
      <c r="S71" s="26">
        <f t="shared" si="14"/>
        <v>1.008466409307212</v>
      </c>
      <c r="T71" s="26">
        <f t="shared" si="15"/>
        <v>1.0051506991218795</v>
      </c>
      <c r="U71" s="26">
        <f t="shared" si="16"/>
        <v>0.99201255432085889</v>
      </c>
      <c r="V71" s="26">
        <f>((B71/(AVERAGE(B$67:B$70))-1)*100)</f>
        <v>3.2339954437377694</v>
      </c>
      <c r="W71" s="26">
        <f t="shared" ref="W71:AA74" si="42">((C71/(AVERAGE(C$67:C$70))-1)*100)</f>
        <v>5.3451025115708095</v>
      </c>
      <c r="X71" s="26">
        <f t="shared" si="42"/>
        <v>-4.7595864013659117</v>
      </c>
      <c r="Y71" s="26">
        <f t="shared" si="42"/>
        <v>3.4584617432707798</v>
      </c>
      <c r="Z71" s="26">
        <f t="shared" si="42"/>
        <v>-6.4370520397820314</v>
      </c>
      <c r="AA71" s="26">
        <f t="shared" si="42"/>
        <v>1.0638932754732933</v>
      </c>
    </row>
    <row r="72" spans="1:32" s="27" customFormat="1" ht="12.75" x14ac:dyDescent="0.2">
      <c r="A72" s="73" t="s">
        <v>112</v>
      </c>
      <c r="B72" s="23">
        <f>'Valores Correntes'!R87</f>
        <v>1183129.72347212</v>
      </c>
      <c r="C72" s="23">
        <f>'Valores Correntes'!S87</f>
        <v>718126.66872691899</v>
      </c>
      <c r="D72" s="23">
        <f>'Valores Correntes'!T87</f>
        <v>215506.21311020601</v>
      </c>
      <c r="E72" s="23">
        <f>'Valores Correntes'!U87</f>
        <v>244244.236372702</v>
      </c>
      <c r="F72" s="23">
        <f>'Valores Correntes'!W87</f>
        <v>144381.00880510901</v>
      </c>
      <c r="G72" s="23">
        <f>'Valores Correntes'!X87</f>
        <v>158831.37233714099</v>
      </c>
      <c r="H72" s="24">
        <f t="shared" si="35"/>
        <v>1177877.118209827</v>
      </c>
      <c r="I72" s="24">
        <f>'Valores Correntes'!X87</f>
        <v>158831.37233714099</v>
      </c>
      <c r="J72" s="25">
        <f>(('Val encad preços 95 com ajuste'!Q70/(AVERAGE('Val encad preços 95 com ajuste'!Q$65:Q$68)))-1)*100</f>
        <v>1.2598891099802501</v>
      </c>
      <c r="K72" s="25">
        <f>(('Val encad preços 95 com ajuste'!R70/(AVERAGE('Val encad preços 95 com ajuste'!R$65:R$68)))-1)*100</f>
        <v>2.7217139778295651</v>
      </c>
      <c r="L72" s="25">
        <f>(('Val encad preços 95 com ajuste'!S70/(AVERAGE('Val encad preços 95 com ajuste'!S$65:S$68)))-1)*100</f>
        <v>2.4698858675361812</v>
      </c>
      <c r="M72" s="25">
        <f>(('Val encad preços 95 com ajuste'!T70/(AVERAGE('Val encad preços 95 com ajuste'!T$65:T$68)))-1)*100</f>
        <v>0.33923107971960409</v>
      </c>
      <c r="N72" s="25">
        <f>(('Val encad preços 95 com ajuste'!U70/(AVERAGE('Val encad preços 95 com ajuste'!U$65:U$68)))-1)*100</f>
        <v>-2.4413291310964591</v>
      </c>
      <c r="O72" s="25">
        <f>(('Val encad preços 95 com ajuste'!V70/(AVERAGE('Val encad preços 95 com ajuste'!V$65:V$68)))-1)*100</f>
        <v>1.7947189123966423</v>
      </c>
      <c r="P72" s="26">
        <f t="shared" ref="P72:P95" si="43">(J72/100)+1</f>
        <v>1.0125988910998025</v>
      </c>
      <c r="Q72" s="26">
        <f t="shared" si="12"/>
        <v>1.0272171397782957</v>
      </c>
      <c r="R72" s="26">
        <f t="shared" si="13"/>
        <v>1.0246988586753618</v>
      </c>
      <c r="S72" s="26">
        <f t="shared" si="14"/>
        <v>1.003392310797196</v>
      </c>
      <c r="T72" s="26">
        <f t="shared" si="15"/>
        <v>0.97558670868903541</v>
      </c>
      <c r="U72" s="26">
        <f t="shared" si="16"/>
        <v>1.0179471891239664</v>
      </c>
      <c r="V72" s="26">
        <f t="shared" ref="V72:V74" si="44">((B72/(AVERAGE(B$67:B$70))-1)*100)</f>
        <v>8.1377012767276824</v>
      </c>
      <c r="W72" s="26">
        <f t="shared" si="42"/>
        <v>8.8972412348888206</v>
      </c>
      <c r="X72" s="26">
        <f t="shared" si="42"/>
        <v>5.5060905907465818</v>
      </c>
      <c r="Y72" s="26">
        <f t="shared" si="42"/>
        <v>8.3210665043629728</v>
      </c>
      <c r="Z72" s="26">
        <f t="shared" si="42"/>
        <v>15.090022602627574</v>
      </c>
      <c r="AA72" s="26">
        <f t="shared" si="42"/>
        <v>18.647530192663829</v>
      </c>
    </row>
    <row r="73" spans="1:32" s="27" customFormat="1" ht="12.75" x14ac:dyDescent="0.2">
      <c r="A73" s="73" t="s">
        <v>113</v>
      </c>
      <c r="B73" s="23">
        <f>'Valores Correntes'!R88</f>
        <v>1230448.4524461599</v>
      </c>
      <c r="C73" s="23">
        <f>'Valores Correntes'!S88</f>
        <v>753550.954957098</v>
      </c>
      <c r="D73" s="23">
        <f>'Valores Correntes'!T88</f>
        <v>215552.46334148399</v>
      </c>
      <c r="E73" s="23">
        <f>'Valores Correntes'!U88</f>
        <v>259596.92577721801</v>
      </c>
      <c r="F73" s="23">
        <f>'Valores Correntes'!W88</f>
        <v>151023.899527728</v>
      </c>
      <c r="G73" s="23">
        <f>'Valores Correntes'!X88</f>
        <v>160655.98657192499</v>
      </c>
      <c r="H73" s="24">
        <f t="shared" si="35"/>
        <v>1228700.3440757999</v>
      </c>
      <c r="I73" s="24">
        <f>'Valores Correntes'!X88</f>
        <v>160655.98657192499</v>
      </c>
      <c r="J73" s="25">
        <f>(('Val encad preços 95 com ajuste'!Q71/(AVERAGE('Val encad preços 95 com ajuste'!Q$65:Q$68)))-1)*100</f>
        <v>2.8232072153697496</v>
      </c>
      <c r="K73" s="25">
        <f>(('Val encad preços 95 com ajuste'!R71/(AVERAGE('Val encad preços 95 com ajuste'!R$65:R$68)))-1)*100</f>
        <v>4.101095452636816</v>
      </c>
      <c r="L73" s="25">
        <f>(('Val encad preços 95 com ajuste'!S71/(AVERAGE('Val encad preços 95 com ajuste'!S$65:S$68)))-1)*100</f>
        <v>1.9521710222550004</v>
      </c>
      <c r="M73" s="25">
        <f>(('Val encad preços 95 com ajuste'!T71/(AVERAGE('Val encad preços 95 com ajuste'!T$65:T$68)))-1)*100</f>
        <v>4.6774589480391704E-2</v>
      </c>
      <c r="N73" s="25">
        <f>(('Val encad preços 95 com ajuste'!U71/(AVERAGE('Val encad preços 95 com ajuste'!U$65:U$68)))-1)*100</f>
        <v>-0.19534839910906321</v>
      </c>
      <c r="O73" s="25">
        <f>(('Val encad preços 95 com ajuste'!V71/(AVERAGE('Val encad preços 95 com ajuste'!V$65:V$68)))-1)*100</f>
        <v>-1.5318433544894372</v>
      </c>
      <c r="P73" s="26">
        <f t="shared" si="43"/>
        <v>1.0282320721536975</v>
      </c>
      <c r="Q73" s="26">
        <f t="shared" si="12"/>
        <v>1.0410109545263682</v>
      </c>
      <c r="R73" s="26">
        <f t="shared" si="13"/>
        <v>1.01952171022255</v>
      </c>
      <c r="S73" s="26">
        <f t="shared" si="14"/>
        <v>1.0004677458948039</v>
      </c>
      <c r="T73" s="26">
        <f t="shared" si="15"/>
        <v>0.99804651600890937</v>
      </c>
      <c r="U73" s="26">
        <f t="shared" si="16"/>
        <v>0.98468156645510563</v>
      </c>
      <c r="V73" s="26">
        <f t="shared" si="44"/>
        <v>12.462618888950727</v>
      </c>
      <c r="W73" s="26">
        <f t="shared" si="42"/>
        <v>14.26900531380857</v>
      </c>
      <c r="X73" s="26">
        <f t="shared" si="42"/>
        <v>5.528733469671665</v>
      </c>
      <c r="Y73" s="26">
        <f t="shared" si="42"/>
        <v>15.12990553657556</v>
      </c>
      <c r="Z73" s="26">
        <f t="shared" si="42"/>
        <v>20.385251176940944</v>
      </c>
      <c r="AA73" s="26">
        <f t="shared" si="42"/>
        <v>20.010522713133771</v>
      </c>
    </row>
    <row r="74" spans="1:32" s="27" customFormat="1" ht="12.75" x14ac:dyDescent="0.2">
      <c r="A74" s="73" t="s">
        <v>114</v>
      </c>
      <c r="B74" s="23">
        <f>'Valores Correntes'!R89</f>
        <v>1271703.32546158</v>
      </c>
      <c r="C74" s="23">
        <f>'Valores Correntes'!S89</f>
        <v>790454.41072484094</v>
      </c>
      <c r="D74" s="23">
        <f>'Valores Correntes'!T89</f>
        <v>266583.73093380802</v>
      </c>
      <c r="E74" s="23">
        <f>'Valores Correntes'!U89</f>
        <v>260338.88778827299</v>
      </c>
      <c r="F74" s="23">
        <f>'Valores Correntes'!W89</f>
        <v>150693.90563632999</v>
      </c>
      <c r="G74" s="23">
        <f>'Valores Correntes'!X89</f>
        <v>174136.175781192</v>
      </c>
      <c r="H74" s="24">
        <f t="shared" si="35"/>
        <v>1317377.0294469218</v>
      </c>
      <c r="I74" s="24">
        <f>'Valores Correntes'!X89</f>
        <v>174136.175781192</v>
      </c>
      <c r="J74" s="25">
        <f>(('Val encad preços 95 com ajuste'!Q72/(AVERAGE('Val encad preços 95 com ajuste'!Q$65:Q$68)))-1)*100</f>
        <v>3.0993835217754118</v>
      </c>
      <c r="K74" s="25">
        <f>(('Val encad preços 95 com ajuste'!R72/(AVERAGE('Val encad preços 95 com ajuste'!R$65:R$68)))-1)*100</f>
        <v>5.1996047792095101</v>
      </c>
      <c r="L74" s="25">
        <f>(('Val encad preços 95 com ajuste'!S72/(AVERAGE('Val encad preços 95 com ajuste'!S$65:S$68)))-1)*100</f>
        <v>2.8742862240316747</v>
      </c>
      <c r="M74" s="25">
        <f>(('Val encad preços 95 com ajuste'!T72/(AVERAGE('Val encad preços 95 com ajuste'!T$65:T$68)))-1)*100</f>
        <v>1.9666829730786928</v>
      </c>
      <c r="N74" s="25">
        <f>(('Val encad preços 95 com ajuste'!U72/(AVERAGE('Val encad preços 95 com ajuste'!U$65:U$68)))-1)*100</f>
        <v>2.5059431434153012</v>
      </c>
      <c r="O74" s="25">
        <f>(('Val encad preços 95 com ajuste'!V72/(AVERAGE('Val encad preços 95 com ajuste'!V$65:V$68)))-1)*100</f>
        <v>3.3879369195514597</v>
      </c>
      <c r="P74" s="26">
        <f t="shared" si="43"/>
        <v>1.0309938352177541</v>
      </c>
      <c r="Q74" s="26">
        <f t="shared" si="12"/>
        <v>1.0519960477920951</v>
      </c>
      <c r="R74" s="26">
        <f t="shared" si="13"/>
        <v>1.0287428622403167</v>
      </c>
      <c r="S74" s="26">
        <f t="shared" si="14"/>
        <v>1.0196668297307869</v>
      </c>
      <c r="T74" s="26">
        <f t="shared" si="15"/>
        <v>1.025059431434153</v>
      </c>
      <c r="U74" s="26">
        <f t="shared" si="16"/>
        <v>1.0338793691955146</v>
      </c>
      <c r="V74" s="26">
        <f t="shared" si="44"/>
        <v>16.233301888325101</v>
      </c>
      <c r="W74" s="26">
        <f t="shared" si="42"/>
        <v>19.86507171845162</v>
      </c>
      <c r="X74" s="26">
        <f t="shared" si="42"/>
        <v>30.512280179775253</v>
      </c>
      <c r="Y74" s="26">
        <f t="shared" si="42"/>
        <v>15.458961884175725</v>
      </c>
      <c r="Z74" s="26">
        <f t="shared" si="42"/>
        <v>20.122204085539952</v>
      </c>
      <c r="AA74" s="26">
        <f t="shared" si="42"/>
        <v>30.080266068460372</v>
      </c>
    </row>
    <row r="75" spans="1:32" s="27" customFormat="1" ht="12.75" x14ac:dyDescent="0.2">
      <c r="A75" s="73" t="s">
        <v>115</v>
      </c>
      <c r="B75" s="23">
        <f>'Valores Correntes'!R91</f>
        <v>1241599.91981511</v>
      </c>
      <c r="C75" s="23">
        <f>'Valores Correntes'!S91</f>
        <v>777707.78123400896</v>
      </c>
      <c r="D75" s="23">
        <f>'Valores Correntes'!T91</f>
        <v>214500.637430578</v>
      </c>
      <c r="E75" s="23">
        <f>'Valores Correntes'!U91</f>
        <v>256583.28561064601</v>
      </c>
      <c r="F75" s="23">
        <f>'Valores Correntes'!W91</f>
        <v>124034.02991363101</v>
      </c>
      <c r="G75" s="23">
        <f>'Valores Correntes'!X91</f>
        <v>162851.26936838299</v>
      </c>
      <c r="H75" s="24">
        <f t="shared" si="35"/>
        <v>1248791.704275233</v>
      </c>
      <c r="I75" s="24">
        <f>'Valores Correntes'!X91</f>
        <v>162851.26936838299</v>
      </c>
      <c r="J75" s="25">
        <f>(('Val encad preços 95 com ajuste'!Q73/(AVERAGE('Val encad preços 95 com ajuste'!Q$69:Q$72)))-1)*100</f>
        <v>1.0642949487183806</v>
      </c>
      <c r="K75" s="25">
        <f>(('Val encad preços 95 com ajuste'!R73/(AVERAGE('Val encad preços 95 com ajuste'!R$69:R$72)))-1)*100</f>
        <v>2.1549837990563425</v>
      </c>
      <c r="L75" s="25">
        <f>(('Val encad preços 95 com ajuste'!S73/(AVERAGE('Val encad preços 95 com ajuste'!S$69:S$72)))-1)*100</f>
        <v>-0.31993865520282272</v>
      </c>
      <c r="M75" s="25">
        <f>(('Val encad preços 95 com ajuste'!T73/(AVERAGE('Val encad preços 95 com ajuste'!T$69:T$72)))-1)*100</f>
        <v>2.630747791347221</v>
      </c>
      <c r="N75" s="25">
        <f>(('Val encad preços 95 com ajuste'!U73/(AVERAGE('Val encad preços 95 com ajuste'!U$69:U$72)))-1)*100</f>
        <v>-0.5793625796930435</v>
      </c>
      <c r="O75" s="25">
        <f>(('Val encad preços 95 com ajuste'!V73/(AVERAGE('Val encad preços 95 com ajuste'!V$69:V$72)))-1)*100</f>
        <v>6.6371976301446978</v>
      </c>
      <c r="P75" s="26">
        <f t="shared" si="43"/>
        <v>1.0106429494871838</v>
      </c>
      <c r="Q75" s="26">
        <f t="shared" si="12"/>
        <v>1.0215498379905634</v>
      </c>
      <c r="R75" s="26">
        <f t="shared" si="13"/>
        <v>0.99680061344797177</v>
      </c>
      <c r="S75" s="26">
        <f t="shared" si="14"/>
        <v>1.0263074779134722</v>
      </c>
      <c r="T75" s="26">
        <f t="shared" si="15"/>
        <v>0.99420637420306956</v>
      </c>
      <c r="U75" s="26">
        <f t="shared" si="16"/>
        <v>1.066371976301447</v>
      </c>
      <c r="V75" s="26">
        <f>((B75/(AVERAGE(B$71:B$74))-1)*100)</f>
        <v>3.1494753478977122</v>
      </c>
      <c r="W75" s="26">
        <f t="shared" ref="W75:AA78" si="45">((C75/(AVERAGE(C$71:C$74))-1)*100)</f>
        <v>5.2081762092844874</v>
      </c>
      <c r="X75" s="26">
        <f t="shared" si="45"/>
        <v>-3.8307796944213046</v>
      </c>
      <c r="Y75" s="26">
        <f t="shared" si="45"/>
        <v>2.8946666976704005</v>
      </c>
      <c r="Z75" s="26">
        <f t="shared" si="45"/>
        <v>-11.950485798009492</v>
      </c>
      <c r="AA75" s="26">
        <f t="shared" si="45"/>
        <v>3.575847565259882</v>
      </c>
    </row>
    <row r="76" spans="1:32" s="27" customFormat="1" ht="12.75" x14ac:dyDescent="0.2">
      <c r="A76" s="73" t="s">
        <v>116</v>
      </c>
      <c r="B76" s="23">
        <f>'Valores Correntes'!R92</f>
        <v>1322567.4197501801</v>
      </c>
      <c r="C76" s="23">
        <f>'Valores Correntes'!S92</f>
        <v>805980.03273592296</v>
      </c>
      <c r="D76" s="23">
        <f>'Valores Correntes'!T92</f>
        <v>247046.27346875801</v>
      </c>
      <c r="E76" s="23">
        <f>'Valores Correntes'!U92</f>
        <v>279511.84558368998</v>
      </c>
      <c r="F76" s="23">
        <f>'Valores Correntes'!W92</f>
        <v>154693.790643366</v>
      </c>
      <c r="G76" s="23">
        <f>'Valores Correntes'!X92</f>
        <v>179807.28678571599</v>
      </c>
      <c r="H76" s="24">
        <f t="shared" si="35"/>
        <v>1332538.1517883711</v>
      </c>
      <c r="I76" s="24">
        <f>'Valores Correntes'!X92</f>
        <v>179807.28678571599</v>
      </c>
      <c r="J76" s="25">
        <f>(('Val encad preços 95 com ajuste'!Q74/(AVERAGE('Val encad preços 95 com ajuste'!Q$69:Q$72)))-1)*100</f>
        <v>3.4002701021593751</v>
      </c>
      <c r="K76" s="25">
        <f>(('Val encad preços 95 com ajuste'!R74/(AVERAGE('Val encad preços 95 com ajuste'!R$69:R$72)))-1)*100</f>
        <v>3.4732048734311016</v>
      </c>
      <c r="L76" s="25">
        <f>(('Val encad preços 95 com ajuste'!S74/(AVERAGE('Val encad preços 95 com ajuste'!S$69:S$72)))-1)*100</f>
        <v>1.2899222311290259</v>
      </c>
      <c r="M76" s="25">
        <f>(('Val encad preços 95 com ajuste'!T74/(AVERAGE('Val encad preços 95 com ajuste'!T$69:T$72)))-1)*100</f>
        <v>7.5460946248014471</v>
      </c>
      <c r="N76" s="25">
        <f>(('Val encad preços 95 com ajuste'!U74/(AVERAGE('Val encad preços 95 com ajuste'!U$69:U$72)))-1)*100</f>
        <v>1.7828688533378267</v>
      </c>
      <c r="O76" s="25">
        <f>(('Val encad preços 95 com ajuste'!V74/(AVERAGE('Val encad preços 95 com ajuste'!V$69:V$72)))-1)*100</f>
        <v>7.7635743276706304</v>
      </c>
      <c r="P76" s="26">
        <f t="shared" si="43"/>
        <v>1.0340027010215938</v>
      </c>
      <c r="Q76" s="26">
        <f t="shared" si="12"/>
        <v>1.034732048734311</v>
      </c>
      <c r="R76" s="26">
        <f t="shared" si="13"/>
        <v>1.0128992223112903</v>
      </c>
      <c r="S76" s="26">
        <f t="shared" si="14"/>
        <v>1.0754609462480145</v>
      </c>
      <c r="T76" s="26">
        <f t="shared" si="15"/>
        <v>1.0178286885333783</v>
      </c>
      <c r="U76" s="26">
        <f t="shared" si="16"/>
        <v>1.0776357432767063</v>
      </c>
      <c r="V76" s="26">
        <f t="shared" ref="V76:V78" si="46">((B76/(AVERAGE(B$71:B$74))-1)*100)</f>
        <v>9.8760826915717637</v>
      </c>
      <c r="W76" s="26">
        <f t="shared" si="45"/>
        <v>9.0328415779746365</v>
      </c>
      <c r="X76" s="26">
        <f t="shared" si="45"/>
        <v>10.76073145273735</v>
      </c>
      <c r="Y76" s="26">
        <f t="shared" si="45"/>
        <v>12.089445424855016</v>
      </c>
      <c r="Z76" s="26">
        <f t="shared" si="45"/>
        <v>9.8143237440350362</v>
      </c>
      <c r="AA76" s="26">
        <f t="shared" si="45"/>
        <v>14.360128720347664</v>
      </c>
    </row>
    <row r="77" spans="1:32" s="27" customFormat="1" ht="12.75" x14ac:dyDescent="0.2">
      <c r="A77" s="73" t="s">
        <v>117</v>
      </c>
      <c r="B77" s="23">
        <f>'Valores Correntes'!R93</f>
        <v>1354127.4402192</v>
      </c>
      <c r="C77" s="23">
        <f>'Valores Correntes'!S93</f>
        <v>833144.96935662196</v>
      </c>
      <c r="D77" s="23">
        <f>'Valores Correntes'!T93</f>
        <v>244366.87749493</v>
      </c>
      <c r="E77" s="23">
        <f>'Valores Correntes'!U93</f>
        <v>291365.71808658598</v>
      </c>
      <c r="F77" s="23">
        <f>'Valores Correntes'!W93</f>
        <v>168179.03814992899</v>
      </c>
      <c r="G77" s="23">
        <f>'Valores Correntes'!X93</f>
        <v>200205.04624455801</v>
      </c>
      <c r="H77" s="24">
        <f t="shared" si="35"/>
        <v>1368877.5649381378</v>
      </c>
      <c r="I77" s="24">
        <f>'Valores Correntes'!X93</f>
        <v>200205.04624455801</v>
      </c>
      <c r="J77" s="25">
        <f>(('Val encad preços 95 com ajuste'!Q75/(AVERAGE('Val encad preços 95 com ajuste'!Q$69:Q$72)))-1)*100</f>
        <v>3.7778840987674922</v>
      </c>
      <c r="K77" s="25">
        <f>(('Val encad preços 95 com ajuste'!R75/(AVERAGE('Val encad preços 95 com ajuste'!R$69:R$72)))-1)*100</f>
        <v>4.1866660730060179</v>
      </c>
      <c r="L77" s="25">
        <f>(('Val encad preços 95 com ajuste'!S75/(AVERAGE('Val encad preços 95 com ajuste'!S$69:S$72)))-1)*100</f>
        <v>2.0047458103571003</v>
      </c>
      <c r="M77" s="25">
        <f>(('Val encad preços 95 com ajuste'!T75/(AVERAGE('Val encad preços 95 com ajuste'!T$69:T$72)))-1)*100</f>
        <v>7.0355250997039542</v>
      </c>
      <c r="N77" s="25">
        <f>(('Val encad preços 95 com ajuste'!U75/(AVERAGE('Val encad preços 95 com ajuste'!U$69:U$72)))-1)*100</f>
        <v>0.11286539819403973</v>
      </c>
      <c r="O77" s="25">
        <f>(('Val encad preços 95 com ajuste'!V75/(AVERAGE('Val encad preços 95 com ajuste'!V$69:V$72)))-1)*100</f>
        <v>5.7578226074066485</v>
      </c>
      <c r="P77" s="26">
        <f t="shared" si="43"/>
        <v>1.0377788409876749</v>
      </c>
      <c r="Q77" s="26">
        <f t="shared" si="12"/>
        <v>1.0418666607300602</v>
      </c>
      <c r="R77" s="26">
        <f t="shared" si="13"/>
        <v>1.020047458103571</v>
      </c>
      <c r="S77" s="26">
        <f t="shared" si="14"/>
        <v>1.0703552509970395</v>
      </c>
      <c r="T77" s="26">
        <f t="shared" si="15"/>
        <v>1.0011286539819404</v>
      </c>
      <c r="U77" s="26">
        <f t="shared" si="16"/>
        <v>1.0575782260740665</v>
      </c>
      <c r="V77" s="26">
        <f t="shared" si="46"/>
        <v>12.498021934152481</v>
      </c>
      <c r="W77" s="26">
        <f t="shared" si="45"/>
        <v>12.707709578098969</v>
      </c>
      <c r="X77" s="26">
        <f t="shared" si="45"/>
        <v>9.5594510053711232</v>
      </c>
      <c r="Y77" s="26">
        <f t="shared" si="45"/>
        <v>16.843068628951819</v>
      </c>
      <c r="Z77" s="26">
        <f t="shared" si="45"/>
        <v>19.387257016244931</v>
      </c>
      <c r="AA77" s="26">
        <f t="shared" si="45"/>
        <v>27.333409386663643</v>
      </c>
    </row>
    <row r="78" spans="1:32" s="27" customFormat="1" ht="12.75" x14ac:dyDescent="0.2">
      <c r="A78" s="73" t="s">
        <v>118</v>
      </c>
      <c r="B78" s="23">
        <f>'Valores Correntes'!R94</f>
        <v>1413324.2202155101</v>
      </c>
      <c r="C78" s="23">
        <f>'Valores Correntes'!S94</f>
        <v>873589.21667344205</v>
      </c>
      <c r="D78" s="23">
        <f>'Valores Correntes'!T94</f>
        <v>301361.21160573303</v>
      </c>
      <c r="E78" s="23">
        <f>'Valores Correntes'!U94</f>
        <v>287483.15071908</v>
      </c>
      <c r="F78" s="23">
        <f>'Valores Correntes'!W94</f>
        <v>173170.141293074</v>
      </c>
      <c r="G78" s="23">
        <f>'Valores Correntes'!X94</f>
        <v>199920.39760134299</v>
      </c>
      <c r="H78" s="24">
        <f t="shared" si="35"/>
        <v>1462433.5789982551</v>
      </c>
      <c r="I78" s="24">
        <f>'Valores Correntes'!X94</f>
        <v>199920.39760134299</v>
      </c>
      <c r="J78" s="25">
        <f>(('Val encad preços 95 com ajuste'!Q76/(AVERAGE('Val encad preços 95 com ajuste'!Q$69:Q$72)))-1)*100</f>
        <v>3.7904246942239039</v>
      </c>
      <c r="K78" s="25">
        <f>(('Val encad preços 95 com ajuste'!R76/(AVERAGE('Val encad preços 95 com ajuste'!R$69:R$72)))-1)*100</f>
        <v>4.0768142385839257</v>
      </c>
      <c r="L78" s="25">
        <f>(('Val encad preços 95 com ajuste'!S76/(AVERAGE('Val encad preços 95 com ajuste'!S$69:S$72)))-1)*100</f>
        <v>3.0804656007197062</v>
      </c>
      <c r="M78" s="25">
        <f>(('Val encad preços 95 com ajuste'!T76/(AVERAGE('Val encad preços 95 com ajuste'!T$69:T$72)))-1)*100</f>
        <v>5.8656173941864509</v>
      </c>
      <c r="N78" s="25">
        <f>(('Val encad preços 95 com ajuste'!U76/(AVERAGE('Val encad preços 95 com ajuste'!U$69:U$72)))-1)*100</f>
        <v>6.9787075979927504</v>
      </c>
      <c r="O78" s="25">
        <f>(('Val encad preços 95 com ajuste'!V76/(AVERAGE('Val encad preços 95 com ajuste'!V$69:V$72)))-1)*100</f>
        <v>5.3817511519496097</v>
      </c>
      <c r="P78" s="26">
        <f t="shared" si="43"/>
        <v>1.037904246942239</v>
      </c>
      <c r="Q78" s="26">
        <f t="shared" si="12"/>
        <v>1.0407681423858393</v>
      </c>
      <c r="R78" s="26">
        <f t="shared" si="13"/>
        <v>1.0308046560071971</v>
      </c>
      <c r="S78" s="26">
        <f t="shared" si="14"/>
        <v>1.0586561739418645</v>
      </c>
      <c r="T78" s="26">
        <f t="shared" si="15"/>
        <v>1.0697870759799275</v>
      </c>
      <c r="U78" s="26">
        <f t="shared" si="16"/>
        <v>1.0538175115194961</v>
      </c>
      <c r="V78" s="26">
        <f t="shared" si="46"/>
        <v>17.415964261189345</v>
      </c>
      <c r="W78" s="26">
        <f t="shared" si="45"/>
        <v>18.17900046785741</v>
      </c>
      <c r="X78" s="26">
        <f t="shared" si="45"/>
        <v>35.112291961592071</v>
      </c>
      <c r="Y78" s="26">
        <f t="shared" si="45"/>
        <v>15.286086948481037</v>
      </c>
      <c r="Z78" s="26">
        <f t="shared" si="45"/>
        <v>22.930350854217952</v>
      </c>
      <c r="AA78" s="26">
        <f t="shared" si="45"/>
        <v>27.15236858425758</v>
      </c>
    </row>
    <row r="79" spans="1:32" s="29" customFormat="1" ht="12.75" x14ac:dyDescent="0.2">
      <c r="A79" s="74" t="s">
        <v>119</v>
      </c>
      <c r="B79" s="23">
        <f>'Valores Correntes'!R96</f>
        <v>1386074.0958501501</v>
      </c>
      <c r="C79" s="23">
        <f>'Valores Correntes'!S96</f>
        <v>873851.22543412203</v>
      </c>
      <c r="D79" s="23">
        <f>'Valores Correntes'!T96</f>
        <v>244425.711492339</v>
      </c>
      <c r="E79" s="23">
        <f>'Valores Correntes'!U96</f>
        <v>287509.617430221</v>
      </c>
      <c r="F79" s="23">
        <f>'Valores Correntes'!W96</f>
        <v>144199.582588777</v>
      </c>
      <c r="G79" s="23">
        <f>'Valores Correntes'!X96</f>
        <v>190641.889586976</v>
      </c>
      <c r="H79" s="24">
        <f t="shared" si="35"/>
        <v>1405786.5543566821</v>
      </c>
      <c r="I79" s="24">
        <f>'Valores Correntes'!X96</f>
        <v>190641.889586976</v>
      </c>
      <c r="J79" s="25">
        <f>(('Val encad preços 95 com ajuste'!Q77/(AVERAGE('Val encad preços 95 com ajuste'!Q$73:Q$76)))-1)*100</f>
        <v>1.2602410522097207</v>
      </c>
      <c r="K79" s="25">
        <f>(('Val encad preços 95 com ajuste'!R77/(AVERAGE('Val encad preços 95 com ajuste'!R$73:R$76)))-1)*100</f>
        <v>2.2252653232124553</v>
      </c>
      <c r="L79" s="25">
        <f>(('Val encad preços 95 com ajuste'!S77/(AVERAGE('Val encad preços 95 com ajuste'!S$73:S$76)))-1)*100</f>
        <v>0.30169687854639804</v>
      </c>
      <c r="M79" s="25">
        <f>(('Val encad preços 95 com ajuste'!T77/(AVERAGE('Val encad preços 95 com ajuste'!T$73:T$76)))-1)*100</f>
        <v>-0.46534695723297048</v>
      </c>
      <c r="N79" s="25">
        <f>(('Val encad preços 95 com ajuste'!U77/(AVERAGE('Val encad preços 95 com ajuste'!U$73:U$76)))-1)*100</f>
        <v>-0.81157435184797677</v>
      </c>
      <c r="O79" s="25">
        <f>(('Val encad preços 95 com ajuste'!V77/(AVERAGE('Val encad preços 95 com ajuste'!V$73:V$76)))-1)*100</f>
        <v>-0.48237004963512797</v>
      </c>
      <c r="P79" s="26">
        <f t="shared" si="43"/>
        <v>1.0126024105220972</v>
      </c>
      <c r="Q79" s="26">
        <f t="shared" si="12"/>
        <v>1.0222526532321246</v>
      </c>
      <c r="R79" s="26">
        <f t="shared" si="13"/>
        <v>1.003016968785464</v>
      </c>
      <c r="S79" s="26">
        <f t="shared" si="14"/>
        <v>0.9953465304276703</v>
      </c>
      <c r="T79" s="26">
        <f t="shared" si="15"/>
        <v>0.99188425648152023</v>
      </c>
      <c r="U79" s="26">
        <f t="shared" si="16"/>
        <v>0.99517629950364872</v>
      </c>
      <c r="V79" s="26">
        <f>((B79/(AVERAGE(B$75:B$78))-1)*100)</f>
        <v>3.9889831475317328</v>
      </c>
      <c r="W79" s="26">
        <f t="shared" ref="W79:AA82" si="47">((C79/(AVERAGE(C$75:C$78))-1)*100)</f>
        <v>6.2296842695706456</v>
      </c>
      <c r="X79" s="26">
        <f t="shared" si="47"/>
        <v>-2.935857043075929</v>
      </c>
      <c r="Y79" s="26">
        <f t="shared" si="47"/>
        <v>3.1476441615795991</v>
      </c>
      <c r="Z79" s="26">
        <f t="shared" si="47"/>
        <v>-6.9795637710948766</v>
      </c>
      <c r="AA79" s="26">
        <f t="shared" si="47"/>
        <v>2.6634335618300975</v>
      </c>
      <c r="AB79" s="30"/>
      <c r="AC79" s="30"/>
      <c r="AD79" s="30"/>
      <c r="AE79" s="30"/>
      <c r="AF79" s="30"/>
    </row>
    <row r="80" spans="1:32" s="29" customFormat="1" ht="12.75" x14ac:dyDescent="0.2">
      <c r="A80" s="74" t="s">
        <v>120</v>
      </c>
      <c r="B80" s="23">
        <f>'Valores Correntes'!R97</f>
        <v>1422373.9886948999</v>
      </c>
      <c r="C80" s="23">
        <f>'Valores Correntes'!S97</f>
        <v>888412.04342380003</v>
      </c>
      <c r="D80" s="23">
        <f>'Valores Correntes'!T97</f>
        <v>269098.663051643</v>
      </c>
      <c r="E80" s="23">
        <f>'Valores Correntes'!U97</f>
        <v>282501.17338792299</v>
      </c>
      <c r="F80" s="23">
        <f>'Valores Correntes'!W97</f>
        <v>161986.93886533999</v>
      </c>
      <c r="G80" s="23">
        <f>'Valores Correntes'!X97</f>
        <v>189492.17196580599</v>
      </c>
      <c r="H80" s="24">
        <f t="shared" si="35"/>
        <v>1440011.879863366</v>
      </c>
      <c r="I80" s="24">
        <f>'Valores Correntes'!X97</f>
        <v>189492.17196580599</v>
      </c>
      <c r="J80" s="25">
        <f>(('Val encad preços 95 com ajuste'!Q78/(AVERAGE('Val encad preços 95 com ajuste'!Q$73:Q$76)))-1)*100</f>
        <v>-2.2770287569262582E-2</v>
      </c>
      <c r="K80" s="25">
        <f>(('Val encad preços 95 com ajuste'!R78/(AVERAGE('Val encad preços 95 com ajuste'!R$73:R$76)))-1)*100</f>
        <v>1.6558045605767235</v>
      </c>
      <c r="L80" s="25">
        <f>(('Val encad preços 95 com ajuste'!S78/(AVERAGE('Val encad preços 95 com ajuste'!S$73:S$76)))-1)*100</f>
        <v>0.9878367389615228</v>
      </c>
      <c r="M80" s="25">
        <f>(('Val encad preços 95 com ajuste'!T78/(AVERAGE('Val encad preços 95 com ajuste'!T$73:T$76)))-1)*100</f>
        <v>-3.8634306079207148</v>
      </c>
      <c r="N80" s="25">
        <f>(('Val encad preços 95 com ajuste'!U78/(AVERAGE('Val encad preços 95 com ajuste'!U$73:U$76)))-1)*100</f>
        <v>-2.5020513646922704</v>
      </c>
      <c r="O80" s="25">
        <f>(('Val encad preços 95 com ajuste'!V78/(AVERAGE('Val encad preços 95 com ajuste'!V$73:V$76)))-1)*100</f>
        <v>-2.5722769027950121</v>
      </c>
      <c r="P80" s="26">
        <f t="shared" si="43"/>
        <v>0.99977229712430737</v>
      </c>
      <c r="Q80" s="26">
        <f t="shared" si="12"/>
        <v>1.0165580456057672</v>
      </c>
      <c r="R80" s="26">
        <f t="shared" si="13"/>
        <v>1.0098783673896152</v>
      </c>
      <c r="S80" s="26">
        <f t="shared" si="14"/>
        <v>0.96136569392079285</v>
      </c>
      <c r="T80" s="26">
        <f t="shared" si="15"/>
        <v>0.9749794863530773</v>
      </c>
      <c r="U80" s="26">
        <f t="shared" si="16"/>
        <v>0.97427723097204988</v>
      </c>
      <c r="V80" s="26">
        <f t="shared" ref="V80:V82" si="48">((B80/(AVERAGE(B$75:B$78))-1)*100)</f>
        <v>6.7123505032824049</v>
      </c>
      <c r="W80" s="26">
        <f t="shared" si="47"/>
        <v>7.9997694428010746</v>
      </c>
      <c r="X80" s="26">
        <f t="shared" si="47"/>
        <v>6.8620438516366455</v>
      </c>
      <c r="Y80" s="26">
        <f t="shared" si="47"/>
        <v>1.3508026906903003</v>
      </c>
      <c r="Z80" s="26">
        <f t="shared" si="47"/>
        <v>4.4947249230917974</v>
      </c>
      <c r="AA80" s="26">
        <f t="shared" si="47"/>
        <v>2.04429388129308</v>
      </c>
      <c r="AB80" s="30"/>
      <c r="AC80" s="30"/>
      <c r="AD80" s="30"/>
      <c r="AE80" s="30"/>
      <c r="AF80" s="30"/>
    </row>
    <row r="81" spans="1:59" s="29" customFormat="1" ht="12.75" x14ac:dyDescent="0.2">
      <c r="A81" s="74" t="s">
        <v>121</v>
      </c>
      <c r="B81" s="23">
        <f>'Valores Correntes'!R98</f>
        <v>1462111.0783793801</v>
      </c>
      <c r="C81" s="23">
        <f>'Valores Correntes'!S98</f>
        <v>912054.75148578105</v>
      </c>
      <c r="D81" s="23">
        <f>'Valores Correntes'!T98</f>
        <v>272874.384118349</v>
      </c>
      <c r="E81" s="23">
        <f>'Valores Correntes'!U98</f>
        <v>289648.592418599</v>
      </c>
      <c r="F81" s="23">
        <f>'Valores Correntes'!W98</f>
        <v>171781.86116872099</v>
      </c>
      <c r="G81" s="23">
        <f>'Valores Correntes'!X98</f>
        <v>204558.10919154101</v>
      </c>
      <c r="H81" s="24">
        <f t="shared" si="35"/>
        <v>1474577.728022729</v>
      </c>
      <c r="I81" s="24">
        <f>'Valores Correntes'!X98</f>
        <v>204558.10919154101</v>
      </c>
      <c r="J81" s="25">
        <f>(('Val encad preços 95 com ajuste'!Q79/(AVERAGE('Val encad preços 95 com ajuste'!Q$73:Q$76)))-1)*100</f>
        <v>0.17466795695557646</v>
      </c>
      <c r="K81" s="25">
        <f>(('Val encad preços 95 com ajuste'!R79/(AVERAGE('Val encad preços 95 com ajuste'!R$73:R$76)))-1)*100</f>
        <v>1.8213105457614454</v>
      </c>
      <c r="L81" s="25">
        <f>(('Val encad preços 95 com ajuste'!S79/(AVERAGE('Val encad preços 95 com ajuste'!S$73:S$76)))-1)*100</f>
        <v>1.4237346268186846</v>
      </c>
      <c r="M81" s="25">
        <f>(('Val encad preços 95 com ajuste'!T79/(AVERAGE('Val encad preços 95 com ajuste'!T$73:T$76)))-1)*100</f>
        <v>-6.1234191294067486</v>
      </c>
      <c r="N81" s="25">
        <f>(('Val encad preços 95 com ajuste'!U79/(AVERAGE('Val encad preços 95 com ajuste'!U$73:U$76)))-1)*100</f>
        <v>2.238895293224763</v>
      </c>
      <c r="O81" s="25">
        <f>(('Val encad preços 95 com ajuste'!V79/(AVERAGE('Val encad preços 95 com ajuste'!V$73:V$76)))-1)*100</f>
        <v>3.5107906658637944E-2</v>
      </c>
      <c r="P81" s="26">
        <f t="shared" si="43"/>
        <v>1.0017466795695558</v>
      </c>
      <c r="Q81" s="26">
        <f t="shared" si="12"/>
        <v>1.0182131054576145</v>
      </c>
      <c r="R81" s="26">
        <f t="shared" si="13"/>
        <v>1.0142373462681868</v>
      </c>
      <c r="S81" s="26">
        <f t="shared" si="14"/>
        <v>0.93876580870593251</v>
      </c>
      <c r="T81" s="26">
        <f t="shared" si="15"/>
        <v>1.0223889529322476</v>
      </c>
      <c r="U81" s="26">
        <f t="shared" si="16"/>
        <v>1.0003510790665864</v>
      </c>
      <c r="V81" s="26">
        <f t="shared" si="48"/>
        <v>9.6935905119536869</v>
      </c>
      <c r="W81" s="26">
        <f t="shared" si="47"/>
        <v>10.873894167469356</v>
      </c>
      <c r="X81" s="26">
        <f t="shared" si="47"/>
        <v>8.3614242856615117</v>
      </c>
      <c r="Y81" s="26">
        <f t="shared" si="47"/>
        <v>3.9150279901406737</v>
      </c>
      <c r="Z81" s="26">
        <f t="shared" si="47"/>
        <v>10.813244915532106</v>
      </c>
      <c r="AA81" s="26">
        <f t="shared" si="47"/>
        <v>10.157520458998048</v>
      </c>
      <c r="AB81" s="30"/>
      <c r="AC81" s="30"/>
      <c r="AD81" s="30"/>
      <c r="AE81" s="30"/>
      <c r="AF81" s="30"/>
    </row>
    <row r="82" spans="1:59" s="29" customFormat="1" ht="12.75" x14ac:dyDescent="0.2">
      <c r="A82" s="74" t="s">
        <v>122</v>
      </c>
      <c r="B82" s="23">
        <f>'Valores Correntes'!R99</f>
        <v>1508393.8370755699</v>
      </c>
      <c r="C82" s="23">
        <f>'Valores Correntes'!S99</f>
        <v>964085.97965630202</v>
      </c>
      <c r="D82" s="23">
        <f>'Valores Correntes'!T99</f>
        <v>320475.24133766902</v>
      </c>
      <c r="E82" s="23">
        <f>'Valores Correntes'!U99</f>
        <v>288793.616763258</v>
      </c>
      <c r="F82" s="23">
        <f>'Valores Correntes'!W99</f>
        <v>158406.61737716201</v>
      </c>
      <c r="G82" s="23">
        <f>'Valores Correntes'!X99</f>
        <v>205490.82925567799</v>
      </c>
      <c r="H82" s="24">
        <f t="shared" si="35"/>
        <v>1573354.8377572289</v>
      </c>
      <c r="I82" s="24">
        <f>'Valores Correntes'!X99</f>
        <v>205490.82925567799</v>
      </c>
      <c r="J82" s="25">
        <f>(('Val encad preços 95 com ajuste'!Q80/(AVERAGE('Val encad preços 95 com ajuste'!Q$73:Q$76)))-1)*100</f>
        <v>0.61082710273203666</v>
      </c>
      <c r="K82" s="25">
        <f>(('Val encad preços 95 com ajuste'!R80/(AVERAGE('Val encad preços 95 com ajuste'!R$73:R$76)))-1)*100</f>
        <v>3.3102590119170827</v>
      </c>
      <c r="L82" s="25">
        <f>(('Val encad preços 95 com ajuste'!S80/(AVERAGE('Val encad preços 95 com ajuste'!S$73:S$76)))-1)*100</f>
        <v>0.56447175252549719</v>
      </c>
      <c r="M82" s="25">
        <f>(('Val encad preços 95 com ajuste'!T80/(AVERAGE('Val encad preços 95 com ajuste'!T$73:T$76)))-1)*100</f>
        <v>-6.3810185074924641</v>
      </c>
      <c r="N82" s="25">
        <f>(('Val encad preços 95 com ajuste'!U80/(AVERAGE('Val encad preços 95 com ajuste'!U$73:U$76)))-1)*100</f>
        <v>-4.5982747126379291</v>
      </c>
      <c r="O82" s="25">
        <f>(('Val encad preços 95 com ajuste'!V80/(AVERAGE('Val encad preços 95 com ajuste'!V$73:V$76)))-1)*100</f>
        <v>-6.1802812648043437</v>
      </c>
      <c r="P82" s="26">
        <f t="shared" si="43"/>
        <v>1.0061082710273204</v>
      </c>
      <c r="Q82" s="26">
        <f t="shared" si="12"/>
        <v>1.0331025901191708</v>
      </c>
      <c r="R82" s="26">
        <f t="shared" si="13"/>
        <v>1.005644717525255</v>
      </c>
      <c r="S82" s="26">
        <f t="shared" si="14"/>
        <v>0.93618981492507536</v>
      </c>
      <c r="T82" s="26">
        <f t="shared" si="15"/>
        <v>0.95401725287362071</v>
      </c>
      <c r="U82" s="26">
        <f t="shared" si="16"/>
        <v>0.93819718735195656</v>
      </c>
      <c r="V82" s="26">
        <f t="shared" si="48"/>
        <v>13.165913549004159</v>
      </c>
      <c r="W82" s="26">
        <f t="shared" si="47"/>
        <v>17.199068041278977</v>
      </c>
      <c r="X82" s="26">
        <f t="shared" si="47"/>
        <v>27.26424912270009</v>
      </c>
      <c r="Y82" s="26">
        <f t="shared" si="47"/>
        <v>3.6082948608208154</v>
      </c>
      <c r="Z82" s="26">
        <f t="shared" si="47"/>
        <v>2.1851269291794484</v>
      </c>
      <c r="AA82" s="26">
        <f t="shared" si="47"/>
        <v>10.659803795277224</v>
      </c>
      <c r="AB82" s="30"/>
      <c r="AC82" s="30"/>
      <c r="AD82" s="30"/>
      <c r="AE82" s="30"/>
      <c r="AF82" s="30"/>
    </row>
    <row r="83" spans="1:59" s="29" customFormat="1" ht="12.75" x14ac:dyDescent="0.2">
      <c r="A83" s="74" t="s">
        <v>123</v>
      </c>
      <c r="B83" s="23">
        <f>'Valores Correntes'!R101</f>
        <v>1456588.39933743</v>
      </c>
      <c r="C83" s="23">
        <f>'Valores Correntes'!S101</f>
        <v>936461.98249727604</v>
      </c>
      <c r="D83" s="23">
        <f>'Valores Correntes'!T101</f>
        <v>266578.95950887603</v>
      </c>
      <c r="E83" s="23">
        <f>'Valores Correntes'!U101</f>
        <v>276845.93633030797</v>
      </c>
      <c r="F83" s="23">
        <f>'Valores Correntes'!W101</f>
        <v>153634.66443540101</v>
      </c>
      <c r="G83" s="23">
        <f>'Valores Correntes'!X101</f>
        <v>201807.57305009701</v>
      </c>
      <c r="H83" s="24">
        <f t="shared" si="35"/>
        <v>1479886.8783364601</v>
      </c>
      <c r="I83" s="24">
        <f>'Valores Correntes'!X101</f>
        <v>201807.57305009701</v>
      </c>
      <c r="J83" s="25">
        <f>(('Val encad preços 95 com ajuste'!Q81/(AVERAGE('Val encad preços 95 com ajuste'!Q$77:Q$80)))-1)*100</f>
        <v>-1.039390477715052</v>
      </c>
      <c r="K83" s="25">
        <f>(('Val encad preços 95 com ajuste'!R81/(AVERAGE('Val encad preços 95 com ajuste'!R$77:R$80)))-1)*100</f>
        <v>-0.70237562679132948</v>
      </c>
      <c r="L83" s="25">
        <f>(('Val encad preços 95 com ajuste'!S81/(AVERAGE('Val encad preços 95 com ajuste'!S$77:S$80)))-1)*100</f>
        <v>-0.78779452438465514</v>
      </c>
      <c r="M83" s="25">
        <f>(('Val encad preços 95 com ajuste'!T81/(AVERAGE('Val encad preços 95 com ajuste'!T$77:T$80)))-1)*100</f>
        <v>-5.6240481454957525</v>
      </c>
      <c r="N83" s="25">
        <f>(('Val encad preços 95 com ajuste'!U81/(AVERAGE('Val encad preços 95 com ajuste'!U$77:U$80)))-1)*100</f>
        <v>3.1354249270952206</v>
      </c>
      <c r="O83" s="25">
        <f>(('Val encad preços 95 com ajuste'!V81/(AVERAGE('Val encad preços 95 com ajuste'!V$77:V$80)))-1)*100</f>
        <v>-4.2091242682391723</v>
      </c>
      <c r="P83" s="26">
        <f t="shared" si="43"/>
        <v>0.98960609522284948</v>
      </c>
      <c r="Q83" s="26">
        <f t="shared" si="12"/>
        <v>0.99297624373208671</v>
      </c>
      <c r="R83" s="26">
        <f t="shared" si="13"/>
        <v>0.99212205475615345</v>
      </c>
      <c r="S83" s="26">
        <f t="shared" si="14"/>
        <v>0.94375951854504248</v>
      </c>
      <c r="T83" s="26">
        <f t="shared" si="15"/>
        <v>1.0313542492709522</v>
      </c>
      <c r="U83" s="26">
        <f t="shared" si="16"/>
        <v>0.95790875731760827</v>
      </c>
      <c r="V83" s="26">
        <f>((B83/(AVERAGE(B$79:B$82))-1)*100)</f>
        <v>0.82022811657616046</v>
      </c>
      <c r="W83" s="26">
        <f t="shared" ref="W83:AA86" si="49">((C83/(AVERAGE(C$79:C$82))-1)*100)</f>
        <v>2.9530511177180641</v>
      </c>
      <c r="X83" s="26">
        <f t="shared" si="49"/>
        <v>-3.6642076663193746</v>
      </c>
      <c r="Y83" s="26">
        <f t="shared" si="49"/>
        <v>-3.5760501020737467</v>
      </c>
      <c r="Z83" s="26">
        <f t="shared" si="49"/>
        <v>-3.4313639376776228</v>
      </c>
      <c r="AA83" s="26">
        <f t="shared" si="49"/>
        <v>2.1573853399006415</v>
      </c>
      <c r="AB83" s="30"/>
      <c r="AC83" s="30"/>
      <c r="AD83" s="30"/>
      <c r="AE83" s="30"/>
      <c r="AF83" s="30"/>
    </row>
    <row r="84" spans="1:59" s="29" customFormat="1" ht="12.75" x14ac:dyDescent="0.2">
      <c r="A84" s="74" t="s">
        <v>124</v>
      </c>
      <c r="B84" s="23">
        <f>'Valores Correntes'!R102</f>
        <v>1479994.25881414</v>
      </c>
      <c r="C84" s="23">
        <f>'Valores Correntes'!S102</f>
        <v>938505.31823661295</v>
      </c>
      <c r="D84" s="23">
        <f>'Valores Correntes'!T102</f>
        <v>290438.80646065599</v>
      </c>
      <c r="E84" s="23">
        <f>'Valores Correntes'!U102</f>
        <v>266639.494319255</v>
      </c>
      <c r="F84" s="23">
        <f>'Valores Correntes'!W102</f>
        <v>190122.07052187601</v>
      </c>
      <c r="G84" s="23">
        <f>'Valores Correntes'!X102</f>
        <v>204951.07960525501</v>
      </c>
      <c r="H84" s="24">
        <f t="shared" si="35"/>
        <v>1495583.6190165239</v>
      </c>
      <c r="I84" s="24">
        <f>'Valores Correntes'!X102</f>
        <v>204951.07960525501</v>
      </c>
      <c r="J84" s="25">
        <f>(('Val encad preços 95 com ajuste'!Q82/(AVERAGE('Val encad preços 95 com ajuste'!Q$77:Q$80)))-1)*100</f>
        <v>-3.2169420521045877</v>
      </c>
      <c r="K84" s="25">
        <f>(('Val encad preços 95 com ajuste'!R82/(AVERAGE('Val encad preços 95 com ajuste'!R$77:R$80)))-1)*100</f>
        <v>-2.6370720913455048</v>
      </c>
      <c r="L84" s="25">
        <f>(('Val encad preços 95 com ajuste'!S82/(AVERAGE('Val encad preços 95 com ajuste'!S$77:S$80)))-1)*100</f>
        <v>-1.463601545213733</v>
      </c>
      <c r="M84" s="25">
        <f>(('Val encad preços 95 com ajuste'!T82/(AVERAGE('Val encad preços 95 com ajuste'!T$77:T$80)))-1)*100</f>
        <v>-12.273487434229956</v>
      </c>
      <c r="N84" s="25">
        <f>(('Val encad preços 95 com ajuste'!U82/(AVERAGE('Val encad preços 95 com ajuste'!U$77:U$80)))-1)*100</f>
        <v>7.0434823568931604</v>
      </c>
      <c r="O84" s="25">
        <f>(('Val encad preços 95 com ajuste'!V82/(AVERAGE('Val encad preços 95 com ajuste'!V$77:V$80)))-1)*100</f>
        <v>-10.634936702725174</v>
      </c>
      <c r="P84" s="26">
        <f t="shared" si="43"/>
        <v>0.96783057947895412</v>
      </c>
      <c r="Q84" s="26">
        <f t="shared" si="12"/>
        <v>0.97362927908654495</v>
      </c>
      <c r="R84" s="26">
        <f t="shared" si="13"/>
        <v>0.98536398454786267</v>
      </c>
      <c r="S84" s="26">
        <f t="shared" si="14"/>
        <v>0.87726512565770043</v>
      </c>
      <c r="T84" s="26">
        <f t="shared" si="15"/>
        <v>1.0704348235689316</v>
      </c>
      <c r="U84" s="26">
        <f t="shared" si="16"/>
        <v>0.89365063297274827</v>
      </c>
      <c r="V84" s="26">
        <f t="shared" ref="V84:V86" si="50">((B84/(AVERAGE(B$79:B$82))-1)*100)</f>
        <v>2.440304242940905</v>
      </c>
      <c r="W84" s="26">
        <f t="shared" si="49"/>
        <v>3.1776920030443634</v>
      </c>
      <c r="X84" s="26">
        <f t="shared" si="49"/>
        <v>4.9582179943357563</v>
      </c>
      <c r="Y84" s="26">
        <f t="shared" si="49"/>
        <v>-7.1308989329977646</v>
      </c>
      <c r="Z84" s="26">
        <f t="shared" si="49"/>
        <v>19.503167485759821</v>
      </c>
      <c r="AA84" s="26">
        <f t="shared" si="49"/>
        <v>3.7486656155623521</v>
      </c>
      <c r="AB84" s="30"/>
      <c r="AC84" s="30"/>
      <c r="AD84" s="30"/>
      <c r="AE84" s="30"/>
      <c r="AF84" s="30"/>
    </row>
    <row r="85" spans="1:59" s="29" customFormat="1" ht="12.75" x14ac:dyDescent="0.2">
      <c r="A85" s="74" t="s">
        <v>125</v>
      </c>
      <c r="B85" s="23">
        <f>'Valores Correntes'!R103</f>
        <v>1508187.93095638</v>
      </c>
      <c r="C85" s="23">
        <f>'Valores Correntes'!S103</f>
        <v>959604.39172453701</v>
      </c>
      <c r="D85" s="23">
        <f>'Valores Correntes'!T103</f>
        <v>287933.19708040002</v>
      </c>
      <c r="E85" s="23">
        <f>'Valores Correntes'!U103</f>
        <v>270356.43969647097</v>
      </c>
      <c r="F85" s="23">
        <f>'Valores Correntes'!W103</f>
        <v>212637.107725398</v>
      </c>
      <c r="G85" s="23">
        <f>'Valores Correntes'!X103</f>
        <v>219711.666420558</v>
      </c>
      <c r="H85" s="24">
        <f t="shared" si="35"/>
        <v>1517894.0285014079</v>
      </c>
      <c r="I85" s="24">
        <f>'Valores Correntes'!X103</f>
        <v>219711.666420558</v>
      </c>
      <c r="J85" s="25">
        <f>(('Val encad preços 95 com ajuste'!Q83/(AVERAGE('Val encad preços 95 com ajuste'!Q$77:Q$80)))-1)*100</f>
        <v>-4.5797919357819072</v>
      </c>
      <c r="K85" s="25">
        <f>(('Val encad preços 95 com ajuste'!R83/(AVERAGE('Val encad preços 95 com ajuste'!R$77:R$80)))-1)*100</f>
        <v>-4.3471472334548622</v>
      </c>
      <c r="L85" s="25">
        <f>(('Val encad preços 95 com ajuste'!S83/(AVERAGE('Val encad preços 95 com ajuste'!S$77:S$80)))-1)*100</f>
        <v>-1.2816581548262929</v>
      </c>
      <c r="M85" s="25">
        <f>(('Val encad preços 95 com ajuste'!T83/(AVERAGE('Val encad preços 95 com ajuste'!T$77:T$80)))-1)*100</f>
        <v>-16.690422417028785</v>
      </c>
      <c r="N85" s="25">
        <f>(('Val encad preços 95 com ajuste'!U83/(AVERAGE('Val encad preços 95 com ajuste'!U$77:U$80)))-1)*100</f>
        <v>6.3729161925000666</v>
      </c>
      <c r="O85" s="25">
        <f>(('Val encad preços 95 com ajuste'!V83/(AVERAGE('Val encad preços 95 com ajuste'!V$77:V$80)))-1)*100</f>
        <v>-18.280311821504171</v>
      </c>
      <c r="P85" s="26">
        <f t="shared" si="43"/>
        <v>0.95420208064218093</v>
      </c>
      <c r="Q85" s="26">
        <f t="shared" si="12"/>
        <v>0.95652852766545138</v>
      </c>
      <c r="R85" s="26">
        <f t="shared" si="13"/>
        <v>0.98718341845173707</v>
      </c>
      <c r="S85" s="26">
        <f t="shared" si="14"/>
        <v>0.83309577582971217</v>
      </c>
      <c r="T85" s="26">
        <f t="shared" si="15"/>
        <v>1.0637291619250007</v>
      </c>
      <c r="U85" s="26">
        <f t="shared" si="16"/>
        <v>0.81719688178495831</v>
      </c>
      <c r="V85" s="26">
        <f t="shared" si="50"/>
        <v>4.3917769157409747</v>
      </c>
      <c r="W85" s="26">
        <f t="shared" si="49"/>
        <v>5.4972885610872879</v>
      </c>
      <c r="X85" s="26">
        <f t="shared" si="49"/>
        <v>4.0527456893557856</v>
      </c>
      <c r="Y85" s="26">
        <f t="shared" si="49"/>
        <v>-5.8363068592373395</v>
      </c>
      <c r="Z85" s="26">
        <f t="shared" si="49"/>
        <v>33.655223869823935</v>
      </c>
      <c r="AA85" s="26">
        <f t="shared" si="49"/>
        <v>11.220649606765898</v>
      </c>
      <c r="AB85" s="30"/>
      <c r="AC85" s="30"/>
      <c r="AD85" s="30"/>
      <c r="AE85" s="30"/>
      <c r="AF85" s="30"/>
    </row>
    <row r="86" spans="1:59" s="29" customFormat="1" ht="12.75" x14ac:dyDescent="0.2">
      <c r="A86" s="74" t="s">
        <v>126</v>
      </c>
      <c r="B86" s="23">
        <f>'Valores Correntes'!R104</f>
        <v>1551016.41089205</v>
      </c>
      <c r="C86" s="23">
        <f>'Valores Correntes'!S104</f>
        <v>1000621.30754157</v>
      </c>
      <c r="D86" s="23">
        <f>'Valores Correntes'!T104</f>
        <v>340825.03695007</v>
      </c>
      <c r="E86" s="23">
        <f>'Valores Correntes'!U104</f>
        <v>255555.12965396699</v>
      </c>
      <c r="F86" s="23">
        <f>'Valores Correntes'!W104</f>
        <v>217074.157317323</v>
      </c>
      <c r="G86" s="23">
        <f>'Valores Correntes'!X104</f>
        <v>216143.68092409</v>
      </c>
      <c r="H86" s="24">
        <f t="shared" si="35"/>
        <v>1597001.4741456071</v>
      </c>
      <c r="I86" s="24">
        <f>'Valores Correntes'!X104</f>
        <v>216143.68092409</v>
      </c>
      <c r="J86" s="25">
        <f>(('Val encad preços 95 com ajuste'!Q84/(AVERAGE('Val encad preços 95 com ajuste'!Q$77:Q$80)))-1)*100</f>
        <v>-5.3599808526458954</v>
      </c>
      <c r="K86" s="25">
        <f>(('Val encad preços 95 com ajuste'!R84/(AVERAGE('Val encad preços 95 com ajuste'!R$77:R$80)))-1)*100</f>
        <v>-5.0268668388866793</v>
      </c>
      <c r="L86" s="25">
        <f>(('Val encad preços 95 com ajuste'!S84/(AVERAGE('Val encad preços 95 com ajuste'!S$77:S$80)))-1)*100</f>
        <v>-2.1815014896930274</v>
      </c>
      <c r="M86" s="25">
        <f>(('Val encad preços 95 com ajuste'!T84/(AVERAGE('Val encad preços 95 com ajuste'!T$77:T$80)))-1)*100</f>
        <v>-21.210412157492097</v>
      </c>
      <c r="N86" s="25">
        <f>(('Val encad preços 95 com ajuste'!U84/(AVERAGE('Val encad preços 95 com ajuste'!U$77:U$80)))-1)*100</f>
        <v>10.380792896167822</v>
      </c>
      <c r="O86" s="25">
        <f>(('Val encad preços 95 com ajuste'!V84/(AVERAGE('Val encad preços 95 com ajuste'!V$77:V$80)))-1)*100</f>
        <v>-22.892777935196008</v>
      </c>
      <c r="P86" s="26">
        <f t="shared" si="43"/>
        <v>0.94640019147354104</v>
      </c>
      <c r="Q86" s="26">
        <f t="shared" si="12"/>
        <v>0.94973133161113321</v>
      </c>
      <c r="R86" s="26">
        <f t="shared" si="13"/>
        <v>0.97818498510306973</v>
      </c>
      <c r="S86" s="26">
        <f t="shared" si="14"/>
        <v>0.78789587842507902</v>
      </c>
      <c r="T86" s="26">
        <f t="shared" si="15"/>
        <v>1.1038079289616782</v>
      </c>
      <c r="U86" s="26">
        <f t="shared" si="16"/>
        <v>0.77107222064803993</v>
      </c>
      <c r="V86" s="26">
        <f t="shared" si="50"/>
        <v>7.3562225470288567</v>
      </c>
      <c r="W86" s="26">
        <f t="shared" si="49"/>
        <v>10.006619115586801</v>
      </c>
      <c r="X86" s="26">
        <f t="shared" si="49"/>
        <v>23.166697185070738</v>
      </c>
      <c r="Y86" s="26">
        <f t="shared" si="49"/>
        <v>-10.991523500233169</v>
      </c>
      <c r="Z86" s="26">
        <f t="shared" si="49"/>
        <v>36.444176667733963</v>
      </c>
      <c r="AA86" s="26">
        <f t="shared" si="49"/>
        <v>9.4144930600075014</v>
      </c>
      <c r="AB86" s="30"/>
      <c r="AC86" s="30"/>
      <c r="AD86" s="30"/>
      <c r="AE86" s="30"/>
      <c r="AF86" s="30"/>
    </row>
    <row r="87" spans="1:59" s="29" customFormat="1" ht="12.75" x14ac:dyDescent="0.2">
      <c r="A87" s="74" t="s">
        <v>127</v>
      </c>
      <c r="B87" s="23">
        <f>'Valores Correntes'!R106</f>
        <v>1497568.8884332499</v>
      </c>
      <c r="C87" s="23">
        <f>'Valores Correntes'!S106</f>
        <v>969944.84894534806</v>
      </c>
      <c r="D87" s="23">
        <f>'Valores Correntes'!T106</f>
        <v>282838.488681925</v>
      </c>
      <c r="E87" s="23">
        <f>'Valores Correntes'!U106</f>
        <v>247484.01315555899</v>
      </c>
      <c r="F87" s="23">
        <f>'Valores Correntes'!W106</f>
        <v>196163.20518250199</v>
      </c>
      <c r="G87" s="23">
        <f>'Valores Correntes'!X106</f>
        <v>196119.39396652699</v>
      </c>
      <c r="H87" s="24">
        <f t="shared" si="35"/>
        <v>1500267.3507828321</v>
      </c>
      <c r="I87" s="24">
        <f>'Valores Correntes'!X106</f>
        <v>196119.39396652699</v>
      </c>
      <c r="J87" s="25">
        <f>(('Val encad preços 95 com ajuste'!Q85/(AVERAGE('Val encad preços 95 com ajuste'!Q$81:Q$84)))-1)*100</f>
        <v>-2.729390807520804</v>
      </c>
      <c r="K87" s="25">
        <f>(('Val encad preços 95 com ajuste'!R85/(AVERAGE('Val encad preços 95 com ajuste'!R$81:R$84)))-1)*100</f>
        <v>-3.0978045269218324</v>
      </c>
      <c r="L87" s="25">
        <f>(('Val encad preços 95 com ajuste'!S85/(AVERAGE('Val encad preços 95 com ajuste'!S$81:S$84)))-1)*100</f>
        <v>0.5680846750987234</v>
      </c>
      <c r="M87" s="25">
        <f>(('Val encad preços 95 com ajuste'!T85/(AVERAGE('Val encad preços 95 com ajuste'!T$81:T$84)))-1)*100</f>
        <v>-10.632701726812266</v>
      </c>
      <c r="N87" s="25">
        <f>(('Val encad preços 95 com ajuste'!U85/(AVERAGE('Val encad preços 95 com ajuste'!U$81:U$84)))-1)*100</f>
        <v>3.1752618639350194</v>
      </c>
      <c r="O87" s="25">
        <f>(('Val encad preços 95 com ajuste'!V85/(AVERAGE('Val encad preços 95 com ajuste'!V$81:V$84)))-1)*100</f>
        <v>-14.542883741413682</v>
      </c>
      <c r="P87" s="26">
        <f t="shared" si="43"/>
        <v>0.97270609192479196</v>
      </c>
      <c r="Q87" s="26">
        <f t="shared" ref="Q87:Q95" si="51">(K87/100)+1</f>
        <v>0.96902195473078168</v>
      </c>
      <c r="R87" s="26">
        <f t="shared" ref="R87:R95" si="52">(L87/100)+1</f>
        <v>1.0056808467509872</v>
      </c>
      <c r="S87" s="26">
        <f t="shared" ref="S87:S95" si="53">(M87/100)+1</f>
        <v>0.89367298273187734</v>
      </c>
      <c r="T87" s="26">
        <f t="shared" ref="T87:T95" si="54">(N87/100)+1</f>
        <v>1.0317526186393502</v>
      </c>
      <c r="U87" s="26">
        <f t="shared" ref="U87:U95" si="55">(O87/100)+1</f>
        <v>0.85457116258586319</v>
      </c>
      <c r="V87" s="26">
        <f>((B87/(AVERAGE(B$83:B$86))-1)*100)</f>
        <v>-9.1921982335252395E-2</v>
      </c>
      <c r="W87" s="26">
        <f t="shared" ref="W87:AA90" si="56">((C87/(AVERAGE(C$83:C$86))-1)*100)</f>
        <v>1.1625593752751406</v>
      </c>
      <c r="X87" s="26">
        <f t="shared" si="56"/>
        <v>-4.5895721681246782</v>
      </c>
      <c r="Y87" s="26">
        <f t="shared" si="56"/>
        <v>-7.4304442015233674</v>
      </c>
      <c r="Z87" s="26">
        <f t="shared" si="56"/>
        <v>1.4460612113248228</v>
      </c>
      <c r="AA87" s="26">
        <f t="shared" si="56"/>
        <v>-6.8995321860177983</v>
      </c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  <c r="BF87" s="31"/>
      <c r="BG87" s="31"/>
    </row>
    <row r="88" spans="1:59" s="29" customFormat="1" ht="12.75" x14ac:dyDescent="0.2">
      <c r="A88" s="74" t="s">
        <v>128</v>
      </c>
      <c r="B88" s="23">
        <f>'Valores Correntes'!R107</f>
        <v>1555783.1837440999</v>
      </c>
      <c r="C88" s="23">
        <f>'Valores Correntes'!S107</f>
        <v>982032.94840722997</v>
      </c>
      <c r="D88" s="23">
        <f>'Valores Correntes'!T107</f>
        <v>309132.249306618</v>
      </c>
      <c r="E88" s="23">
        <f>'Valores Correntes'!U107</f>
        <v>256127.245811673</v>
      </c>
      <c r="F88" s="23">
        <f>'Valores Correntes'!W107</f>
        <v>208356.85166557101</v>
      </c>
      <c r="G88" s="23">
        <f>'Valores Correntes'!X107</f>
        <v>192842.92298005399</v>
      </c>
      <c r="H88" s="24">
        <f t="shared" si="35"/>
        <v>1547292.4435255211</v>
      </c>
      <c r="I88" s="24">
        <f>'Valores Correntes'!X107</f>
        <v>192842.92298005399</v>
      </c>
      <c r="J88" s="25">
        <f>(('Val encad preços 95 com ajuste'!Q86/(AVERAGE('Val encad preços 95 com ajuste'!Q$81:Q$84)))-1)*100</f>
        <v>-2.8980912256559743</v>
      </c>
      <c r="K88" s="25">
        <f>(('Val encad preços 95 com ajuste'!R86/(AVERAGE('Val encad preços 95 com ajuste'!R$81:R$84)))-1)*100</f>
        <v>-3.8402722017047974</v>
      </c>
      <c r="L88" s="25">
        <f>(('Val encad preços 95 com ajuste'!S86/(AVERAGE('Val encad preços 95 com ajuste'!S$81:S$84)))-1)*100</f>
        <v>0.52213402210767867</v>
      </c>
      <c r="M88" s="25">
        <f>(('Val encad preços 95 com ajuste'!T86/(AVERAGE('Val encad preços 95 com ajuste'!T$81:T$84)))-1)*100</f>
        <v>-9.1420413906122882</v>
      </c>
      <c r="N88" s="25">
        <f>(('Val encad preços 95 com ajuste'!U86/(AVERAGE('Val encad preços 95 com ajuste'!U$81:U$84)))-1)*100</f>
        <v>3.1945952756828211</v>
      </c>
      <c r="O88" s="25">
        <f>(('Val encad preços 95 com ajuste'!V86/(AVERAGE('Val encad preços 95 com ajuste'!V$81:V$84)))-1)*100</f>
        <v>-5.8826355427091137</v>
      </c>
      <c r="P88" s="26">
        <f t="shared" si="43"/>
        <v>0.97101908774344026</v>
      </c>
      <c r="Q88" s="26">
        <f t="shared" si="51"/>
        <v>0.96159727798295203</v>
      </c>
      <c r="R88" s="26">
        <f t="shared" si="52"/>
        <v>1.0052213402210768</v>
      </c>
      <c r="S88" s="26">
        <f t="shared" si="53"/>
        <v>0.90857958609387712</v>
      </c>
      <c r="T88" s="26">
        <f t="shared" si="54"/>
        <v>1.0319459527568282</v>
      </c>
      <c r="U88" s="26">
        <f t="shared" si="55"/>
        <v>0.94117364457290886</v>
      </c>
      <c r="V88" s="26">
        <f t="shared" ref="V88:V90" si="57">((B88/(AVERAGE(B$83:B$86))-1)*100)</f>
        <v>3.7917580290360631</v>
      </c>
      <c r="W88" s="26">
        <f t="shared" si="56"/>
        <v>2.4233146448933152</v>
      </c>
      <c r="X88" s="26">
        <f t="shared" si="56"/>
        <v>4.2801504859661277</v>
      </c>
      <c r="Y88" s="26">
        <f t="shared" si="56"/>
        <v>-4.197507263748534</v>
      </c>
      <c r="Z88" s="26">
        <f t="shared" si="56"/>
        <v>7.7520216301496969</v>
      </c>
      <c r="AA88" s="26">
        <f t="shared" si="56"/>
        <v>-8.4549162581898702</v>
      </c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</row>
    <row r="89" spans="1:59" s="29" customFormat="1" ht="12.75" x14ac:dyDescent="0.2">
      <c r="A89" s="74" t="s">
        <v>129</v>
      </c>
      <c r="B89" s="23">
        <f>'Valores Correntes'!R108</f>
        <v>1574469.8325650999</v>
      </c>
      <c r="C89" s="23">
        <f>'Valores Correntes'!S108</f>
        <v>1010774.8001514199</v>
      </c>
      <c r="D89" s="23">
        <f>'Valores Correntes'!T108</f>
        <v>299415.52424935502</v>
      </c>
      <c r="E89" s="23">
        <f>'Valores Correntes'!U108</f>
        <v>256347.95044366401</v>
      </c>
      <c r="F89" s="23">
        <f>'Valores Correntes'!W108</f>
        <v>192728.658341617</v>
      </c>
      <c r="G89" s="23">
        <f>'Valores Correntes'!X108</f>
        <v>184394.18969602499</v>
      </c>
      <c r="H89" s="24">
        <f t="shared" si="35"/>
        <v>1566538.274844439</v>
      </c>
      <c r="I89" s="24">
        <f>'Valores Correntes'!X108</f>
        <v>184394.18969602499</v>
      </c>
      <c r="J89" s="25">
        <f>(('Val encad preços 95 com ajuste'!Q87/(AVERAGE('Val encad preços 95 com ajuste'!Q$81:Q$84)))-1)*100</f>
        <v>-3.529084701889118</v>
      </c>
      <c r="K89" s="25">
        <f>(('Val encad preços 95 com ajuste'!R87/(AVERAGE('Val encad preços 95 com ajuste'!R$81:R$84)))-1)*100</f>
        <v>-4.1390600862074356</v>
      </c>
      <c r="L89" s="25">
        <f>(('Val encad preços 95 com ajuste'!S87/(AVERAGE('Val encad preços 95 com ajuste'!S$81:S$84)))-1)*100</f>
        <v>6.3726902783489692E-2</v>
      </c>
      <c r="M89" s="25">
        <f>(('Val encad preços 95 com ajuste'!T87/(AVERAGE('Val encad preços 95 com ajuste'!T$81:T$84)))-1)*100</f>
        <v>-13.530647473160062</v>
      </c>
      <c r="N89" s="25">
        <f>(('Val encad preços 95 com ajuste'!U87/(AVERAGE('Val encad preços 95 com ajuste'!U$81:U$84)))-1)*100</f>
        <v>-1.5506657342139185</v>
      </c>
      <c r="O89" s="25">
        <f>(('Val encad preços 95 com ajuste'!V87/(AVERAGE('Val encad preços 95 com ajuste'!V$81:V$84)))-1)*100</f>
        <v>-12.044747629844821</v>
      </c>
      <c r="P89" s="26">
        <f t="shared" si="43"/>
        <v>0.96470915298110882</v>
      </c>
      <c r="Q89" s="26">
        <f t="shared" si="51"/>
        <v>0.95860939913792564</v>
      </c>
      <c r="R89" s="26">
        <f t="shared" si="52"/>
        <v>1.0006372690278349</v>
      </c>
      <c r="S89" s="26">
        <f t="shared" si="53"/>
        <v>0.86469352526839938</v>
      </c>
      <c r="T89" s="26">
        <f t="shared" si="54"/>
        <v>0.98449334265786081</v>
      </c>
      <c r="U89" s="26">
        <f t="shared" si="55"/>
        <v>0.87955252370155179</v>
      </c>
      <c r="V89" s="26">
        <f t="shared" si="57"/>
        <v>5.0384099745438116</v>
      </c>
      <c r="W89" s="26">
        <f t="shared" si="56"/>
        <v>5.4210101188045368</v>
      </c>
      <c r="X89" s="26">
        <f t="shared" si="56"/>
        <v>1.0023897428703243</v>
      </c>
      <c r="Y89" s="26">
        <f t="shared" si="56"/>
        <v>-4.1149543364480063</v>
      </c>
      <c r="Z89" s="26">
        <f t="shared" si="56"/>
        <v>-0.33011923357268991</v>
      </c>
      <c r="AA89" s="26">
        <f t="shared" si="56"/>
        <v>-12.465641588663379</v>
      </c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  <c r="BF89" s="31"/>
      <c r="BG89" s="31"/>
    </row>
    <row r="90" spans="1:59" s="29" customFormat="1" ht="12.75" x14ac:dyDescent="0.2">
      <c r="A90" s="74" t="s">
        <v>130</v>
      </c>
      <c r="B90" s="23">
        <f>'Valores Correntes'!R109</f>
        <v>1631405.8851785699</v>
      </c>
      <c r="C90" s="23">
        <f>'Valores Correntes'!S109</f>
        <v>1044577.83559601</v>
      </c>
      <c r="D90" s="23">
        <f>'Valores Correntes'!T109</f>
        <v>371415.725762102</v>
      </c>
      <c r="E90" s="23">
        <f>'Valores Correntes'!U109</f>
        <v>249216.48043410701</v>
      </c>
      <c r="F90" s="23">
        <f>'Valores Correntes'!W109</f>
        <v>184817.93981031</v>
      </c>
      <c r="G90" s="23">
        <f>'Valores Correntes'!X109</f>
        <v>182737.172357395</v>
      </c>
      <c r="H90" s="24">
        <f t="shared" si="35"/>
        <v>1665210.041792219</v>
      </c>
      <c r="I90" s="24">
        <f>'Valores Correntes'!X109</f>
        <v>182737.172357395</v>
      </c>
      <c r="J90" s="25">
        <f>(('Val encad preços 95 com ajuste'!Q88/(AVERAGE('Val encad preços 95 com ajuste'!Q$81:Q$84)))-1)*100</f>
        <v>-4.0929327887043847</v>
      </c>
      <c r="K90" s="25">
        <f>(('Val encad preços 95 com ajuste'!R88/(AVERAGE('Val encad preços 95 com ajuste'!R$81:R$84)))-1)*100</f>
        <v>-4.5261852588385221</v>
      </c>
      <c r="L90" s="25">
        <f>(('Val encad preços 95 com ajuste'!S88/(AVERAGE('Val encad preços 95 com ajuste'!S$81:S$84)))-1)*100</f>
        <v>-0.26238341294821943</v>
      </c>
      <c r="M90" s="25">
        <f>(('Val encad preços 95 com ajuste'!T88/(AVERAGE('Val encad preços 95 com ajuste'!T$81:T$84)))-1)*100</f>
        <v>-15.621477404456796</v>
      </c>
      <c r="N90" s="25">
        <f>(('Val encad preços 95 com ajuste'!U88/(AVERAGE('Val encad preços 95 com ajuste'!U$81:U$84)))-1)*100</f>
        <v>-2.0887133275208858</v>
      </c>
      <c r="O90" s="25">
        <f>(('Val encad preços 95 com ajuste'!V88/(AVERAGE('Val encad preços 95 com ajuste'!V$81:V$84)))-1)*100</f>
        <v>-9.0665472192734686</v>
      </c>
      <c r="P90" s="26">
        <f t="shared" si="43"/>
        <v>0.95907067211295616</v>
      </c>
      <c r="Q90" s="26">
        <f t="shared" si="51"/>
        <v>0.95473814741161478</v>
      </c>
      <c r="R90" s="26">
        <f t="shared" si="52"/>
        <v>0.99737616587051781</v>
      </c>
      <c r="S90" s="26">
        <f t="shared" si="53"/>
        <v>0.84378522595543204</v>
      </c>
      <c r="T90" s="26">
        <f t="shared" si="54"/>
        <v>0.97911286672479114</v>
      </c>
      <c r="U90" s="26">
        <f t="shared" si="55"/>
        <v>0.90933452780726531</v>
      </c>
      <c r="V90" s="26">
        <f t="shared" si="57"/>
        <v>8.8368139280845082</v>
      </c>
      <c r="W90" s="26">
        <f t="shared" si="56"/>
        <v>8.9465730247224595</v>
      </c>
      <c r="X90" s="26">
        <f t="shared" si="56"/>
        <v>25.290350205131951</v>
      </c>
      <c r="Y90" s="26">
        <f t="shared" si="56"/>
        <v>-6.7824276918275306</v>
      </c>
      <c r="Z90" s="26">
        <f t="shared" si="56"/>
        <v>-4.4211577930513108</v>
      </c>
      <c r="AA90" s="26">
        <f t="shared" si="56"/>
        <v>-13.25224961493875</v>
      </c>
    </row>
    <row r="91" spans="1:59" s="29" customFormat="1" ht="12.75" x14ac:dyDescent="0.2">
      <c r="A91" s="73" t="s">
        <v>131</v>
      </c>
      <c r="B91" s="23">
        <f>'Valores Correntes'!R111</f>
        <v>1585039.1993715484</v>
      </c>
      <c r="C91" s="23">
        <f>'Valores Correntes'!S111</f>
        <v>1001845.1819210877</v>
      </c>
      <c r="D91" s="23">
        <f>'Valores Correntes'!T111</f>
        <v>300547.46799999999</v>
      </c>
      <c r="E91" s="23">
        <f>'Valores Correntes'!U111</f>
        <v>244895.45242452173</v>
      </c>
      <c r="F91" s="23">
        <f>'Valores Correntes'!W111</f>
        <v>192320.622</v>
      </c>
      <c r="G91" s="23">
        <f>'Valores Correntes'!X111</f>
        <v>179727.10699999999</v>
      </c>
      <c r="H91" s="24">
        <f t="shared" si="35"/>
        <v>1547288.1023456093</v>
      </c>
      <c r="I91" s="24">
        <f>'Valores Correntes'!X111</f>
        <v>179727.10699999999</v>
      </c>
      <c r="J91" s="25">
        <f>(('Val encad preços 95 com ajuste'!Q89/(AVERAGE('Val encad preços 95 com ajuste'!Q$85:Q$88)))-1)*100</f>
        <v>0.66162830580644982</v>
      </c>
      <c r="K91" s="25">
        <f>(('Val encad preços 95 com ajuste'!R89/(AVERAGE('Val encad preços 95 com ajuste'!R$85:R$88)))-1)*100</f>
        <v>-0.1628848611956224</v>
      </c>
      <c r="L91" s="25">
        <f>(('Val encad preços 95 com ajuste'!S89/(AVERAGE('Val encad preços 95 com ajuste'!S$85:S$88)))-1)*100</f>
        <v>-1.2963770063025071</v>
      </c>
      <c r="M91" s="25">
        <f>(('Val encad preços 95 com ajuste'!T89/(AVERAGE('Val encad preços 95 com ajuste'!T$85:T$88)))-1)*100</f>
        <v>-3.6908679802398758</v>
      </c>
      <c r="N91" s="25">
        <f>(('Val encad preços 95 com ajuste'!U89/(AVERAGE('Val encad preços 95 com ajuste'!U$85:U$88)))-1)*100</f>
        <v>3.4305865395817703</v>
      </c>
      <c r="O91" s="25">
        <f>(('Val encad preços 95 com ajuste'!V89/(AVERAGE('Val encad preços 95 com ajuste'!V$85:V$88)))-1)*100</f>
        <v>3.6180282354761895</v>
      </c>
      <c r="P91" s="26">
        <f t="shared" si="43"/>
        <v>1.0066162830580645</v>
      </c>
      <c r="Q91" s="26">
        <f t="shared" si="51"/>
        <v>0.99837115138804378</v>
      </c>
      <c r="R91" s="26">
        <f t="shared" si="52"/>
        <v>0.98703622993697493</v>
      </c>
      <c r="S91" s="26">
        <f t="shared" si="53"/>
        <v>0.96309132019760124</v>
      </c>
      <c r="T91" s="26">
        <f t="shared" si="54"/>
        <v>1.0343058653958177</v>
      </c>
      <c r="U91" s="26">
        <f t="shared" si="55"/>
        <v>1.0361802823547619</v>
      </c>
      <c r="V91" s="26">
        <f>((B91/(AVERAGE(B$87:B$90))-1)*100)</f>
        <v>1.2929551420942209</v>
      </c>
      <c r="W91" s="26">
        <f t="shared" ref="W91:AA94" si="58">((C91/(AVERAGE(C$87:C$90))-1)*100)</f>
        <v>1.2550645668518712E-3</v>
      </c>
      <c r="X91" s="26">
        <f t="shared" si="58"/>
        <v>-4.7998115758430497</v>
      </c>
      <c r="Y91" s="26">
        <f t="shared" si="58"/>
        <v>-2.9324804833003149</v>
      </c>
      <c r="Z91" s="26">
        <f t="shared" si="58"/>
        <v>-1.6346646309834068</v>
      </c>
      <c r="AA91" s="26">
        <f t="shared" si="58"/>
        <v>-4.918074576311982</v>
      </c>
    </row>
    <row r="92" spans="1:59" s="29" customFormat="1" ht="12.75" x14ac:dyDescent="0.2">
      <c r="A92" s="73" t="s">
        <v>132</v>
      </c>
      <c r="B92" s="23">
        <f>'Valores Correntes'!R112</f>
        <v>1630940.1675075225</v>
      </c>
      <c r="C92" s="23">
        <f>'Valores Correntes'!S112</f>
        <v>1021075.7630682952</v>
      </c>
      <c r="D92" s="23">
        <f>'Valores Correntes'!T112</f>
        <v>331852.36499999999</v>
      </c>
      <c r="E92" s="23">
        <f>'Valores Correntes'!U112</f>
        <v>248769.22762260534</v>
      </c>
      <c r="F92" s="23">
        <f>'Valores Correntes'!W112</f>
        <v>216217.69500000001</v>
      </c>
      <c r="G92" s="23">
        <f>'Valores Correntes'!X112</f>
        <v>180609.712</v>
      </c>
      <c r="H92" s="24">
        <f t="shared" si="35"/>
        <v>1601697.3556909007</v>
      </c>
      <c r="I92" s="24">
        <f>'Valores Correntes'!X112</f>
        <v>180609.712</v>
      </c>
      <c r="J92" s="25">
        <f>(('Val encad preços 95 com ajuste'!Q90/(AVERAGE('Val encad preços 95 com ajuste'!Q$85:Q$88)))-1)*100</f>
        <v>1.0022628865225647</v>
      </c>
      <c r="K92" s="25">
        <f>(('Val encad preços 95 com ajuste'!R90/(AVERAGE('Val encad preços 95 com ajuste'!R$85:R$88)))-1)*100</f>
        <v>1.0183270696413338</v>
      </c>
      <c r="L92" s="25">
        <f>(('Val encad preços 95 com ajuste'!S90/(AVERAGE('Val encad preços 95 com ajuste'!S$85:S$88)))-1)*100</f>
        <v>-0.74846253126754636</v>
      </c>
      <c r="M92" s="25">
        <f>(('Val encad preços 95 com ajuste'!T90/(AVERAGE('Val encad preços 95 com ajuste'!T$85:T$88)))-1)*100</f>
        <v>-3.17014351899646</v>
      </c>
      <c r="N92" s="25">
        <f>(('Val encad preços 95 com ajuste'!U90/(AVERAGE('Val encad preços 95 com ajuste'!U$85:U$88)))-1)*100</f>
        <v>5.9759913942762699</v>
      </c>
      <c r="O92" s="25">
        <f>(('Val encad preços 95 com ajuste'!V90/(AVERAGE('Val encad preços 95 com ajuste'!V$85:V$88)))-1)*100</f>
        <v>2.5075504302307428</v>
      </c>
      <c r="P92" s="26">
        <f t="shared" si="43"/>
        <v>1.0100226288652256</v>
      </c>
      <c r="Q92" s="26">
        <f t="shared" si="51"/>
        <v>1.0101832706964133</v>
      </c>
      <c r="R92" s="26">
        <f t="shared" si="52"/>
        <v>0.99251537468732454</v>
      </c>
      <c r="S92" s="26">
        <f t="shared" si="53"/>
        <v>0.9682985648100354</v>
      </c>
      <c r="T92" s="26">
        <f t="shared" si="54"/>
        <v>1.0597599139427627</v>
      </c>
      <c r="U92" s="26">
        <f t="shared" si="55"/>
        <v>1.0250755043023074</v>
      </c>
      <c r="V92" s="26">
        <f t="shared" ref="V92:V94" si="59">((B92/(AVERAGE(B$87:B$90))-1)*100)</f>
        <v>4.2262861967579779</v>
      </c>
      <c r="W92" s="26">
        <f t="shared" si="58"/>
        <v>1.9207954137594907</v>
      </c>
      <c r="X92" s="26">
        <f t="shared" si="58"/>
        <v>5.1161997378800228</v>
      </c>
      <c r="Y92" s="26">
        <f t="shared" si="58"/>
        <v>-1.3970589557847024</v>
      </c>
      <c r="Z92" s="26">
        <f t="shared" si="58"/>
        <v>10.587860314796306</v>
      </c>
      <c r="AA92" s="26">
        <f t="shared" si="58"/>
        <v>-4.4511456628644641</v>
      </c>
    </row>
    <row r="93" spans="1:59" s="29" customFormat="1" ht="12.75" x14ac:dyDescent="0.2">
      <c r="A93" s="73" t="s">
        <v>133</v>
      </c>
      <c r="B93" s="23">
        <f>'Valores Correntes'!R113</f>
        <v>1641367.6918739176</v>
      </c>
      <c r="C93" s="23">
        <f>'Valores Correntes'!S113</f>
        <v>1048827.44058126</v>
      </c>
      <c r="D93" s="23">
        <f>'Valores Correntes'!T113</f>
        <v>311948.57900000003</v>
      </c>
      <c r="E93" s="23">
        <f>'Valores Correntes'!U113</f>
        <v>263924.49452573934</v>
      </c>
      <c r="F93" s="23">
        <f>'Valores Correntes'!W113</f>
        <v>210463.171</v>
      </c>
      <c r="G93" s="23">
        <f>'Valores Correntes'!X113</f>
        <v>195233.42300000001</v>
      </c>
      <c r="H93" s="24">
        <f t="shared" si="35"/>
        <v>1624700.5141069996</v>
      </c>
      <c r="I93" s="24">
        <f>'Valores Correntes'!X113</f>
        <v>195233.42300000001</v>
      </c>
      <c r="J93" s="25">
        <f>(('Val encad preços 95 com ajuste'!Q91/(AVERAGE('Val encad preços 95 com ajuste'!Q$85:Q$88)))-1)*100</f>
        <v>1.142004880841907</v>
      </c>
      <c r="K93" s="25">
        <f>(('Val encad preços 95 com ajuste'!R91/(AVERAGE('Val encad preços 95 com ajuste'!R$85:R$88)))-1)*100</f>
        <v>2.0940738030529316</v>
      </c>
      <c r="L93" s="25">
        <f>(('Val encad preços 95 com ajuste'!S91/(AVERAGE('Val encad preços 95 com ajuste'!S$85:S$88)))-1)*100</f>
        <v>-1.1453541158767289</v>
      </c>
      <c r="M93" s="25">
        <f>(('Val encad preços 95 com ajuste'!T91/(AVERAGE('Val encad preços 95 com ajuste'!T$85:T$88)))-1)*100</f>
        <v>-2.6557012703419369</v>
      </c>
      <c r="N93" s="25">
        <f>(('Val encad preços 95 com ajuste'!U91/(AVERAGE('Val encad preços 95 com ajuste'!U$85:U$88)))-1)*100</f>
        <v>8.007864879439385</v>
      </c>
      <c r="O93" s="25">
        <f>(('Val encad preços 95 com ajuste'!V91/(AVERAGE('Val encad preços 95 com ajuste'!V$85:V$88)))-1)*100</f>
        <v>6.2630412827679782</v>
      </c>
      <c r="P93" s="26">
        <f t="shared" si="43"/>
        <v>1.0114200488084191</v>
      </c>
      <c r="Q93" s="26">
        <f t="shared" si="51"/>
        <v>1.0209407380305293</v>
      </c>
      <c r="R93" s="26">
        <f t="shared" si="52"/>
        <v>0.98854645884123271</v>
      </c>
      <c r="S93" s="26">
        <f t="shared" si="53"/>
        <v>0.97344298729658063</v>
      </c>
      <c r="T93" s="26">
        <f t="shared" si="54"/>
        <v>1.0800786487943939</v>
      </c>
      <c r="U93" s="26">
        <f t="shared" si="55"/>
        <v>1.0626304128276798</v>
      </c>
      <c r="V93" s="26">
        <f t="shared" si="59"/>
        <v>4.892663885276427</v>
      </c>
      <c r="W93" s="26">
        <f t="shared" si="58"/>
        <v>4.6908866728919696</v>
      </c>
      <c r="X93" s="26">
        <f t="shared" si="58"/>
        <v>-1.1884422215527879</v>
      </c>
      <c r="Y93" s="26">
        <f t="shared" si="58"/>
        <v>4.6099295421097253</v>
      </c>
      <c r="Z93" s="26">
        <f t="shared" si="58"/>
        <v>7.6446206493741897</v>
      </c>
      <c r="AA93" s="26">
        <f t="shared" si="58"/>
        <v>3.2853089094531551</v>
      </c>
    </row>
    <row r="94" spans="1:59" s="29" customFormat="1" ht="12.75" x14ac:dyDescent="0.2">
      <c r="A94" s="73" t="s">
        <v>134</v>
      </c>
      <c r="B94" s="23">
        <f>'Valores Correntes'!R114</f>
        <v>1702593.2009984332</v>
      </c>
      <c r="C94" s="23">
        <f>'Valores Correntes'!S114</f>
        <v>1089471.4276794873</v>
      </c>
      <c r="D94" s="23">
        <f>'Valores Correntes'!T114</f>
        <v>370787.22200000001</v>
      </c>
      <c r="E94" s="23">
        <f>'Valores Correntes'!U114</f>
        <v>268026.05719939736</v>
      </c>
      <c r="F94" s="23">
        <f>'Valores Correntes'!W114</f>
        <v>205423.883</v>
      </c>
      <c r="G94" s="23">
        <f>'Valores Correntes'!X114</f>
        <v>202246.03400000001</v>
      </c>
      <c r="H94" s="24">
        <f t="shared" si="35"/>
        <v>1728284.7068788847</v>
      </c>
      <c r="I94" s="24">
        <f>'Valores Correntes'!X114</f>
        <v>202246.03400000001</v>
      </c>
      <c r="J94" s="25">
        <f>(('Val encad preços 95 com ajuste'!Q92/(AVERAGE('Val encad preços 95 com ajuste'!Q$85:Q$88)))-1)*100</f>
        <v>1.4234070834760137</v>
      </c>
      <c r="K94" s="25">
        <f>(('Val encad preços 95 com ajuste'!R92/(AVERAGE('Val encad preços 95 com ajuste'!R$85:R$88)))-1)*100</f>
        <v>2.3667273505241226</v>
      </c>
      <c r="L94" s="25">
        <f>(('Val encad preços 95 com ajuste'!S92/(AVERAGE('Val encad preços 95 com ajuste'!S$85:S$88)))-1)*100</f>
        <v>-0.29319512219068145</v>
      </c>
      <c r="M94" s="25">
        <f>(('Val encad preços 95 com ajuste'!T92/(AVERAGE('Val encad preços 95 com ajuste'!T$85:T$88)))-1)*100</f>
        <v>-0.72833245867184315</v>
      </c>
      <c r="N94" s="25">
        <f>(('Val encad preços 95 com ajuste'!U92/(AVERAGE('Val encad preços 95 com ajuste'!U$85:U$88)))-1)*100</f>
        <v>5.3544394895428837</v>
      </c>
      <c r="O94" s="25">
        <f>(('Val encad preços 95 com ajuste'!V92/(AVERAGE('Val encad preços 95 com ajuste'!V$85:V$88)))-1)*100</f>
        <v>9.4701287698840666</v>
      </c>
      <c r="P94" s="26">
        <f t="shared" si="43"/>
        <v>1.0142340708347601</v>
      </c>
      <c r="Q94" s="26">
        <f t="shared" si="51"/>
        <v>1.0236672735052412</v>
      </c>
      <c r="R94" s="26">
        <f t="shared" si="52"/>
        <v>0.99706804877809319</v>
      </c>
      <c r="S94" s="26">
        <f t="shared" si="53"/>
        <v>0.99271667541328157</v>
      </c>
      <c r="T94" s="26">
        <f t="shared" si="54"/>
        <v>1.0535443948954288</v>
      </c>
      <c r="U94" s="26">
        <f t="shared" si="55"/>
        <v>1.0947012876988407</v>
      </c>
      <c r="V94" s="26">
        <f t="shared" si="59"/>
        <v>8.8053196427872358</v>
      </c>
      <c r="W94" s="26">
        <f t="shared" si="58"/>
        <v>8.7478505571290555</v>
      </c>
      <c r="X94" s="26">
        <f t="shared" si="58"/>
        <v>17.449046017814783</v>
      </c>
      <c r="Y94" s="26">
        <f t="shared" si="58"/>
        <v>6.2356376184856011</v>
      </c>
      <c r="Z94" s="26">
        <f t="shared" si="58"/>
        <v>5.0671994192106329</v>
      </c>
      <c r="AA94" s="26">
        <f t="shared" si="58"/>
        <v>6.9952253892601401</v>
      </c>
    </row>
    <row r="95" spans="1:59" x14ac:dyDescent="0.25">
      <c r="A95" s="73" t="s">
        <v>135</v>
      </c>
      <c r="B95" s="23">
        <f>'Valores Correntes'!R116</f>
        <v>1644717.8025864225</v>
      </c>
      <c r="C95" s="23">
        <f>'Valores Correntes'!S116</f>
        <v>1059185.0492682343</v>
      </c>
      <c r="D95" s="23">
        <f>'Valores Correntes'!T116</f>
        <v>309804</v>
      </c>
      <c r="E95" s="23">
        <f>'Valores Correntes'!U116</f>
        <v>249767.75500772244</v>
      </c>
      <c r="F95" s="23">
        <f>'Valores Correntes'!W116</f>
        <v>206113.13699999999</v>
      </c>
      <c r="G95" s="23">
        <f>'Valores Correntes'!X116</f>
        <v>208153.875</v>
      </c>
      <c r="H95" s="24">
        <f t="shared" si="35"/>
        <v>1618756.8042759567</v>
      </c>
      <c r="I95" s="24">
        <f>'Valores Correntes'!X116</f>
        <v>208153.875</v>
      </c>
      <c r="J95" s="25">
        <f>(('Val encad preços 95 com ajuste'!Q93/(AVERAGE('Val encad preços 95 com ajuste'!Q$89:Q$92)))-1)*100</f>
        <v>0.7752004471648366</v>
      </c>
      <c r="K95" s="25">
        <f>(('Val encad preços 95 com ajuste'!R93/(AVERAGE('Val encad preços 95 com ajuste'!R$89:R$92)))-1)*100</f>
        <v>1.488730461952037</v>
      </c>
      <c r="L95" s="25">
        <f>(('Val encad preços 95 com ajuste'!S93/(AVERAGE('Val encad preços 95 com ajuste'!S$89:S$92)))-1)*100</f>
        <v>0.26457620475814903</v>
      </c>
      <c r="M95" s="25">
        <f>(('Val encad preços 95 com ajuste'!T93/(AVERAGE('Val encad preços 95 com ajuste'!T$89:T$92)))-1)*100</f>
        <v>2.6686896041719255</v>
      </c>
      <c r="N95" s="25">
        <f>(('Val encad preços 95 com ajuste'!U93/(AVERAGE('Val encad preços 95 com ajuste'!U$89:U$92)))-1)*100</f>
        <v>2.54976134094278</v>
      </c>
      <c r="O95" s="25">
        <f>(('Val encad preços 95 com ajuste'!V93/(AVERAGE('Val encad preços 95 com ajuste'!V$89:V$92)))-1)*100</f>
        <v>6.0388726648458846</v>
      </c>
      <c r="P95" s="26">
        <f t="shared" si="43"/>
        <v>1.0077520044716484</v>
      </c>
      <c r="Q95" s="26">
        <f t="shared" si="51"/>
        <v>1.0148873046195204</v>
      </c>
      <c r="R95" s="26">
        <f t="shared" si="52"/>
        <v>1.0026457620475815</v>
      </c>
      <c r="S95" s="26">
        <f t="shared" si="53"/>
        <v>1.0266868960417193</v>
      </c>
      <c r="T95" s="26">
        <f t="shared" si="54"/>
        <v>1.0254976134094278</v>
      </c>
      <c r="U95" s="26">
        <f t="shared" si="55"/>
        <v>1.0603887266484588</v>
      </c>
      <c r="V95" s="26">
        <f>((B95/(AVERAGE(B$91:B$94))-1)*100)</f>
        <v>0.28858419199973007</v>
      </c>
      <c r="W95" s="26">
        <f t="shared" ref="W95:AA95" si="60">((C95/(AVERAGE(C$91:C$94))-1)*100)</f>
        <v>1.8148616802778683</v>
      </c>
      <c r="X95" s="26">
        <f t="shared" si="60"/>
        <v>-5.7727607736617781</v>
      </c>
      <c r="Y95" s="26">
        <f t="shared" si="60"/>
        <v>-2.5881257336150876</v>
      </c>
      <c r="Z95" s="26">
        <f t="shared" si="60"/>
        <v>3.2964778809541073E-3</v>
      </c>
      <c r="AA95" s="26">
        <f t="shared" si="60"/>
        <v>9.8703638822346775</v>
      </c>
    </row>
    <row r="96" spans="1:59" x14ac:dyDescent="0.25">
      <c r="A96" s="73" t="s">
        <v>205</v>
      </c>
      <c r="B96" s="23">
        <f>'Valores Correntes'!R117</f>
        <v>1687047.102924569</v>
      </c>
      <c r="C96" s="23">
        <f>'Valores Correntes'!S117</f>
        <v>1070248.0247899226</v>
      </c>
      <c r="D96" s="23">
        <f>'Valores Correntes'!T117</f>
        <v>330680.57500000001</v>
      </c>
      <c r="E96" s="23">
        <f>'Valores Correntes'!U117</f>
        <v>258205.53774361085</v>
      </c>
      <c r="F96" s="23">
        <f>'Valores Correntes'!W117</f>
        <v>239688.72700000001</v>
      </c>
      <c r="G96" s="23">
        <f>'Valores Correntes'!X117</f>
        <v>222556.05600000001</v>
      </c>
      <c r="H96" s="24">
        <f t="shared" ref="H96:H98" si="61">SUM(C96:E96)</f>
        <v>1659134.1375335334</v>
      </c>
      <c r="I96" s="24">
        <f>'Valores Correntes'!X117</f>
        <v>222556.05600000001</v>
      </c>
      <c r="J96" s="25">
        <f>(('Val encad preços 95 com ajuste'!Q94/(AVERAGE('Val encad preços 95 com ajuste'!Q$89:Q$92)))-1)*100</f>
        <v>0.82290694690296817</v>
      </c>
      <c r="K96" s="25">
        <f>(('Val encad preços 95 com ajuste'!R94/(AVERAGE('Val encad preços 95 com ajuste'!R$89:R$92)))-1)*100</f>
        <v>1.5347590271374889</v>
      </c>
      <c r="L96" s="25">
        <f>(('Val encad preços 95 com ajuste'!S94/(AVERAGE('Val encad preços 95 com ajuste'!S$89:S$92)))-1)*100</f>
        <v>-0.17609392444980498</v>
      </c>
      <c r="M96" s="25">
        <f>(('Val encad preços 95 com ajuste'!T94/(AVERAGE('Val encad preços 95 com ajuste'!T$89:T$92)))-1)*100</f>
        <v>1.7631535253615382</v>
      </c>
      <c r="N96" s="25">
        <f>(('Val encad preços 95 com ajuste'!U94/(AVERAGE('Val encad preços 95 com ajuste'!U$89:U$92)))-1)*100</f>
        <v>-1.6915648427066388</v>
      </c>
      <c r="O96" s="25">
        <f>(('Val encad preços 95 com ajuste'!V94/(AVERAGE('Val encad preços 95 com ajuste'!V$89:V$92)))-1)*100</f>
        <v>4.1446399945733736</v>
      </c>
      <c r="P96" s="26">
        <f t="shared" ref="P96:P98" si="62">(J96/100)+1</f>
        <v>1.0082290694690297</v>
      </c>
      <c r="Q96" s="26">
        <f t="shared" ref="Q96:Q98" si="63">(K96/100)+1</f>
        <v>1.0153475902713749</v>
      </c>
      <c r="R96" s="26">
        <f t="shared" ref="R96:R98" si="64">(L96/100)+1</f>
        <v>0.99823906075550195</v>
      </c>
      <c r="S96" s="26">
        <f t="shared" ref="S96:S98" si="65">(M96/100)+1</f>
        <v>1.0176315352536154</v>
      </c>
      <c r="T96" s="26">
        <f t="shared" ref="T96:T98" si="66">(N96/100)+1</f>
        <v>0.98308435157293361</v>
      </c>
      <c r="U96" s="26">
        <f t="shared" ref="U96:U98" si="67">(O96/100)+1</f>
        <v>1.0414463999457337</v>
      </c>
      <c r="V96" s="26">
        <f t="shared" ref="V96:V98" si="68">((B96/(AVERAGE(B$91:B$94))-1)*100)</f>
        <v>2.8696625958905875</v>
      </c>
      <c r="W96" s="26">
        <f t="shared" ref="W96:W98" si="69">((C96/(AVERAGE(C$91:C$94))-1)*100)</f>
        <v>2.8782975013283973</v>
      </c>
      <c r="X96" s="26">
        <f t="shared" ref="X96:X98" si="70">((D96/(AVERAGE(D$91:D$94))-1)*100)</f>
        <v>0.5768732748062666</v>
      </c>
      <c r="Y96" s="26">
        <f t="shared" ref="Y96:Y98" si="71">((E96/(AVERAGE(E$91:E$94))-1)*100)</f>
        <v>0.70269229423651769</v>
      </c>
      <c r="Z96" s="26">
        <f t="shared" ref="Z96:Z98" si="72">((F96/(AVERAGE(F$91:F$94))-1)*100)</f>
        <v>16.293717020991583</v>
      </c>
      <c r="AA96" s="26">
        <f t="shared" ref="AA96:AA98" si="73">((G96/(AVERAGE(G$91:G$94))-1)*100)</f>
        <v>17.472301954095258</v>
      </c>
    </row>
    <row r="97" spans="1:30" x14ac:dyDescent="0.25">
      <c r="A97" s="73" t="s">
        <v>206</v>
      </c>
      <c r="B97" s="23">
        <f>'Valores Correntes'!R118</f>
        <v>1716166.1698423615</v>
      </c>
      <c r="C97" s="23">
        <f>'Valores Correntes'!S118</f>
        <v>1105840.8027575375</v>
      </c>
      <c r="D97" s="23">
        <f>'Valores Correntes'!T118</f>
        <v>323676.15000000002</v>
      </c>
      <c r="E97" s="23">
        <f>'Valores Correntes'!U118</f>
        <v>289187.77140531607</v>
      </c>
      <c r="F97" s="23">
        <f>'Valores Correntes'!W118</f>
        <v>288391.85800000001</v>
      </c>
      <c r="G97" s="23">
        <f>'Valores Correntes'!X118</f>
        <v>283832.49699999997</v>
      </c>
      <c r="H97" s="24">
        <f t="shared" si="61"/>
        <v>1718704.7241628533</v>
      </c>
      <c r="I97" s="24">
        <f>'Valores Correntes'!X118</f>
        <v>283832.49699999997</v>
      </c>
      <c r="J97" s="25">
        <f>(('Val encad preços 95 com ajuste'!Q95/(AVERAGE('Val encad preços 95 com ajuste'!Q$89:Q$92)))-1)*100</f>
        <v>1.3614337822198452</v>
      </c>
      <c r="K97" s="25">
        <f>(('Val encad preços 95 com ajuste'!R95/(AVERAGE('Val encad preços 95 com ajuste'!R$89:R$92)))-1)*100</f>
        <v>2.0905024272050099</v>
      </c>
      <c r="L97" s="25">
        <f>(('Val encad preços 95 com ajuste'!S95/(AVERAGE('Val encad preços 95 com ajuste'!S$89:S$92)))-1)*100</f>
        <v>0.11491475301890208</v>
      </c>
      <c r="M97" s="25">
        <f>(('Val encad preços 95 com ajuste'!T95/(AVERAGE('Val encad preços 95 com ajuste'!T$89:T$92)))-1)*100</f>
        <v>7.3713472815460035</v>
      </c>
      <c r="N97" s="25">
        <f>(('Val encad preços 95 com ajuste'!U95/(AVERAGE('Val encad preços 95 com ajuste'!U$89:U$92)))-1)*100</f>
        <v>4.5437142594467073</v>
      </c>
      <c r="O97" s="25">
        <f>(('Val encad preços 95 com ajuste'!V95/(AVERAGE('Val encad preços 95 com ajuste'!V$89:V$92)))-1)*100</f>
        <v>13.980683748695299</v>
      </c>
      <c r="P97" s="26">
        <f t="shared" si="62"/>
        <v>1.0136143378221985</v>
      </c>
      <c r="Q97" s="26">
        <f t="shared" si="63"/>
        <v>1.0209050242720501</v>
      </c>
      <c r="R97" s="26">
        <f t="shared" si="64"/>
        <v>1.001149147530189</v>
      </c>
      <c r="S97" s="26">
        <f t="shared" si="65"/>
        <v>1.07371347281546</v>
      </c>
      <c r="T97" s="26">
        <f t="shared" si="66"/>
        <v>1.0454371425944671</v>
      </c>
      <c r="U97" s="26">
        <f t="shared" si="67"/>
        <v>1.139806837486953</v>
      </c>
      <c r="V97" s="26">
        <f t="shared" si="68"/>
        <v>4.645231626386348</v>
      </c>
      <c r="W97" s="26">
        <f t="shared" si="69"/>
        <v>6.299676766541018</v>
      </c>
      <c r="X97" s="26">
        <f t="shared" si="70"/>
        <v>-1.5535305615481443</v>
      </c>
      <c r="Y97" s="26">
        <f t="shared" si="71"/>
        <v>12.78606730736611</v>
      </c>
      <c r="Z97" s="26">
        <f t="shared" si="72"/>
        <v>39.923815129653505</v>
      </c>
      <c r="AA97" s="26">
        <f t="shared" si="73"/>
        <v>49.81599418696041</v>
      </c>
    </row>
    <row r="98" spans="1:30" x14ac:dyDescent="0.25">
      <c r="A98" s="73" t="s">
        <v>207</v>
      </c>
      <c r="B98" s="23">
        <f>'Valores Correntes'!R119</f>
        <v>1779654.8320326149</v>
      </c>
      <c r="C98" s="23">
        <f>'Valores Correntes'!S119</f>
        <v>1157083.5192059756</v>
      </c>
      <c r="D98" s="23">
        <f>'Valores Correntes'!T119</f>
        <v>381975.34299999999</v>
      </c>
      <c r="E98" s="23">
        <f>'Valores Correntes'!U119</f>
        <v>283392.07391469221</v>
      </c>
      <c r="F98" s="23">
        <f>'Valores Correntes'!W119</f>
        <v>276653.88900000002</v>
      </c>
      <c r="G98" s="23">
        <f>'Valores Correntes'!X119</f>
        <v>260212.48800000001</v>
      </c>
      <c r="H98" s="24">
        <f t="shared" si="61"/>
        <v>1822450.936120668</v>
      </c>
      <c r="I98" s="24">
        <f>'Valores Correntes'!X119</f>
        <v>260212.48800000001</v>
      </c>
      <c r="J98" s="25">
        <f>(('Val encad preços 95 com ajuste'!Q96/(AVERAGE('Val encad preços 95 com ajuste'!Q$89:Q$92)))-1)*100</f>
        <v>1.4918223273352682</v>
      </c>
      <c r="K98" s="25">
        <f>(('Val encad preços 95 com ajuste'!R96/(AVERAGE('Val encad preços 95 com ajuste'!R$89:R$92)))-1)*100</f>
        <v>2.5335992606413393</v>
      </c>
      <c r="L98" s="25">
        <f>(('Val encad preços 95 com ajuste'!S96/(AVERAGE('Val encad preços 95 com ajuste'!S$89:S$92)))-1)*100</f>
        <v>-0.14648249209804343</v>
      </c>
      <c r="M98" s="25">
        <f>(('Val encad preços 95 com ajuste'!T96/(AVERAGE('Val encad preços 95 com ajuste'!T$89:T$92)))-1)*100</f>
        <v>4.6489106952547266</v>
      </c>
      <c r="N98" s="25">
        <f>(('Val encad preços 95 com ajuste'!U96/(AVERAGE('Val encad preços 95 com ajuste'!U$89:U$92)))-1)*100</f>
        <v>8.3403499787128474</v>
      </c>
      <c r="O98" s="25">
        <f>(('Val encad preços 95 com ajuste'!V96/(AVERAGE('Val encad preços 95 com ajuste'!V$89:V$92)))-1)*100</f>
        <v>6.4300490939670718</v>
      </c>
      <c r="P98" s="26">
        <f t="shared" si="62"/>
        <v>1.0149182232733527</v>
      </c>
      <c r="Q98" s="26">
        <f t="shared" si="63"/>
        <v>1.0253359926064134</v>
      </c>
      <c r="R98" s="26">
        <f t="shared" si="64"/>
        <v>0.99853517507901957</v>
      </c>
      <c r="S98" s="26">
        <f t="shared" si="65"/>
        <v>1.0464891069525473</v>
      </c>
      <c r="T98" s="26">
        <f t="shared" si="66"/>
        <v>1.0834034997871285</v>
      </c>
      <c r="U98" s="26">
        <f t="shared" si="67"/>
        <v>1.0643004909396707</v>
      </c>
      <c r="V98" s="26">
        <f t="shared" si="68"/>
        <v>8.5165267709344619</v>
      </c>
      <c r="W98" s="26">
        <f t="shared" si="69"/>
        <v>11.225416693595225</v>
      </c>
      <c r="X98" s="26">
        <f t="shared" si="70"/>
        <v>16.178235346940649</v>
      </c>
      <c r="Y98" s="26">
        <f t="shared" si="71"/>
        <v>10.525688439704828</v>
      </c>
      <c r="Z98" s="26">
        <f t="shared" si="72"/>
        <v>34.228711891497589</v>
      </c>
      <c r="AA98" s="26">
        <f t="shared" si="73"/>
        <v>37.348587641049825</v>
      </c>
    </row>
    <row r="99" spans="1:30" x14ac:dyDescent="0.25">
      <c r="A99" s="28"/>
      <c r="C99" s="32"/>
      <c r="F99" s="32"/>
      <c r="G99" s="33"/>
      <c r="H99" s="34"/>
    </row>
    <row r="100" spans="1:30" ht="14.25" customHeight="1" thickBot="1" x14ac:dyDescent="0.3">
      <c r="A100" s="35"/>
      <c r="B100" s="36"/>
      <c r="C100" s="36"/>
      <c r="D100" s="36"/>
      <c r="E100" s="36"/>
      <c r="F100" s="36"/>
      <c r="G100" s="36"/>
      <c r="H100" s="36"/>
      <c r="I100" s="36"/>
      <c r="J100" s="36"/>
    </row>
    <row r="101" spans="1:30" ht="15" customHeight="1" thickBot="1" x14ac:dyDescent="0.3">
      <c r="A101" s="35"/>
      <c r="B101" s="174" t="s">
        <v>16</v>
      </c>
      <c r="C101" s="175"/>
      <c r="D101" s="175"/>
      <c r="E101" s="175"/>
      <c r="F101" s="175"/>
      <c r="G101" s="175"/>
      <c r="H101" s="175"/>
      <c r="I101" s="175"/>
      <c r="J101" s="175"/>
      <c r="K101" s="175"/>
      <c r="L101" s="175"/>
      <c r="M101" s="175"/>
      <c r="N101" s="175"/>
      <c r="O101" s="176"/>
      <c r="P101" s="37"/>
      <c r="Q101" s="38"/>
      <c r="R101" s="38"/>
      <c r="S101" s="39"/>
      <c r="T101" s="177" t="s">
        <v>17</v>
      </c>
      <c r="U101" s="177"/>
      <c r="V101" s="177"/>
      <c r="W101" s="177"/>
      <c r="X101" s="177"/>
      <c r="Y101" s="177"/>
      <c r="Z101" s="177"/>
      <c r="AA101" s="178"/>
      <c r="AB101" s="179" t="s">
        <v>18</v>
      </c>
      <c r="AC101" s="180"/>
      <c r="AD101" s="181"/>
    </row>
    <row r="102" spans="1:30" ht="48" customHeight="1" thickBot="1" x14ac:dyDescent="0.3">
      <c r="A102" s="35"/>
      <c r="B102" s="40" t="s">
        <v>19</v>
      </c>
      <c r="C102" s="40" t="s">
        <v>20</v>
      </c>
      <c r="D102" s="41" t="s">
        <v>21</v>
      </c>
      <c r="E102" s="41" t="s">
        <v>22</v>
      </c>
      <c r="F102" s="41" t="s">
        <v>23</v>
      </c>
      <c r="G102" s="42" t="s">
        <v>24</v>
      </c>
      <c r="H102" s="42" t="s">
        <v>25</v>
      </c>
      <c r="I102" s="42" t="s">
        <v>26</v>
      </c>
      <c r="J102" s="43" t="s">
        <v>27</v>
      </c>
      <c r="K102" s="44" t="s">
        <v>28</v>
      </c>
      <c r="L102" s="43" t="s">
        <v>29</v>
      </c>
      <c r="M102" s="45" t="s">
        <v>30</v>
      </c>
      <c r="N102" s="46" t="s">
        <v>31</v>
      </c>
      <c r="O102" s="47" t="s">
        <v>32</v>
      </c>
      <c r="P102" s="37" t="s">
        <v>33</v>
      </c>
      <c r="Q102" s="48" t="s">
        <v>34</v>
      </c>
      <c r="R102" s="38" t="s">
        <v>35</v>
      </c>
      <c r="S102" s="49" t="s">
        <v>36</v>
      </c>
      <c r="T102" s="49" t="s">
        <v>37</v>
      </c>
      <c r="U102" s="49" t="s">
        <v>38</v>
      </c>
      <c r="V102" s="49" t="s">
        <v>39</v>
      </c>
      <c r="W102" s="50" t="s">
        <v>40</v>
      </c>
      <c r="X102" s="51" t="s">
        <v>41</v>
      </c>
      <c r="Y102" s="51" t="s">
        <v>42</v>
      </c>
      <c r="Z102" s="52" t="s">
        <v>43</v>
      </c>
      <c r="AA102" s="53" t="s">
        <v>44</v>
      </c>
      <c r="AB102" s="54" t="s">
        <v>8</v>
      </c>
      <c r="AC102" s="55" t="s">
        <v>45</v>
      </c>
      <c r="AD102" s="56" t="s">
        <v>46</v>
      </c>
    </row>
    <row r="103" spans="1:30" s="65" customFormat="1" ht="12.75" x14ac:dyDescent="0.2">
      <c r="B103" s="58"/>
      <c r="C103" s="57"/>
      <c r="D103" s="59"/>
      <c r="E103" s="59"/>
      <c r="F103" s="59"/>
      <c r="G103" s="30">
        <f>(C5/H5)</f>
        <v>0.60718678270368476</v>
      </c>
      <c r="H103" s="30">
        <f>(D5/H5)</f>
        <v>0.19946428691175636</v>
      </c>
      <c r="I103" s="30">
        <f>(E5/H5)</f>
        <v>0.19334893038455889</v>
      </c>
      <c r="J103" s="59"/>
      <c r="K103" s="59"/>
      <c r="L103" s="59"/>
      <c r="M103" s="59"/>
      <c r="N103" s="60"/>
      <c r="O103" s="60"/>
      <c r="P103" s="61"/>
      <c r="Q103" s="62"/>
      <c r="R103" s="63"/>
      <c r="S103" s="30"/>
      <c r="T103" s="30"/>
      <c r="U103" s="30"/>
      <c r="V103" s="30"/>
      <c r="W103" s="30"/>
      <c r="X103" s="30"/>
      <c r="Y103" s="30"/>
      <c r="Z103" s="30"/>
      <c r="AA103" s="30"/>
      <c r="AB103" s="64">
        <v>100</v>
      </c>
      <c r="AC103" s="64">
        <v>100</v>
      </c>
      <c r="AD103" s="64">
        <f>(AC103/AB103)*100</f>
        <v>100</v>
      </c>
    </row>
    <row r="104" spans="1:30" s="65" customFormat="1" ht="12.75" x14ac:dyDescent="0.2">
      <c r="A104" s="73" t="s">
        <v>47</v>
      </c>
      <c r="B104" s="58">
        <f t="shared" ref="B104:B135" si="74">((1+Z7/100)/T7)</f>
        <v>0.94286625776547583</v>
      </c>
      <c r="C104" s="58">
        <f t="shared" ref="C104:C135" si="75">((1+AA7/100)/U7)</f>
        <v>0.96907119987835622</v>
      </c>
      <c r="D104" s="30">
        <f t="shared" ref="D104:D135" si="76">((1+W7/100)/Q7)</f>
        <v>1.1306693244385229</v>
      </c>
      <c r="E104" s="30">
        <f t="shared" ref="E104:E135" si="77">((1+X7/100)/R7)</f>
        <v>0.97392832795809292</v>
      </c>
      <c r="F104" s="30">
        <f t="shared" ref="F104:F135" si="78">((1+Y7/100)/S7)</f>
        <v>1.0210298735499364</v>
      </c>
      <c r="G104" s="30">
        <f t="shared" ref="G104:G135" si="79">(C7/H7)</f>
        <v>0.63879192168608534</v>
      </c>
      <c r="H104" s="30">
        <f t="shared" ref="H104:H135" si="80">(D7/H7)</f>
        <v>0.18127219373000189</v>
      </c>
      <c r="I104" s="30">
        <f t="shared" ref="I104:I135" si="81">(E7/H7)</f>
        <v>0.17993588458391271</v>
      </c>
      <c r="J104" s="66">
        <f>1/(G104/D104+H104/E104+I104/F104)</f>
        <v>1.0783734723757106</v>
      </c>
      <c r="K104" s="29"/>
      <c r="L104" s="29">
        <f t="shared" ref="L104:L135" si="82">(V7/P7)</f>
        <v>7.2058309383251924</v>
      </c>
      <c r="M104" s="103">
        <f>GEOMEAN(B104:C104)</f>
        <v>0.95587893361952758</v>
      </c>
      <c r="N104" s="103">
        <f t="shared" ref="N104:N167" si="83">(M104/J104)</f>
        <v>0.88640805630509312</v>
      </c>
      <c r="O104" s="30"/>
      <c r="P104" s="67">
        <f t="shared" ref="P104:P135" si="84">(B7*P7)</f>
        <v>190920.15173833582</v>
      </c>
      <c r="Q104" s="62">
        <f t="shared" ref="Q104:Q135" si="85">P7</f>
        <v>1.00843452759276</v>
      </c>
      <c r="R104" s="68">
        <f t="shared" ref="R104:R167" si="86">(B104/C104)</f>
        <v>0.9729587030177248</v>
      </c>
      <c r="S104" s="30">
        <f t="shared" ref="S104:S135" si="87">(F7-G7)</f>
        <v>-2466.9247867770991</v>
      </c>
      <c r="T104" s="30">
        <f>(S104/J104)</f>
        <v>-2287.6348964170461</v>
      </c>
      <c r="U104" s="30">
        <f t="shared" ref="U104:U135" si="88">(F7/B104)</f>
        <v>13051.565966059004</v>
      </c>
      <c r="V104" s="30">
        <f t="shared" ref="V104:V135" si="89">(G7/C104)</f>
        <v>15244.29365874125</v>
      </c>
      <c r="W104" s="30">
        <f>(U104-V104)</f>
        <v>-2192.7276926822451</v>
      </c>
      <c r="X104" s="30">
        <f>(T104-W104)</f>
        <v>-94.907203734800987</v>
      </c>
      <c r="Y104" s="69">
        <f t="shared" ref="Y104:Y167" si="90">(X104/P104)</f>
        <v>-4.9710417088330908E-4</v>
      </c>
      <c r="Z104" s="30">
        <f t="shared" ref="Z104:Z167" si="91">(P104+X104)</f>
        <v>190825.24453460102</v>
      </c>
      <c r="AA104" s="30">
        <f t="shared" ref="AA104:AA135" si="92">(Z104/B7)</f>
        <v>1.0079332305830311</v>
      </c>
      <c r="AB104" s="64">
        <f t="shared" ref="AB104:AB124" si="93">(AB103*Q104)</f>
        <v>100.843452759276</v>
      </c>
      <c r="AC104" s="64">
        <f>(AC103*AA104)</f>
        <v>100.7933230583031</v>
      </c>
      <c r="AD104" s="64">
        <f t="shared" ref="AD104:AD124" si="94">(AC104/AB104)*100</f>
        <v>99.95028958291168</v>
      </c>
    </row>
    <row r="105" spans="1:30" s="65" customFormat="1" ht="12.75" x14ac:dyDescent="0.2">
      <c r="A105" s="73" t="s">
        <v>48</v>
      </c>
      <c r="B105" s="58">
        <f t="shared" si="74"/>
        <v>1.1433601758284815</v>
      </c>
      <c r="C105" s="58">
        <f t="shared" si="75"/>
        <v>1.047826377824616</v>
      </c>
      <c r="D105" s="30">
        <f t="shared" si="76"/>
        <v>1.167490965166158</v>
      </c>
      <c r="E105" s="30">
        <f t="shared" si="77"/>
        <v>1.0486851702778057</v>
      </c>
      <c r="F105" s="30">
        <f t="shared" si="78"/>
        <v>1.1101240173642295</v>
      </c>
      <c r="G105" s="30">
        <f t="shared" si="79"/>
        <v>0.62843160163762801</v>
      </c>
      <c r="H105" s="30">
        <f t="shared" si="80"/>
        <v>0.18506478956866887</v>
      </c>
      <c r="I105" s="30">
        <f t="shared" si="81"/>
        <v>0.18650360879370323</v>
      </c>
      <c r="J105" s="66">
        <f t="shared" ref="J105:J168" si="95">1/(G105/D105+H105/E105+I105/F105)</f>
        <v>1.132822270588586</v>
      </c>
      <c r="K105" s="29"/>
      <c r="L105" s="29">
        <f t="shared" si="82"/>
        <v>15.870332433942213</v>
      </c>
      <c r="M105" s="103">
        <f t="shared" ref="M105:M168" si="96">GEOMEAN(B105:C105)</f>
        <v>1.0945514842104385</v>
      </c>
      <c r="N105" s="103">
        <f t="shared" si="83"/>
        <v>0.96621642478986314</v>
      </c>
      <c r="O105" s="30"/>
      <c r="P105" s="67">
        <f t="shared" si="84"/>
        <v>205356.09094398899</v>
      </c>
      <c r="Q105" s="62">
        <f t="shared" si="85"/>
        <v>1.0036428318991701</v>
      </c>
      <c r="R105" s="68">
        <f t="shared" si="86"/>
        <v>1.0911733088855833</v>
      </c>
      <c r="S105" s="30">
        <f t="shared" si="87"/>
        <v>-2894.1648656003017</v>
      </c>
      <c r="T105" s="30">
        <f t="shared" ref="T105:T168" si="97">(S105/J105)</f>
        <v>-2554.8269492411782</v>
      </c>
      <c r="U105" s="30">
        <f t="shared" si="88"/>
        <v>12748.661236945016</v>
      </c>
      <c r="V105" s="30">
        <f t="shared" si="89"/>
        <v>16673.064153358897</v>
      </c>
      <c r="W105" s="30">
        <f t="shared" ref="W105:W168" si="98">(U105-V105)</f>
        <v>-3924.402916413881</v>
      </c>
      <c r="X105" s="30">
        <f t="shared" ref="X105:X168" si="99">(T105-W105)</f>
        <v>1369.5759671727028</v>
      </c>
      <c r="Y105" s="69">
        <f t="shared" si="90"/>
        <v>6.6692736547378844E-3</v>
      </c>
      <c r="Z105" s="30">
        <f t="shared" si="91"/>
        <v>206725.66691116171</v>
      </c>
      <c r="AA105" s="30">
        <f t="shared" si="92"/>
        <v>1.0103364005967219</v>
      </c>
      <c r="AB105" s="64">
        <f t="shared" si="93"/>
        <v>101.21080850580995</v>
      </c>
      <c r="AC105" s="64">
        <f t="shared" ref="AC105:AC124" si="100">(AC104*AA105)</f>
        <v>101.83516322290853</v>
      </c>
      <c r="AD105" s="64">
        <f t="shared" si="94"/>
        <v>100.61688541601043</v>
      </c>
    </row>
    <row r="106" spans="1:30" s="65" customFormat="1" ht="12.75" x14ac:dyDescent="0.2">
      <c r="A106" s="73" t="s">
        <v>49</v>
      </c>
      <c r="B106" s="58">
        <f t="shared" si="74"/>
        <v>1.2245234712891484</v>
      </c>
      <c r="C106" s="58">
        <f t="shared" si="75"/>
        <v>1.169909662423676</v>
      </c>
      <c r="D106" s="30">
        <f t="shared" si="76"/>
        <v>1.2235437015182593</v>
      </c>
      <c r="E106" s="30">
        <f t="shared" si="77"/>
        <v>1.0858434239009045</v>
      </c>
      <c r="F106" s="30">
        <f t="shared" si="78"/>
        <v>1.1327038628062394</v>
      </c>
      <c r="G106" s="30">
        <f t="shared" si="79"/>
        <v>0.63154910912134232</v>
      </c>
      <c r="H106" s="30">
        <f t="shared" si="80"/>
        <v>0.18509510527064973</v>
      </c>
      <c r="I106" s="30">
        <f t="shared" si="81"/>
        <v>0.18335578560800803</v>
      </c>
      <c r="J106" s="66">
        <f t="shared" si="95"/>
        <v>1.1785498283289222</v>
      </c>
      <c r="K106" s="29"/>
      <c r="L106" s="29">
        <f t="shared" si="82"/>
        <v>24.430920990047888</v>
      </c>
      <c r="M106" s="103">
        <f t="shared" si="96"/>
        <v>1.1969051094074901</v>
      </c>
      <c r="N106" s="103">
        <f t="shared" si="83"/>
        <v>1.0155744633254871</v>
      </c>
      <c r="O106" s="30"/>
      <c r="P106" s="67">
        <f t="shared" si="84"/>
        <v>231249.56255799421</v>
      </c>
      <c r="Q106" s="62">
        <f t="shared" si="85"/>
        <v>1.04395370872746</v>
      </c>
      <c r="R106" s="68">
        <f t="shared" si="86"/>
        <v>1.0466820735135483</v>
      </c>
      <c r="S106" s="30">
        <f t="shared" si="87"/>
        <v>-5367.1052205215983</v>
      </c>
      <c r="T106" s="30">
        <f t="shared" si="97"/>
        <v>-4553.9909230071935</v>
      </c>
      <c r="U106" s="30">
        <f t="shared" si="88"/>
        <v>12707.371924979447</v>
      </c>
      <c r="V106" s="30">
        <f t="shared" si="89"/>
        <v>17888.202032372734</v>
      </c>
      <c r="W106" s="30">
        <f t="shared" si="98"/>
        <v>-5180.8301073932871</v>
      </c>
      <c r="X106" s="30">
        <f t="shared" si="99"/>
        <v>626.83918438609362</v>
      </c>
      <c r="Y106" s="69">
        <f t="shared" si="90"/>
        <v>2.7106610600782909E-3</v>
      </c>
      <c r="Z106" s="30">
        <f t="shared" si="91"/>
        <v>231876.40174238032</v>
      </c>
      <c r="AA106" s="30">
        <f t="shared" si="92"/>
        <v>1.0467835133942318</v>
      </c>
      <c r="AB106" s="64">
        <f t="shared" si="93"/>
        <v>105.65939890294504</v>
      </c>
      <c r="AC106" s="64">
        <f t="shared" si="100"/>
        <v>106.59936994555126</v>
      </c>
      <c r="AD106" s="64">
        <f t="shared" si="94"/>
        <v>100.88962368929397</v>
      </c>
    </row>
    <row r="107" spans="1:30" s="35" customFormat="1" ht="12.75" x14ac:dyDescent="0.2">
      <c r="A107" s="73" t="s">
        <v>50</v>
      </c>
      <c r="B107" s="58">
        <f t="shared" si="74"/>
        <v>1.1300536950676436</v>
      </c>
      <c r="C107" s="58">
        <f t="shared" si="75"/>
        <v>1.1593864735165715</v>
      </c>
      <c r="D107" s="30">
        <f t="shared" si="76"/>
        <v>1.272134653788255</v>
      </c>
      <c r="E107" s="30">
        <f t="shared" si="77"/>
        <v>1.5992119608805482</v>
      </c>
      <c r="F107" s="30">
        <f t="shared" si="78"/>
        <v>1.129266807310676</v>
      </c>
      <c r="G107" s="30">
        <f t="shared" si="79"/>
        <v>0.6203848551068839</v>
      </c>
      <c r="H107" s="30">
        <f t="shared" si="80"/>
        <v>0.20796537470664747</v>
      </c>
      <c r="I107" s="30">
        <f t="shared" si="81"/>
        <v>0.17164977018646857</v>
      </c>
      <c r="J107" s="66">
        <f t="shared" si="95"/>
        <v>1.2991808105619618</v>
      </c>
      <c r="K107" s="29"/>
      <c r="L107" s="29">
        <f t="shared" si="82"/>
        <v>34.462739992597186</v>
      </c>
      <c r="M107" s="103">
        <f t="shared" si="96"/>
        <v>1.1446261260380379</v>
      </c>
      <c r="N107" s="103">
        <f t="shared" si="83"/>
        <v>0.88103681699464831</v>
      </c>
      <c r="O107" s="30"/>
      <c r="P107" s="67">
        <f t="shared" si="84"/>
        <v>247155.52025351886</v>
      </c>
      <c r="Q107" s="62">
        <f t="shared" si="85"/>
        <v>1.03275653567237</v>
      </c>
      <c r="R107" s="68">
        <f t="shared" si="86"/>
        <v>0.97469974066545928</v>
      </c>
      <c r="S107" s="30">
        <f t="shared" si="87"/>
        <v>-7864.3847217582988</v>
      </c>
      <c r="T107" s="30">
        <f t="shared" si="97"/>
        <v>-6053.3411961007587</v>
      </c>
      <c r="U107" s="30">
        <f t="shared" si="88"/>
        <v>13348.671205485283</v>
      </c>
      <c r="V107" s="30">
        <f t="shared" si="89"/>
        <v>19794.176028423346</v>
      </c>
      <c r="W107" s="30">
        <f t="shared" si="98"/>
        <v>-6445.5048229380627</v>
      </c>
      <c r="X107" s="30">
        <f t="shared" si="99"/>
        <v>392.16362683730404</v>
      </c>
      <c r="Y107" s="69">
        <f t="shared" si="90"/>
        <v>1.5867079417649407E-3</v>
      </c>
      <c r="Z107" s="30">
        <f t="shared" si="91"/>
        <v>247547.68388035617</v>
      </c>
      <c r="AA107" s="30">
        <f t="shared" si="92"/>
        <v>1.0343952186694312</v>
      </c>
      <c r="AB107" s="70">
        <f t="shared" si="93"/>
        <v>109.12043477223054</v>
      </c>
      <c r="AC107" s="70">
        <f t="shared" si="100"/>
        <v>110.26587858485209</v>
      </c>
      <c r="AD107" s="70">
        <f t="shared" si="94"/>
        <v>101.04970605644348</v>
      </c>
    </row>
    <row r="108" spans="1:30" s="65" customFormat="1" ht="12.75" x14ac:dyDescent="0.2">
      <c r="A108" s="73" t="s">
        <v>51</v>
      </c>
      <c r="B108" s="58">
        <f t="shared" si="74"/>
        <v>0.8490432379128644</v>
      </c>
      <c r="C108" s="58">
        <f t="shared" si="75"/>
        <v>0.89176163078178683</v>
      </c>
      <c r="D108" s="30">
        <f t="shared" si="76"/>
        <v>1.0267622236008005</v>
      </c>
      <c r="E108" s="30">
        <f t="shared" si="77"/>
        <v>0.97717538821229599</v>
      </c>
      <c r="F108" s="30">
        <f t="shared" si="78"/>
        <v>1.0032261748372875</v>
      </c>
      <c r="G108" s="30">
        <f t="shared" si="79"/>
        <v>0.63534069685376027</v>
      </c>
      <c r="H108" s="30">
        <f t="shared" si="80"/>
        <v>0.18113121285939787</v>
      </c>
      <c r="I108" s="30">
        <f t="shared" si="81"/>
        <v>0.18352809028684189</v>
      </c>
      <c r="J108" s="66">
        <f t="shared" si="95"/>
        <v>1.0130884154902915</v>
      </c>
      <c r="K108" s="29"/>
      <c r="L108" s="29">
        <f t="shared" si="82"/>
        <v>2.4940443695167707</v>
      </c>
      <c r="M108" s="103">
        <f t="shared" si="96"/>
        <v>0.87014032342227687</v>
      </c>
      <c r="N108" s="103">
        <f t="shared" si="83"/>
        <v>0.85889870036779181</v>
      </c>
      <c r="O108" s="30"/>
      <c r="P108" s="67">
        <f t="shared" si="84"/>
        <v>223088.68985833888</v>
      </c>
      <c r="Q108" s="62">
        <f t="shared" si="85"/>
        <v>1.0181256569815116</v>
      </c>
      <c r="R108" s="68">
        <f t="shared" si="86"/>
        <v>0.95209662381249549</v>
      </c>
      <c r="S108" s="30">
        <f t="shared" si="87"/>
        <v>-6171.2453983132982</v>
      </c>
      <c r="T108" s="30">
        <f t="shared" si="97"/>
        <v>-6091.5170916515508</v>
      </c>
      <c r="U108" s="30">
        <f t="shared" si="88"/>
        <v>15502.156110599977</v>
      </c>
      <c r="V108" s="30">
        <f t="shared" si="89"/>
        <v>21679.836348351058</v>
      </c>
      <c r="W108" s="30">
        <f t="shared" si="98"/>
        <v>-6177.6802377510812</v>
      </c>
      <c r="X108" s="30">
        <f t="shared" si="99"/>
        <v>86.163146099530422</v>
      </c>
      <c r="Y108" s="69">
        <f t="shared" si="90"/>
        <v>3.8622821333633695E-4</v>
      </c>
      <c r="Z108" s="30">
        <f t="shared" si="91"/>
        <v>223174.85300443842</v>
      </c>
      <c r="AA108" s="30">
        <f t="shared" si="92"/>
        <v>1.0185188858349594</v>
      </c>
      <c r="AB108" s="64">
        <f t="shared" si="93"/>
        <v>111.0983143425854</v>
      </c>
      <c r="AC108" s="64">
        <f t="shared" si="100"/>
        <v>112.30787980185646</v>
      </c>
      <c r="AD108" s="64">
        <f t="shared" si="94"/>
        <v>101.08873430387182</v>
      </c>
    </row>
    <row r="109" spans="1:30" s="65" customFormat="1" ht="12.75" x14ac:dyDescent="0.2">
      <c r="A109" s="73" t="s">
        <v>52</v>
      </c>
      <c r="B109" s="58">
        <f t="shared" si="74"/>
        <v>1.0606783904092603</v>
      </c>
      <c r="C109" s="58">
        <f t="shared" si="75"/>
        <v>1.0002985105006226</v>
      </c>
      <c r="D109" s="30">
        <f t="shared" si="76"/>
        <v>1.0695591019701784</v>
      </c>
      <c r="E109" s="30">
        <f t="shared" si="77"/>
        <v>1.0590017032499883</v>
      </c>
      <c r="F109" s="30">
        <f t="shared" si="78"/>
        <v>1.076079324577536</v>
      </c>
      <c r="G109" s="30">
        <f t="shared" si="79"/>
        <v>0.62752369053663626</v>
      </c>
      <c r="H109" s="30">
        <f t="shared" si="80"/>
        <v>0.18480631664825437</v>
      </c>
      <c r="I109" s="30">
        <f t="shared" si="81"/>
        <v>0.18766999281510943</v>
      </c>
      <c r="J109" s="66">
        <f t="shared" si="95"/>
        <v>1.0688053446698909</v>
      </c>
      <c r="K109" s="29"/>
      <c r="L109" s="29">
        <f t="shared" si="82"/>
        <v>8.7380590899112782</v>
      </c>
      <c r="M109" s="103">
        <f t="shared" si="96"/>
        <v>1.0300461222909296</v>
      </c>
      <c r="N109" s="103">
        <f t="shared" si="83"/>
        <v>0.96373593884774933</v>
      </c>
      <c r="O109" s="30"/>
      <c r="P109" s="67">
        <f t="shared" si="84"/>
        <v>239452.5671203474</v>
      </c>
      <c r="Q109" s="62">
        <f t="shared" si="85"/>
        <v>1.0281808397401631</v>
      </c>
      <c r="R109" s="68">
        <f t="shared" si="86"/>
        <v>1.0603618612592147</v>
      </c>
      <c r="S109" s="30">
        <f t="shared" si="87"/>
        <v>-5168.3492462390968</v>
      </c>
      <c r="T109" s="30">
        <f t="shared" si="97"/>
        <v>-4835.6319249464295</v>
      </c>
      <c r="U109" s="30">
        <f t="shared" si="88"/>
        <v>16406.258956171034</v>
      </c>
      <c r="V109" s="30">
        <f t="shared" si="89"/>
        <v>22563.378183190896</v>
      </c>
      <c r="W109" s="30">
        <f t="shared" si="98"/>
        <v>-6157.1192270198626</v>
      </c>
      <c r="X109" s="30">
        <f t="shared" si="99"/>
        <v>1321.4873020734331</v>
      </c>
      <c r="Y109" s="69">
        <f t="shared" si="90"/>
        <v>5.5187852774585692E-3</v>
      </c>
      <c r="Z109" s="30">
        <f t="shared" si="91"/>
        <v>240774.05442242083</v>
      </c>
      <c r="AA109" s="30">
        <f t="shared" si="92"/>
        <v>1.0338551490210859</v>
      </c>
      <c r="AB109" s="64">
        <f t="shared" si="93"/>
        <v>114.22915813447605</v>
      </c>
      <c r="AC109" s="64">
        <f t="shared" si="100"/>
        <v>116.11007980879052</v>
      </c>
      <c r="AD109" s="64">
        <f t="shared" si="94"/>
        <v>101.64662132246494</v>
      </c>
    </row>
    <row r="110" spans="1:30" s="65" customFormat="1" ht="12.75" x14ac:dyDescent="0.2">
      <c r="A110" s="73" t="s">
        <v>53</v>
      </c>
      <c r="B110" s="58">
        <f t="shared" si="74"/>
        <v>1.0986620618503942</v>
      </c>
      <c r="C110" s="58">
        <f t="shared" si="75"/>
        <v>1.1099179600053695</v>
      </c>
      <c r="D110" s="30">
        <f t="shared" si="76"/>
        <v>1.1027918256022342</v>
      </c>
      <c r="E110" s="30">
        <f t="shared" si="77"/>
        <v>1.0840112712883105</v>
      </c>
      <c r="F110" s="30">
        <f t="shared" si="78"/>
        <v>1.0821518825837932</v>
      </c>
      <c r="G110" s="30">
        <f t="shared" si="79"/>
        <v>0.62859374728750994</v>
      </c>
      <c r="H110" s="30">
        <f t="shared" si="80"/>
        <v>0.18279705592667039</v>
      </c>
      <c r="I110" s="30">
        <f t="shared" si="81"/>
        <v>0.18860919678581961</v>
      </c>
      <c r="J110" s="66">
        <f t="shared" si="95"/>
        <v>1.0953823062623571</v>
      </c>
      <c r="K110" s="29"/>
      <c r="L110" s="29">
        <f t="shared" si="82"/>
        <v>14.604422795600197</v>
      </c>
      <c r="M110" s="103">
        <f t="shared" si="96"/>
        <v>1.1042756695790605</v>
      </c>
      <c r="N110" s="103">
        <f t="shared" si="83"/>
        <v>1.0081189583452823</v>
      </c>
      <c r="O110" s="30"/>
      <c r="P110" s="67">
        <f t="shared" si="84"/>
        <v>256269.55155929373</v>
      </c>
      <c r="Q110" s="62">
        <f t="shared" si="85"/>
        <v>1.040990871409978</v>
      </c>
      <c r="R110" s="68">
        <f t="shared" si="86"/>
        <v>0.98985880167672857</v>
      </c>
      <c r="S110" s="30">
        <f t="shared" si="87"/>
        <v>-6642.6268609168001</v>
      </c>
      <c r="T110" s="30">
        <f t="shared" si="97"/>
        <v>-6064.2086538558824</v>
      </c>
      <c r="U110" s="30">
        <f t="shared" si="88"/>
        <v>16864.678870635707</v>
      </c>
      <c r="V110" s="30">
        <f t="shared" si="89"/>
        <v>22678.441676223018</v>
      </c>
      <c r="W110" s="30">
        <f t="shared" si="98"/>
        <v>-5813.7628055873101</v>
      </c>
      <c r="X110" s="30">
        <f t="shared" si="99"/>
        <v>-250.44584826857226</v>
      </c>
      <c r="Y110" s="69">
        <f t="shared" si="90"/>
        <v>-9.7727508689469098E-4</v>
      </c>
      <c r="Z110" s="30">
        <f t="shared" si="91"/>
        <v>256019.10571102516</v>
      </c>
      <c r="AA110" s="30">
        <f t="shared" si="92"/>
        <v>1.0399735369656644</v>
      </c>
      <c r="AB110" s="64">
        <f t="shared" si="93"/>
        <v>118.91151086683641</v>
      </c>
      <c r="AC110" s="64">
        <f t="shared" si="100"/>
        <v>120.75141037611345</v>
      </c>
      <c r="AD110" s="64">
        <f t="shared" si="94"/>
        <v>101.54728461177949</v>
      </c>
    </row>
    <row r="111" spans="1:30" s="65" customFormat="1" ht="12.75" x14ac:dyDescent="0.2">
      <c r="A111" s="73" t="s">
        <v>54</v>
      </c>
      <c r="B111" s="58">
        <f t="shared" si="74"/>
        <v>1.0731186465948153</v>
      </c>
      <c r="C111" s="58">
        <f t="shared" si="75"/>
        <v>1.1403577890696204</v>
      </c>
      <c r="D111" s="30">
        <f t="shared" si="76"/>
        <v>1.1319928733110995</v>
      </c>
      <c r="E111" s="30">
        <f t="shared" si="77"/>
        <v>1.2336395422889499</v>
      </c>
      <c r="F111" s="30">
        <f t="shared" si="78"/>
        <v>1.0530425155498513</v>
      </c>
      <c r="G111" s="30">
        <f t="shared" si="79"/>
        <v>0.62197209205376947</v>
      </c>
      <c r="H111" s="30">
        <f t="shared" si="80"/>
        <v>0.20177566229487451</v>
      </c>
      <c r="I111" s="30">
        <f t="shared" si="81"/>
        <v>0.17625224565135603</v>
      </c>
      <c r="J111" s="66">
        <f t="shared" si="95"/>
        <v>1.1358675435570371</v>
      </c>
      <c r="K111" s="29"/>
      <c r="L111" s="29">
        <f t="shared" si="82"/>
        <v>17.945435504523285</v>
      </c>
      <c r="M111" s="103">
        <f t="shared" si="96"/>
        <v>1.1062274663197651</v>
      </c>
      <c r="N111" s="103">
        <f t="shared" si="83"/>
        <v>0.97390534010290286</v>
      </c>
      <c r="O111" s="30"/>
      <c r="P111" s="67">
        <f t="shared" si="84"/>
        <v>266255.482976422</v>
      </c>
      <c r="Q111" s="62">
        <f t="shared" si="85"/>
        <v>1.0486457702863317</v>
      </c>
      <c r="R111" s="68">
        <f t="shared" si="86"/>
        <v>0.94103680167812653</v>
      </c>
      <c r="S111" s="30">
        <f t="shared" si="87"/>
        <v>-6856.9297757433997</v>
      </c>
      <c r="T111" s="30">
        <f t="shared" si="97"/>
        <v>-6036.7336091587886</v>
      </c>
      <c r="U111" s="30">
        <f t="shared" si="88"/>
        <v>16212.769344520266</v>
      </c>
      <c r="V111" s="30">
        <f t="shared" si="89"/>
        <v>21269.776121823892</v>
      </c>
      <c r="W111" s="30">
        <f t="shared" si="98"/>
        <v>-5057.0067773036262</v>
      </c>
      <c r="X111" s="30">
        <f t="shared" si="99"/>
        <v>-979.72683185516235</v>
      </c>
      <c r="Y111" s="69">
        <f t="shared" si="90"/>
        <v>-3.6796494137997567E-3</v>
      </c>
      <c r="Z111" s="30">
        <f t="shared" si="91"/>
        <v>265275.75614456687</v>
      </c>
      <c r="AA111" s="30">
        <f t="shared" si="92"/>
        <v>1.044787121492414</v>
      </c>
      <c r="AB111" s="64">
        <f t="shared" si="93"/>
        <v>124.69605290886517</v>
      </c>
      <c r="AC111" s="64">
        <f t="shared" si="100"/>
        <v>126.15951846300879</v>
      </c>
      <c r="AD111" s="64">
        <f t="shared" si="94"/>
        <v>101.17362620548479</v>
      </c>
    </row>
    <row r="112" spans="1:30" s="65" customFormat="1" ht="12.75" x14ac:dyDescent="0.2">
      <c r="A112" s="73" t="s">
        <v>55</v>
      </c>
      <c r="B112" s="58">
        <f t="shared" si="74"/>
        <v>0.9242636819579978</v>
      </c>
      <c r="C112" s="58">
        <f t="shared" si="75"/>
        <v>0.89945723763158125</v>
      </c>
      <c r="D112" s="30">
        <f t="shared" si="76"/>
        <v>1.0132798095888251</v>
      </c>
      <c r="E112" s="30">
        <f t="shared" si="77"/>
        <v>0.99067946184315658</v>
      </c>
      <c r="F112" s="30">
        <f t="shared" si="78"/>
        <v>0.98904193400757834</v>
      </c>
      <c r="G112" s="30">
        <f t="shared" si="79"/>
        <v>0.62918751146524809</v>
      </c>
      <c r="H112" s="30">
        <f t="shared" si="80"/>
        <v>0.18820820576587671</v>
      </c>
      <c r="I112" s="30">
        <f t="shared" si="81"/>
        <v>0.18260428276887522</v>
      </c>
      <c r="J112" s="66">
        <f t="shared" si="95"/>
        <v>1.0044720298551766</v>
      </c>
      <c r="K112" s="29"/>
      <c r="L112" s="29">
        <f t="shared" si="82"/>
        <v>-0.98211655167576106</v>
      </c>
      <c r="M112" s="103">
        <f t="shared" si="96"/>
        <v>0.91177610092452799</v>
      </c>
      <c r="N112" s="103">
        <f t="shared" si="83"/>
        <v>0.90771676445384608</v>
      </c>
      <c r="O112" s="30"/>
      <c r="P112" s="67">
        <f t="shared" si="84"/>
        <v>234081.48032568311</v>
      </c>
      <c r="Q112" s="62">
        <f t="shared" si="85"/>
        <v>0.99313017921228108</v>
      </c>
      <c r="R112" s="68">
        <f t="shared" si="86"/>
        <v>1.0275793481763913</v>
      </c>
      <c r="S112" s="30">
        <f t="shared" si="87"/>
        <v>-5615.4893850385979</v>
      </c>
      <c r="T112" s="30">
        <f t="shared" si="97"/>
        <v>-5590.4885533231136</v>
      </c>
      <c r="U112" s="30">
        <f t="shared" si="88"/>
        <v>17418.032319016402</v>
      </c>
      <c r="V112" s="30">
        <f t="shared" si="89"/>
        <v>24141.608027807455</v>
      </c>
      <c r="W112" s="30">
        <f t="shared" si="98"/>
        <v>-6723.5757087910533</v>
      </c>
      <c r="X112" s="30">
        <f t="shared" si="99"/>
        <v>1133.0871554679397</v>
      </c>
      <c r="Y112" s="69">
        <f t="shared" si="90"/>
        <v>4.8405672840561706E-3</v>
      </c>
      <c r="Z112" s="30">
        <f t="shared" si="91"/>
        <v>235214.56748115105</v>
      </c>
      <c r="AA112" s="30">
        <f t="shared" si="92"/>
        <v>0.99793749266658494</v>
      </c>
      <c r="AB112" s="64">
        <f t="shared" si="93"/>
        <v>123.83941337244535</v>
      </c>
      <c r="AC112" s="64">
        <f t="shared" si="100"/>
        <v>125.89931353099873</v>
      </c>
      <c r="AD112" s="64">
        <f t="shared" si="94"/>
        <v>101.66336395050439</v>
      </c>
    </row>
    <row r="113" spans="1:30" s="65" customFormat="1" ht="12.75" x14ac:dyDescent="0.2">
      <c r="A113" s="73" t="s">
        <v>56</v>
      </c>
      <c r="B113" s="58">
        <f t="shared" si="74"/>
        <v>1.0536875861148387</v>
      </c>
      <c r="C113" s="58">
        <f t="shared" si="75"/>
        <v>1.0036169632617307</v>
      </c>
      <c r="D113" s="30">
        <f t="shared" si="76"/>
        <v>1.0297071958946884</v>
      </c>
      <c r="E113" s="30">
        <f t="shared" si="77"/>
        <v>1.032503574943995</v>
      </c>
      <c r="F113" s="30">
        <f t="shared" si="78"/>
        <v>1.0426212137810944</v>
      </c>
      <c r="G113" s="30">
        <f t="shared" si="79"/>
        <v>0.61972121537795011</v>
      </c>
      <c r="H113" s="30">
        <f t="shared" si="80"/>
        <v>0.19194446623138528</v>
      </c>
      <c r="I113" s="30">
        <f t="shared" si="81"/>
        <v>0.18833431839066456</v>
      </c>
      <c r="J113" s="66">
        <f t="shared" si="95"/>
        <v>1.0326529224512646</v>
      </c>
      <c r="K113" s="29"/>
      <c r="L113" s="29">
        <f t="shared" si="82"/>
        <v>5.7927327813589491</v>
      </c>
      <c r="M113" s="103">
        <f t="shared" si="96"/>
        <v>1.0283475751919473</v>
      </c>
      <c r="N113" s="103">
        <f t="shared" si="83"/>
        <v>0.99583078964314797</v>
      </c>
      <c r="O113" s="30"/>
      <c r="P113" s="67">
        <f t="shared" si="84"/>
        <v>254230.568354346</v>
      </c>
      <c r="Q113" s="62">
        <f t="shared" si="85"/>
        <v>1.0091082278261576</v>
      </c>
      <c r="R113" s="68">
        <f t="shared" si="86"/>
        <v>1.0498901719341009</v>
      </c>
      <c r="S113" s="30">
        <f t="shared" si="87"/>
        <v>-4091.1058260356003</v>
      </c>
      <c r="T113" s="30">
        <f t="shared" si="97"/>
        <v>-3961.7433283627565</v>
      </c>
      <c r="U113" s="30">
        <f t="shared" si="88"/>
        <v>17846.461840698328</v>
      </c>
      <c r="V113" s="30">
        <f t="shared" si="89"/>
        <v>22813.186665599125</v>
      </c>
      <c r="W113" s="30">
        <f t="shared" si="98"/>
        <v>-4966.7248249007971</v>
      </c>
      <c r="X113" s="30">
        <f t="shared" si="99"/>
        <v>1004.9814965380406</v>
      </c>
      <c r="Y113" s="69">
        <f t="shared" si="90"/>
        <v>3.9530317028489649E-3</v>
      </c>
      <c r="Z113" s="30">
        <f t="shared" si="91"/>
        <v>255235.54985088404</v>
      </c>
      <c r="AA113" s="30">
        <f t="shared" si="92"/>
        <v>1.0130972646423602</v>
      </c>
      <c r="AB113" s="64">
        <f t="shared" si="93"/>
        <v>124.96737096329929</v>
      </c>
      <c r="AC113" s="64">
        <f t="shared" si="100"/>
        <v>127.5482501586057</v>
      </c>
      <c r="AD113" s="64">
        <f t="shared" si="94"/>
        <v>102.06524245121902</v>
      </c>
    </row>
    <row r="114" spans="1:30" s="65" customFormat="1" ht="12.75" x14ac:dyDescent="0.2">
      <c r="A114" s="73" t="s">
        <v>57</v>
      </c>
      <c r="B114" s="58">
        <f t="shared" si="74"/>
        <v>1.0945614641661174</v>
      </c>
      <c r="C114" s="58">
        <f t="shared" si="75"/>
        <v>1.1033290127264037</v>
      </c>
      <c r="D114" s="30">
        <f t="shared" si="76"/>
        <v>1.0551507579162602</v>
      </c>
      <c r="E114" s="30">
        <f t="shared" si="77"/>
        <v>1.0258159430479759</v>
      </c>
      <c r="F114" s="30">
        <f t="shared" si="78"/>
        <v>1.0429509936351962</v>
      </c>
      <c r="G114" s="30">
        <f t="shared" si="79"/>
        <v>0.62642063193709019</v>
      </c>
      <c r="H114" s="30">
        <f t="shared" si="80"/>
        <v>0.19101170456742964</v>
      </c>
      <c r="I114" s="30">
        <f t="shared" si="81"/>
        <v>0.18256766349548023</v>
      </c>
      <c r="J114" s="66">
        <f t="shared" si="95"/>
        <v>1.0471943457377761</v>
      </c>
      <c r="K114" s="29"/>
      <c r="L114" s="29">
        <f t="shared" si="82"/>
        <v>8.3131537903859645</v>
      </c>
      <c r="M114" s="103">
        <f t="shared" si="96"/>
        <v>1.0989364948106735</v>
      </c>
      <c r="N114" s="103">
        <f t="shared" si="83"/>
        <v>1.0494102639911063</v>
      </c>
      <c r="O114" s="30"/>
      <c r="P114" s="67">
        <f t="shared" si="84"/>
        <v>261092.60873666187</v>
      </c>
      <c r="Q114" s="62">
        <f t="shared" si="85"/>
        <v>1.0118170992261746</v>
      </c>
      <c r="R114" s="68">
        <f t="shared" si="86"/>
        <v>0.99205355024733644</v>
      </c>
      <c r="S114" s="30">
        <f t="shared" si="87"/>
        <v>-6580.3654923853974</v>
      </c>
      <c r="T114" s="30">
        <f t="shared" si="97"/>
        <v>-6283.805407437867</v>
      </c>
      <c r="U114" s="30">
        <f t="shared" si="88"/>
        <v>17162.867696250771</v>
      </c>
      <c r="V114" s="30">
        <f t="shared" si="89"/>
        <v>22990.584671204633</v>
      </c>
      <c r="W114" s="30">
        <f t="shared" si="98"/>
        <v>-5827.7169749538625</v>
      </c>
      <c r="X114" s="30">
        <f t="shared" si="99"/>
        <v>-456.08843248400444</v>
      </c>
      <c r="Y114" s="69">
        <f t="shared" si="90"/>
        <v>-1.7468454380645277E-3</v>
      </c>
      <c r="Z114" s="30">
        <f t="shared" si="91"/>
        <v>260636.52030417786</v>
      </c>
      <c r="AA114" s="30">
        <f t="shared" si="92"/>
        <v>1.0100496111422355</v>
      </c>
      <c r="AB114" s="64">
        <f t="shared" si="93"/>
        <v>126.44412278600676</v>
      </c>
      <c r="AC114" s="64">
        <f t="shared" si="100"/>
        <v>128.83006047457226</v>
      </c>
      <c r="AD114" s="64">
        <f t="shared" si="94"/>
        <v>101.88695024805814</v>
      </c>
    </row>
    <row r="115" spans="1:30" s="65" customFormat="1" ht="12.75" x14ac:dyDescent="0.2">
      <c r="A115" s="73" t="s">
        <v>58</v>
      </c>
      <c r="B115" s="58">
        <f t="shared" si="74"/>
        <v>0.97357667930016789</v>
      </c>
      <c r="C115" s="58">
        <f t="shared" si="75"/>
        <v>1.1233500549869535</v>
      </c>
      <c r="D115" s="30">
        <f t="shared" si="76"/>
        <v>1.0676350641563956</v>
      </c>
      <c r="E115" s="30">
        <f t="shared" si="77"/>
        <v>1.1410470480279604</v>
      </c>
      <c r="F115" s="30">
        <f t="shared" si="78"/>
        <v>1.0139904551504821</v>
      </c>
      <c r="G115" s="30">
        <f t="shared" si="79"/>
        <v>0.62172730857502123</v>
      </c>
      <c r="H115" s="30">
        <f t="shared" si="80"/>
        <v>0.20968679443121219</v>
      </c>
      <c r="I115" s="30">
        <f t="shared" si="81"/>
        <v>0.16858589699376658</v>
      </c>
      <c r="J115" s="66">
        <f t="shared" si="95"/>
        <v>1.0725384479236983</v>
      </c>
      <c r="K115" s="29"/>
      <c r="L115" s="29">
        <f t="shared" si="82"/>
        <v>7.8370479528968247</v>
      </c>
      <c r="M115" s="103">
        <f t="shared" si="96"/>
        <v>1.0457855498264734</v>
      </c>
      <c r="N115" s="103">
        <f t="shared" si="83"/>
        <v>0.97505646706743687</v>
      </c>
      <c r="O115" s="30"/>
      <c r="P115" s="67">
        <f t="shared" si="84"/>
        <v>256601.41852344584</v>
      </c>
      <c r="Q115" s="62">
        <f t="shared" si="85"/>
        <v>0.99972831311542776</v>
      </c>
      <c r="R115" s="68">
        <f t="shared" si="86"/>
        <v>0.86667257012016163</v>
      </c>
      <c r="S115" s="30">
        <f t="shared" si="87"/>
        <v>-7544.7793485215989</v>
      </c>
      <c r="T115" s="30">
        <f t="shared" si="97"/>
        <v>-7034.5071201198962</v>
      </c>
      <c r="U115" s="30">
        <f t="shared" si="88"/>
        <v>17236.473038774038</v>
      </c>
      <c r="V115" s="30">
        <f t="shared" si="89"/>
        <v>21654.699195915931</v>
      </c>
      <c r="W115" s="30">
        <f t="shared" si="98"/>
        <v>-4418.2261571418931</v>
      </c>
      <c r="X115" s="30">
        <f t="shared" si="99"/>
        <v>-2616.2809629780031</v>
      </c>
      <c r="Y115" s="69">
        <f t="shared" si="90"/>
        <v>-1.0195894387617938E-2</v>
      </c>
      <c r="Z115" s="30">
        <f t="shared" si="91"/>
        <v>253985.13756046785</v>
      </c>
      <c r="AA115" s="30">
        <f t="shared" si="92"/>
        <v>0.98953518881859137</v>
      </c>
      <c r="AB115" s="64">
        <f t="shared" si="93"/>
        <v>126.40976957621456</v>
      </c>
      <c r="AC115" s="64">
        <f t="shared" si="100"/>
        <v>127.4818782172164</v>
      </c>
      <c r="AD115" s="64">
        <f t="shared" si="94"/>
        <v>100.84812166385247</v>
      </c>
    </row>
    <row r="116" spans="1:30" s="65" customFormat="1" ht="12.75" x14ac:dyDescent="0.2">
      <c r="A116" s="73" t="s">
        <v>59</v>
      </c>
      <c r="B116" s="58">
        <f t="shared" si="74"/>
        <v>1.2335098036695904</v>
      </c>
      <c r="C116" s="58">
        <f t="shared" si="75"/>
        <v>1.2075297521852066</v>
      </c>
      <c r="D116" s="30">
        <f t="shared" si="76"/>
        <v>1.0215569158356923</v>
      </c>
      <c r="E116" s="30">
        <f t="shared" si="77"/>
        <v>0.98290185492059978</v>
      </c>
      <c r="F116" s="30">
        <f t="shared" si="78"/>
        <v>0.98061294745106264</v>
      </c>
      <c r="G116" s="30">
        <f t="shared" si="79"/>
        <v>0.63942534947925789</v>
      </c>
      <c r="H116" s="30">
        <f t="shared" si="80"/>
        <v>0.18948263202529739</v>
      </c>
      <c r="I116" s="30">
        <f t="shared" si="81"/>
        <v>0.1710920184954447</v>
      </c>
      <c r="J116" s="66">
        <f t="shared" si="95"/>
        <v>1.0068612155165755</v>
      </c>
      <c r="K116" s="29"/>
      <c r="L116" s="29">
        <f t="shared" si="82"/>
        <v>3.2043920224636424E-2</v>
      </c>
      <c r="M116" s="103">
        <f t="shared" si="96"/>
        <v>1.2204506493681599</v>
      </c>
      <c r="N116" s="103">
        <f t="shared" si="83"/>
        <v>1.2121339371901432</v>
      </c>
      <c r="O116" s="30"/>
      <c r="P116" s="67">
        <f t="shared" si="84"/>
        <v>250483.72656022763</v>
      </c>
      <c r="Q116" s="62">
        <f t="shared" si="85"/>
        <v>0.99926489476011005</v>
      </c>
      <c r="R116" s="68">
        <f t="shared" si="86"/>
        <v>1.0215150404678386</v>
      </c>
      <c r="S116" s="30">
        <f t="shared" si="87"/>
        <v>-3693.3703529815029</v>
      </c>
      <c r="T116" s="30">
        <f t="shared" si="97"/>
        <v>-3668.2020283069496</v>
      </c>
      <c r="U116" s="30">
        <f t="shared" si="88"/>
        <v>17959.625167376642</v>
      </c>
      <c r="V116" s="30">
        <f t="shared" si="89"/>
        <v>21404.643670599529</v>
      </c>
      <c r="W116" s="30">
        <f t="shared" si="98"/>
        <v>-3445.0185032228874</v>
      </c>
      <c r="X116" s="30">
        <f t="shared" si="99"/>
        <v>-223.18352508406224</v>
      </c>
      <c r="Y116" s="69">
        <f t="shared" si="90"/>
        <v>-8.9101007937295604E-4</v>
      </c>
      <c r="Z116" s="30">
        <f t="shared" si="91"/>
        <v>250260.54303514358</v>
      </c>
      <c r="AA116" s="30">
        <f t="shared" si="92"/>
        <v>0.99837453966691525</v>
      </c>
      <c r="AB116" s="64">
        <f t="shared" si="93"/>
        <v>126.3168450922258</v>
      </c>
      <c r="AC116" s="64">
        <f t="shared" si="100"/>
        <v>127.27466148098718</v>
      </c>
      <c r="AD116" s="64">
        <f t="shared" si="94"/>
        <v>100.75826497096413</v>
      </c>
    </row>
    <row r="117" spans="1:30" s="65" customFormat="1" ht="12.75" x14ac:dyDescent="0.2">
      <c r="A117" s="73" t="s">
        <v>60</v>
      </c>
      <c r="B117" s="58">
        <f t="shared" si="74"/>
        <v>1.3494993691954495</v>
      </c>
      <c r="C117" s="58">
        <f t="shared" si="75"/>
        <v>1.3734906144560317</v>
      </c>
      <c r="D117" s="30">
        <f t="shared" si="76"/>
        <v>1.0540777223746309</v>
      </c>
      <c r="E117" s="30">
        <f t="shared" si="77"/>
        <v>1.0293714971764385</v>
      </c>
      <c r="F117" s="30">
        <f t="shared" si="78"/>
        <v>1.0685859049758266</v>
      </c>
      <c r="G117" s="30">
        <f t="shared" si="79"/>
        <v>0.63254708233648949</v>
      </c>
      <c r="H117" s="30">
        <f t="shared" si="80"/>
        <v>0.19226474459595574</v>
      </c>
      <c r="I117" s="30">
        <f t="shared" si="81"/>
        <v>0.17518817306755469</v>
      </c>
      <c r="J117" s="66">
        <f t="shared" si="95"/>
        <v>1.0517259895075106</v>
      </c>
      <c r="K117" s="29"/>
      <c r="L117" s="29">
        <f t="shared" si="82"/>
        <v>7.1940858333463087</v>
      </c>
      <c r="M117" s="103">
        <f t="shared" si="96"/>
        <v>1.361442146330238</v>
      </c>
      <c r="N117" s="103">
        <f t="shared" si="83"/>
        <v>1.2944836962408406</v>
      </c>
      <c r="O117" s="30"/>
      <c r="P117" s="67">
        <f t="shared" si="84"/>
        <v>270105.24837847037</v>
      </c>
      <c r="Q117" s="62">
        <f t="shared" si="85"/>
        <v>1.0051963938145663</v>
      </c>
      <c r="R117" s="68">
        <f t="shared" si="86"/>
        <v>0.98253264710506683</v>
      </c>
      <c r="S117" s="30">
        <f t="shared" si="87"/>
        <v>-4272.9397832237009</v>
      </c>
      <c r="T117" s="30">
        <f t="shared" si="97"/>
        <v>-4062.788051120217</v>
      </c>
      <c r="U117" s="30">
        <f t="shared" si="88"/>
        <v>18323.64980550906</v>
      </c>
      <c r="V117" s="30">
        <f t="shared" si="89"/>
        <v>21114.591779429207</v>
      </c>
      <c r="W117" s="30">
        <f t="shared" si="98"/>
        <v>-2790.9419739201476</v>
      </c>
      <c r="X117" s="30">
        <f t="shared" si="99"/>
        <v>-1271.8460772000694</v>
      </c>
      <c r="Y117" s="69">
        <f t="shared" si="90"/>
        <v>-4.7087055317709481E-3</v>
      </c>
      <c r="Z117" s="30">
        <f t="shared" si="91"/>
        <v>268833.40230127028</v>
      </c>
      <c r="AA117" s="30">
        <f t="shared" si="92"/>
        <v>1.0004632199944952</v>
      </c>
      <c r="AB117" s="64">
        <f t="shared" si="93"/>
        <v>126.97323716473858</v>
      </c>
      <c r="AC117" s="64">
        <f t="shared" si="100"/>
        <v>127.33361764897778</v>
      </c>
      <c r="AD117" s="64">
        <f t="shared" si="94"/>
        <v>100.2838239713237</v>
      </c>
    </row>
    <row r="118" spans="1:30" s="65" customFormat="1" ht="12.75" x14ac:dyDescent="0.2">
      <c r="A118" s="73" t="s">
        <v>61</v>
      </c>
      <c r="B118" s="58">
        <f t="shared" si="74"/>
        <v>1.5331840106736452</v>
      </c>
      <c r="C118" s="58">
        <f t="shared" si="75"/>
        <v>1.6226708622657222</v>
      </c>
      <c r="D118" s="30">
        <f t="shared" si="76"/>
        <v>1.0978292970416561</v>
      </c>
      <c r="E118" s="30">
        <f t="shared" si="77"/>
        <v>1.0511649745622766</v>
      </c>
      <c r="F118" s="30">
        <f t="shared" si="78"/>
        <v>1.0715073996569358</v>
      </c>
      <c r="G118" s="30">
        <f t="shared" si="79"/>
        <v>0.64058277783161033</v>
      </c>
      <c r="H118" s="30">
        <f t="shared" si="80"/>
        <v>0.19325193490513584</v>
      </c>
      <c r="I118" s="30">
        <f t="shared" si="81"/>
        <v>0.16616528726325391</v>
      </c>
      <c r="J118" s="66">
        <f t="shared" si="95"/>
        <v>1.0841035437861006</v>
      </c>
      <c r="K118" s="29"/>
      <c r="L118" s="29">
        <f t="shared" si="82"/>
        <v>9.3268920078086275</v>
      </c>
      <c r="M118" s="103">
        <f t="shared" si="96"/>
        <v>1.5772929406460368</v>
      </c>
      <c r="N118" s="103">
        <f t="shared" si="83"/>
        <v>1.4549283135239386</v>
      </c>
      <c r="O118" s="30"/>
      <c r="P118" s="67">
        <f t="shared" si="84"/>
        <v>276069.62176949991</v>
      </c>
      <c r="Q118" s="62">
        <f t="shared" si="85"/>
        <v>1.0070918812598439</v>
      </c>
      <c r="R118" s="68">
        <f t="shared" si="86"/>
        <v>0.94485212394389873</v>
      </c>
      <c r="S118" s="30">
        <f t="shared" si="87"/>
        <v>-5325.0104444091994</v>
      </c>
      <c r="T118" s="30">
        <f t="shared" si="97"/>
        <v>-4911.9020733132593</v>
      </c>
      <c r="U118" s="30">
        <f t="shared" si="88"/>
        <v>18031.899477489398</v>
      </c>
      <c r="V118" s="30">
        <f t="shared" si="89"/>
        <v>20319.111640011171</v>
      </c>
      <c r="W118" s="30">
        <f t="shared" si="98"/>
        <v>-2287.2121625217733</v>
      </c>
      <c r="X118" s="30">
        <f t="shared" si="99"/>
        <v>-2624.689910791486</v>
      </c>
      <c r="Y118" s="69">
        <f t="shared" si="90"/>
        <v>-9.5073477986032471E-3</v>
      </c>
      <c r="Z118" s="30">
        <f t="shared" si="91"/>
        <v>273444.93185870844</v>
      </c>
      <c r="AA118" s="30">
        <f t="shared" si="92"/>
        <v>0.99751710847955699</v>
      </c>
      <c r="AB118" s="64">
        <f t="shared" si="93"/>
        <v>127.8737162858889</v>
      </c>
      <c r="AC118" s="64">
        <f t="shared" si="100"/>
        <v>127.01746208944979</v>
      </c>
      <c r="AD118" s="64">
        <f t="shared" si="94"/>
        <v>99.330390778254412</v>
      </c>
    </row>
    <row r="119" spans="1:30" s="65" customFormat="1" ht="12.75" x14ac:dyDescent="0.2">
      <c r="A119" s="73" t="s">
        <v>62</v>
      </c>
      <c r="B119" s="58">
        <f t="shared" si="74"/>
        <v>1.41119842132187</v>
      </c>
      <c r="C119" s="58">
        <f t="shared" si="75"/>
        <v>1.6735415557064603</v>
      </c>
      <c r="D119" s="30">
        <f t="shared" si="76"/>
        <v>1.1438343360634358</v>
      </c>
      <c r="E119" s="30">
        <f t="shared" si="77"/>
        <v>1.1595386346825902</v>
      </c>
      <c r="F119" s="30">
        <f t="shared" si="78"/>
        <v>1.0763049979688375</v>
      </c>
      <c r="G119" s="30">
        <f t="shared" si="79"/>
        <v>0.63695145860094571</v>
      </c>
      <c r="H119" s="30">
        <f t="shared" si="80"/>
        <v>0.20368384612483237</v>
      </c>
      <c r="I119" s="30">
        <f t="shared" si="81"/>
        <v>0.15936469527422192</v>
      </c>
      <c r="J119" s="66">
        <f t="shared" si="95"/>
        <v>1.1356122489000702</v>
      </c>
      <c r="K119" s="29"/>
      <c r="L119" s="29">
        <f t="shared" si="82"/>
        <v>17.03069959106746</v>
      </c>
      <c r="M119" s="103">
        <f t="shared" si="96"/>
        <v>1.5367820930208365</v>
      </c>
      <c r="N119" s="103">
        <f t="shared" si="83"/>
        <v>1.3532630477606515</v>
      </c>
      <c r="O119" s="30"/>
      <c r="P119" s="67">
        <f t="shared" si="84"/>
        <v>300711.44987111841</v>
      </c>
      <c r="Q119" s="62">
        <f t="shared" si="85"/>
        <v>1.022105024702348</v>
      </c>
      <c r="R119" s="68">
        <f t="shared" si="86"/>
        <v>0.84324074087670553</v>
      </c>
      <c r="S119" s="30">
        <f t="shared" si="87"/>
        <v>-6857.1011020135011</v>
      </c>
      <c r="T119" s="30">
        <f t="shared" si="97"/>
        <v>-6038.2415817151877</v>
      </c>
      <c r="U119" s="30">
        <f t="shared" si="88"/>
        <v>20912.049294618602</v>
      </c>
      <c r="V119" s="30">
        <f t="shared" si="89"/>
        <v>21731.251267215848</v>
      </c>
      <c r="W119" s="30">
        <f t="shared" si="98"/>
        <v>-819.20197259724591</v>
      </c>
      <c r="X119" s="30">
        <f t="shared" si="99"/>
        <v>-5219.0396091179418</v>
      </c>
      <c r="Y119" s="69">
        <f t="shared" si="90"/>
        <v>-1.7355639804718988E-2</v>
      </c>
      <c r="Z119" s="30">
        <f t="shared" si="91"/>
        <v>295492.41026200046</v>
      </c>
      <c r="AA119" s="30">
        <f t="shared" si="92"/>
        <v>1.0043657380510207</v>
      </c>
      <c r="AB119" s="64">
        <f t="shared" si="93"/>
        <v>130.70036794316951</v>
      </c>
      <c r="AC119" s="64">
        <f t="shared" si="100"/>
        <v>127.57198705683778</v>
      </c>
      <c r="AD119" s="64">
        <f t="shared" si="94"/>
        <v>97.606448294245055</v>
      </c>
    </row>
    <row r="120" spans="1:30" s="65" customFormat="1" ht="12.75" x14ac:dyDescent="0.2">
      <c r="A120" s="73" t="s">
        <v>63</v>
      </c>
      <c r="B120" s="58">
        <f t="shared" si="74"/>
        <v>0.93643429486484175</v>
      </c>
      <c r="C120" s="58">
        <f t="shared" si="75"/>
        <v>0.98037085733305018</v>
      </c>
      <c r="D120" s="30">
        <f t="shared" si="76"/>
        <v>0.9815293033312219</v>
      </c>
      <c r="E120" s="30">
        <f t="shared" si="77"/>
        <v>0.90659423947460716</v>
      </c>
      <c r="F120" s="30">
        <f t="shared" si="78"/>
        <v>1.224188004829218</v>
      </c>
      <c r="G120" s="30">
        <f t="shared" si="79"/>
        <v>0.62391841727149644</v>
      </c>
      <c r="H120" s="30">
        <f t="shared" si="80"/>
        <v>0.17444685380387859</v>
      </c>
      <c r="I120" s="30">
        <f t="shared" si="81"/>
        <v>0.20163472892462489</v>
      </c>
      <c r="J120" s="66">
        <f t="shared" si="95"/>
        <v>1.007263947693587</v>
      </c>
      <c r="K120" s="29"/>
      <c r="L120" s="29">
        <f t="shared" si="82"/>
        <v>1.7822299960791135</v>
      </c>
      <c r="M120" s="103">
        <f t="shared" si="96"/>
        <v>0.95815076709916336</v>
      </c>
      <c r="N120" s="103">
        <f t="shared" si="83"/>
        <v>0.95124100221507779</v>
      </c>
      <c r="O120" s="30"/>
      <c r="P120" s="67">
        <f t="shared" si="84"/>
        <v>285664.72408216191</v>
      </c>
      <c r="Q120" s="62">
        <f t="shared" si="85"/>
        <v>1.0315527948923431</v>
      </c>
      <c r="R120" s="68">
        <f t="shared" si="86"/>
        <v>0.95518373262570133</v>
      </c>
      <c r="S120" s="30">
        <f t="shared" si="87"/>
        <v>-4705.1522853067981</v>
      </c>
      <c r="T120" s="30">
        <f t="shared" si="97"/>
        <v>-4671.2207818820107</v>
      </c>
      <c r="U120" s="30">
        <f t="shared" si="88"/>
        <v>28194.026290766353</v>
      </c>
      <c r="V120" s="30">
        <f t="shared" si="89"/>
        <v>31729.834869758652</v>
      </c>
      <c r="W120" s="30">
        <f t="shared" si="98"/>
        <v>-3535.8085789922989</v>
      </c>
      <c r="X120" s="30">
        <f t="shared" si="99"/>
        <v>-1135.4122028897118</v>
      </c>
      <c r="Y120" s="69">
        <f t="shared" si="90"/>
        <v>-3.9746321725154573E-3</v>
      </c>
      <c r="Z120" s="30">
        <f t="shared" si="91"/>
        <v>284529.31187927217</v>
      </c>
      <c r="AA120" s="30">
        <f t="shared" si="92"/>
        <v>1.0274527519661156</v>
      </c>
      <c r="AB120" s="64">
        <f t="shared" si="93"/>
        <v>134.8243298452341</v>
      </c>
      <c r="AC120" s="64">
        <f t="shared" si="100"/>
        <v>131.07418917533366</v>
      </c>
      <c r="AD120" s="64">
        <f t="shared" si="94"/>
        <v>97.218498564609774</v>
      </c>
    </row>
    <row r="121" spans="1:30" s="65" customFormat="1" ht="12.75" x14ac:dyDescent="0.2">
      <c r="A121" s="73" t="s">
        <v>64</v>
      </c>
      <c r="B121" s="58">
        <f t="shared" si="74"/>
        <v>1.0511348737160064</v>
      </c>
      <c r="C121" s="58">
        <f t="shared" si="75"/>
        <v>1.0538564716469883</v>
      </c>
      <c r="D121" s="30">
        <f t="shared" si="76"/>
        <v>1.0455095319424568</v>
      </c>
      <c r="E121" s="30">
        <f t="shared" si="77"/>
        <v>0.97939697536298098</v>
      </c>
      <c r="F121" s="30">
        <f t="shared" si="78"/>
        <v>1.108340891332789</v>
      </c>
      <c r="G121" s="30">
        <f t="shared" si="79"/>
        <v>0.64057447834929671</v>
      </c>
      <c r="H121" s="30">
        <f t="shared" si="80"/>
        <v>0.17766336622939524</v>
      </c>
      <c r="I121" s="30">
        <f t="shared" si="81"/>
        <v>0.18176215542130811</v>
      </c>
      <c r="J121" s="66">
        <f t="shared" si="95"/>
        <v>1.0437467982942921</v>
      </c>
      <c r="K121" s="29"/>
      <c r="L121" s="29">
        <f t="shared" si="82"/>
        <v>7.4030290673885677</v>
      </c>
      <c r="M121" s="103">
        <f t="shared" si="96"/>
        <v>1.0524947929749833</v>
      </c>
      <c r="N121" s="103">
        <f t="shared" si="83"/>
        <v>1.0083813379787008</v>
      </c>
      <c r="O121" s="30"/>
      <c r="P121" s="67">
        <f t="shared" si="84"/>
        <v>303406.78648406081</v>
      </c>
      <c r="Q121" s="62">
        <f t="shared" si="85"/>
        <v>1.0362658587937139</v>
      </c>
      <c r="R121" s="68">
        <f t="shared" si="86"/>
        <v>0.9974174871017033</v>
      </c>
      <c r="S121" s="30">
        <f t="shared" si="87"/>
        <v>-4744.3149868981018</v>
      </c>
      <c r="T121" s="30">
        <f t="shared" si="97"/>
        <v>-4545.4654276797191</v>
      </c>
      <c r="U121" s="30">
        <f t="shared" si="88"/>
        <v>28767.731468186117</v>
      </c>
      <c r="V121" s="30">
        <f t="shared" si="89"/>
        <v>33195.299086728228</v>
      </c>
      <c r="W121" s="30">
        <f t="shared" si="98"/>
        <v>-4427.5676185421107</v>
      </c>
      <c r="X121" s="30">
        <f t="shared" si="99"/>
        <v>-117.89780913760842</v>
      </c>
      <c r="Y121" s="69">
        <f t="shared" si="90"/>
        <v>-3.8858000015039898E-4</v>
      </c>
      <c r="Z121" s="30">
        <f t="shared" si="91"/>
        <v>303288.88867492322</v>
      </c>
      <c r="AA121" s="30">
        <f t="shared" si="92"/>
        <v>1.0358631866061481</v>
      </c>
      <c r="AB121" s="64">
        <f t="shared" si="93"/>
        <v>139.71384995335848</v>
      </c>
      <c r="AC121" s="64">
        <f t="shared" si="100"/>
        <v>135.7749272809782</v>
      </c>
      <c r="AD121" s="64">
        <f t="shared" si="94"/>
        <v>97.180721400422925</v>
      </c>
    </row>
    <row r="122" spans="1:30" s="65" customFormat="1" ht="12.75" x14ac:dyDescent="0.2">
      <c r="A122" s="73" t="s">
        <v>65</v>
      </c>
      <c r="B122" s="58">
        <f t="shared" si="74"/>
        <v>1.0814987871412935</v>
      </c>
      <c r="C122" s="58">
        <f t="shared" si="75"/>
        <v>1.106423856647079</v>
      </c>
      <c r="D122" s="30">
        <f t="shared" si="76"/>
        <v>1.0840467279174406</v>
      </c>
      <c r="E122" s="30">
        <f t="shared" si="77"/>
        <v>1.0284903436123429</v>
      </c>
      <c r="F122" s="30">
        <f t="shared" si="78"/>
        <v>1.1085853247184605</v>
      </c>
      <c r="G122" s="30">
        <f t="shared" si="79"/>
        <v>0.64838093897129079</v>
      </c>
      <c r="H122" s="30">
        <f t="shared" si="80"/>
        <v>0.17695997835018265</v>
      </c>
      <c r="I122" s="30">
        <f t="shared" si="81"/>
        <v>0.17465908267852664</v>
      </c>
      <c r="J122" s="66">
        <f t="shared" si="95"/>
        <v>1.0779103660368596</v>
      </c>
      <c r="K122" s="29"/>
      <c r="L122" s="29">
        <f t="shared" si="82"/>
        <v>12.987071008591389</v>
      </c>
      <c r="M122" s="103">
        <f t="shared" si="96"/>
        <v>1.0938903322673659</v>
      </c>
      <c r="N122" s="103">
        <f t="shared" si="83"/>
        <v>1.0148249490254553</v>
      </c>
      <c r="O122" s="30"/>
      <c r="P122" s="67">
        <f t="shared" si="84"/>
        <v>323352.04756149405</v>
      </c>
      <c r="Q122" s="62">
        <f t="shared" si="85"/>
        <v>1.0467997546730829</v>
      </c>
      <c r="R122" s="68">
        <f t="shared" si="86"/>
        <v>0.97747240412790926</v>
      </c>
      <c r="S122" s="30">
        <f t="shared" si="87"/>
        <v>-6387.7988443980066</v>
      </c>
      <c r="T122" s="30">
        <f t="shared" si="97"/>
        <v>-5926.0946416945144</v>
      </c>
      <c r="U122" s="30">
        <f t="shared" si="88"/>
        <v>31223.035152000852</v>
      </c>
      <c r="V122" s="30">
        <f t="shared" si="89"/>
        <v>36293.029340351139</v>
      </c>
      <c r="W122" s="30">
        <f t="shared" si="98"/>
        <v>-5069.994188350287</v>
      </c>
      <c r="X122" s="30">
        <f t="shared" si="99"/>
        <v>-856.10045334422739</v>
      </c>
      <c r="Y122" s="69">
        <f t="shared" si="90"/>
        <v>-2.6475801214198803E-3</v>
      </c>
      <c r="Z122" s="30">
        <f t="shared" si="91"/>
        <v>322495.94710814982</v>
      </c>
      <c r="AA122" s="30">
        <f t="shared" si="92"/>
        <v>1.0440282684515032</v>
      </c>
      <c r="AB122" s="64">
        <f t="shared" si="93"/>
        <v>146.25242385560759</v>
      </c>
      <c r="AC122" s="64">
        <f t="shared" si="100"/>
        <v>141.75286222828845</v>
      </c>
      <c r="AD122" s="64">
        <f t="shared" si="94"/>
        <v>96.923427654257893</v>
      </c>
    </row>
    <row r="123" spans="1:30" x14ac:dyDescent="0.25">
      <c r="A123" s="73" t="s">
        <v>66</v>
      </c>
      <c r="B123" s="58">
        <f t="shared" si="74"/>
        <v>1.0372675240167004</v>
      </c>
      <c r="C123" s="58">
        <f t="shared" si="75"/>
        <v>1.1474519145963467</v>
      </c>
      <c r="D123" s="30">
        <f t="shared" si="76"/>
        <v>1.1193321086357158</v>
      </c>
      <c r="E123" s="30">
        <f t="shared" si="77"/>
        <v>1.2770469010452761</v>
      </c>
      <c r="F123" s="30">
        <f t="shared" si="78"/>
        <v>1.0923534096247067</v>
      </c>
      <c r="G123" s="30">
        <f t="shared" si="79"/>
        <v>0.62827950753771611</v>
      </c>
      <c r="H123" s="30">
        <f t="shared" si="80"/>
        <v>0.20655119417686379</v>
      </c>
      <c r="I123" s="30">
        <f t="shared" si="81"/>
        <v>0.16516929828542001</v>
      </c>
      <c r="J123" s="66">
        <f t="shared" si="95"/>
        <v>1.1438443235107574</v>
      </c>
      <c r="K123" s="29"/>
      <c r="L123" s="29">
        <f t="shared" si="82"/>
        <v>16.832973629398388</v>
      </c>
      <c r="M123" s="103">
        <f t="shared" si="96"/>
        <v>1.0909695717028842</v>
      </c>
      <c r="N123" s="103">
        <f t="shared" si="83"/>
        <v>0.95377452095440163</v>
      </c>
      <c r="O123" s="30"/>
      <c r="P123" s="67">
        <f t="shared" si="84"/>
        <v>339942.65682329843</v>
      </c>
      <c r="Q123" s="62">
        <f t="shared" si="85"/>
        <v>1.060727037526755</v>
      </c>
      <c r="R123" s="68">
        <f t="shared" si="86"/>
        <v>0.90397472070242946</v>
      </c>
      <c r="S123" s="30">
        <f t="shared" si="87"/>
        <v>-11306.165575220104</v>
      </c>
      <c r="T123" s="30">
        <f t="shared" si="97"/>
        <v>-9884.3569381177022</v>
      </c>
      <c r="U123" s="30">
        <f t="shared" si="88"/>
        <v>30614.842869163633</v>
      </c>
      <c r="V123" s="30">
        <f t="shared" si="89"/>
        <v>37528.324532384642</v>
      </c>
      <c r="W123" s="30">
        <f t="shared" si="98"/>
        <v>-6913.4816632210095</v>
      </c>
      <c r="X123" s="30">
        <f t="shared" si="99"/>
        <v>-2970.8752748966926</v>
      </c>
      <c r="Y123" s="69">
        <f t="shared" si="90"/>
        <v>-8.7393424016243663E-3</v>
      </c>
      <c r="Z123" s="30">
        <f t="shared" si="91"/>
        <v>336971.78154840175</v>
      </c>
      <c r="AA123" s="30">
        <f t="shared" si="92"/>
        <v>1.051456980751148</v>
      </c>
      <c r="AB123" s="64">
        <f t="shared" si="93"/>
        <v>155.13390028746596</v>
      </c>
      <c r="AC123" s="64">
        <f t="shared" si="100"/>
        <v>149.04703653138964</v>
      </c>
      <c r="AD123" s="64">
        <f t="shared" si="94"/>
        <v>96.076380633248277</v>
      </c>
    </row>
    <row r="124" spans="1:30" x14ac:dyDescent="0.25">
      <c r="A124" s="73" t="s">
        <v>67</v>
      </c>
      <c r="B124" s="58">
        <f t="shared" si="74"/>
        <v>1.0290149225435563</v>
      </c>
      <c r="C124" s="58">
        <f t="shared" si="75"/>
        <v>1.0343079485416282</v>
      </c>
      <c r="D124" s="30">
        <f t="shared" si="76"/>
        <v>1.0312512126341917</v>
      </c>
      <c r="E124" s="30">
        <f t="shared" si="77"/>
        <v>0.96106395180779547</v>
      </c>
      <c r="F124" s="30">
        <f t="shared" si="78"/>
        <v>1.0709081050756537</v>
      </c>
      <c r="G124" s="30">
        <f t="shared" si="79"/>
        <v>0.63503609016237894</v>
      </c>
      <c r="H124" s="30">
        <f t="shared" si="80"/>
        <v>0.17233460647304591</v>
      </c>
      <c r="I124" s="30">
        <f t="shared" si="81"/>
        <v>0.19262930336457512</v>
      </c>
      <c r="J124" s="66">
        <f t="shared" si="95"/>
        <v>1.0256588488343357</v>
      </c>
      <c r="K124" s="29"/>
      <c r="L124" s="29">
        <f t="shared" si="82"/>
        <v>4.151052602299842</v>
      </c>
      <c r="M124" s="103">
        <f t="shared" si="96"/>
        <v>1.0316580409974752</v>
      </c>
      <c r="N124" s="103">
        <f t="shared" si="83"/>
        <v>1.0058491107154759</v>
      </c>
      <c r="O124" s="30"/>
      <c r="P124" s="67">
        <f t="shared" si="84"/>
        <v>318824.47575136094</v>
      </c>
      <c r="Q124" s="62">
        <f t="shared" si="85"/>
        <v>1.0203368626794131</v>
      </c>
      <c r="R124" s="68">
        <f t="shared" si="86"/>
        <v>0.99488254343831051</v>
      </c>
      <c r="S124" s="30">
        <f t="shared" si="87"/>
        <v>-9325.1504706838969</v>
      </c>
      <c r="T124" s="30">
        <f t="shared" si="97"/>
        <v>-9091.8637140233895</v>
      </c>
      <c r="U124" s="30">
        <f t="shared" si="88"/>
        <v>32629.726454688389</v>
      </c>
      <c r="V124" s="30">
        <f t="shared" si="89"/>
        <v>41478.580892241705</v>
      </c>
      <c r="W124" s="30">
        <f t="shared" si="98"/>
        <v>-8848.8544375533165</v>
      </c>
      <c r="X124" s="30">
        <f t="shared" si="99"/>
        <v>-243.00927647007302</v>
      </c>
      <c r="Y124" s="69">
        <f t="shared" si="90"/>
        <v>-7.6220395531862079E-4</v>
      </c>
      <c r="Z124" s="30">
        <f t="shared" si="91"/>
        <v>318581.46647489088</v>
      </c>
      <c r="AA124" s="30">
        <f t="shared" si="92"/>
        <v>1.0195591578869216</v>
      </c>
      <c r="AB124" s="64">
        <f t="shared" si="93"/>
        <v>158.28883711453392</v>
      </c>
      <c r="AC124" s="64">
        <f t="shared" si="100"/>
        <v>151.96227105148486</v>
      </c>
      <c r="AD124" s="64">
        <f t="shared" si="94"/>
        <v>96.003150835916927</v>
      </c>
    </row>
    <row r="125" spans="1:30" x14ac:dyDescent="0.25">
      <c r="A125" s="73" t="s">
        <v>68</v>
      </c>
      <c r="B125" s="58">
        <f t="shared" si="74"/>
        <v>1.2011365467048312</v>
      </c>
      <c r="C125" s="58">
        <f t="shared" si="75"/>
        <v>1.2072138328828332</v>
      </c>
      <c r="D125" s="30">
        <f t="shared" si="76"/>
        <v>1.0607181366198912</v>
      </c>
      <c r="E125" s="30">
        <f t="shared" si="77"/>
        <v>1.0192186407569535</v>
      </c>
      <c r="F125" s="30">
        <f t="shared" si="78"/>
        <v>1.0946167785453405</v>
      </c>
      <c r="G125" s="30">
        <f t="shared" si="79"/>
        <v>0.63522570041581328</v>
      </c>
      <c r="H125" s="30">
        <f t="shared" si="80"/>
        <v>0.17728253540657993</v>
      </c>
      <c r="I125" s="30">
        <f t="shared" si="81"/>
        <v>0.18749176417760696</v>
      </c>
      <c r="J125" s="66">
        <f t="shared" si="95"/>
        <v>1.0592224416808214</v>
      </c>
      <c r="K125" s="71"/>
      <c r="L125" s="29">
        <f t="shared" si="82"/>
        <v>7.864664809372619</v>
      </c>
      <c r="M125" s="103">
        <f t="shared" si="96"/>
        <v>1.2041713558971536</v>
      </c>
      <c r="N125" s="103">
        <f t="shared" si="83"/>
        <v>1.1368446404763866</v>
      </c>
      <c r="P125" s="67">
        <f t="shared" si="84"/>
        <v>328864.42512959917</v>
      </c>
      <c r="Q125" s="62">
        <f t="shared" si="85"/>
        <v>1.0158804177378669</v>
      </c>
      <c r="R125" s="68">
        <f t="shared" si="86"/>
        <v>0.99496585773583335</v>
      </c>
      <c r="S125" s="30">
        <f t="shared" si="87"/>
        <v>-7740.2795008867033</v>
      </c>
      <c r="T125" s="30">
        <f t="shared" si="97"/>
        <v>-7307.5108648605319</v>
      </c>
      <c r="U125" s="30">
        <f t="shared" si="88"/>
        <v>33998.762463319312</v>
      </c>
      <c r="V125" s="30">
        <f t="shared" si="89"/>
        <v>40239.296730317212</v>
      </c>
      <c r="W125" s="30">
        <f t="shared" si="98"/>
        <v>-6240.5342669979</v>
      </c>
      <c r="X125" s="30">
        <f t="shared" si="99"/>
        <v>-1066.9765978626319</v>
      </c>
      <c r="Y125" s="69">
        <f t="shared" si="90"/>
        <v>-3.2444269319862034E-3</v>
      </c>
      <c r="Z125" s="30">
        <f t="shared" si="91"/>
        <v>327797.44853173656</v>
      </c>
      <c r="AA125" s="30">
        <f t="shared" si="92"/>
        <v>1.0125844679508809</v>
      </c>
      <c r="AB125" s="64">
        <f t="shared" ref="AB125:AB188" si="101">(AB124*Q125)</f>
        <v>160.80252997115389</v>
      </c>
      <c r="AC125" s="64">
        <f t="shared" ref="AC125:AC188" si="102">(AC124*AA125)</f>
        <v>153.87463538127534</v>
      </c>
      <c r="AD125" s="64">
        <f t="shared" ref="AD125:AD188" si="103">(AC125/AB125)*100</f>
        <v>95.691675627789351</v>
      </c>
    </row>
    <row r="126" spans="1:30" x14ac:dyDescent="0.25">
      <c r="A126" s="73" t="s">
        <v>69</v>
      </c>
      <c r="B126" s="58">
        <f t="shared" si="74"/>
        <v>1.3829075183099448</v>
      </c>
      <c r="C126" s="58">
        <f t="shared" si="75"/>
        <v>1.3870847202009577</v>
      </c>
      <c r="D126" s="30">
        <f t="shared" si="76"/>
        <v>1.1018257569647723</v>
      </c>
      <c r="E126" s="30">
        <f t="shared" si="77"/>
        <v>1.0413961152387625</v>
      </c>
      <c r="F126" s="30">
        <f t="shared" si="78"/>
        <v>1.0866085557220908</v>
      </c>
      <c r="G126" s="30">
        <f t="shared" si="79"/>
        <v>0.63719511561410347</v>
      </c>
      <c r="H126" s="30">
        <f t="shared" si="80"/>
        <v>0.18074026530462139</v>
      </c>
      <c r="I126" s="30">
        <f t="shared" si="81"/>
        <v>0.18206461908127503</v>
      </c>
      <c r="J126" s="66">
        <f t="shared" si="95"/>
        <v>1.0876454706186987</v>
      </c>
      <c r="K126" s="72"/>
      <c r="L126" s="29">
        <f t="shared" si="82"/>
        <v>10.835938830307182</v>
      </c>
      <c r="M126" s="103">
        <f t="shared" si="96"/>
        <v>1.3849945444292373</v>
      </c>
      <c r="N126" s="103">
        <f t="shared" si="83"/>
        <v>1.2733878656630584</v>
      </c>
      <c r="O126" s="34"/>
      <c r="P126" s="67">
        <f t="shared" si="84"/>
        <v>335270.0306326219</v>
      </c>
      <c r="Q126" s="62">
        <f t="shared" si="85"/>
        <v>1.0082567911363911</v>
      </c>
      <c r="R126" s="68">
        <f t="shared" si="86"/>
        <v>0.99698850269909423</v>
      </c>
      <c r="S126" s="30">
        <f t="shared" si="87"/>
        <v>-5821.5627073104988</v>
      </c>
      <c r="T126" s="30">
        <f t="shared" si="97"/>
        <v>-5352.4451345335428</v>
      </c>
      <c r="U126" s="30">
        <f t="shared" si="88"/>
        <v>33047.036030364427</v>
      </c>
      <c r="V126" s="30">
        <f t="shared" si="89"/>
        <v>37144.491999087571</v>
      </c>
      <c r="W126" s="30">
        <f t="shared" si="98"/>
        <v>-4097.4559687231449</v>
      </c>
      <c r="X126" s="30">
        <f t="shared" si="99"/>
        <v>-1254.9891658103979</v>
      </c>
      <c r="Y126" s="69">
        <f t="shared" si="90"/>
        <v>-3.7432190507524802E-3</v>
      </c>
      <c r="Z126" s="30">
        <f t="shared" si="91"/>
        <v>334015.0414668115</v>
      </c>
      <c r="AA126" s="30">
        <f t="shared" si="92"/>
        <v>1.0044826651077587</v>
      </c>
      <c r="AB126" s="64">
        <f t="shared" si="101"/>
        <v>162.13024287532897</v>
      </c>
      <c r="AC126" s="64">
        <f t="shared" si="102"/>
        <v>154.56440384026808</v>
      </c>
      <c r="AD126" s="64">
        <f t="shared" si="103"/>
        <v>95.333480724580994</v>
      </c>
    </row>
    <row r="127" spans="1:30" x14ac:dyDescent="0.25">
      <c r="A127" s="73" t="s">
        <v>70</v>
      </c>
      <c r="B127" s="58">
        <f t="shared" si="74"/>
        <v>1.3188509544442635</v>
      </c>
      <c r="C127" s="58">
        <f t="shared" si="75"/>
        <v>1.406092904469771</v>
      </c>
      <c r="D127" s="30">
        <f t="shared" si="76"/>
        <v>1.1288348505382384</v>
      </c>
      <c r="E127" s="30">
        <f t="shared" si="77"/>
        <v>1.3833086623473585</v>
      </c>
      <c r="F127" s="30">
        <f t="shared" si="78"/>
        <v>1.1094567925928371</v>
      </c>
      <c r="G127" s="30">
        <f t="shared" si="79"/>
        <v>0.61138260407893019</v>
      </c>
      <c r="H127" s="30">
        <f t="shared" si="80"/>
        <v>0.22579593324394553</v>
      </c>
      <c r="I127" s="30">
        <f t="shared" si="81"/>
        <v>0.1628214626771243</v>
      </c>
      <c r="J127" s="66">
        <f t="shared" si="95"/>
        <v>1.1742716424476323</v>
      </c>
      <c r="K127" s="34"/>
      <c r="L127" s="29">
        <f t="shared" si="82"/>
        <v>15.598133859732581</v>
      </c>
      <c r="M127" s="103">
        <f t="shared" si="96"/>
        <v>1.3617734646765827</v>
      </c>
      <c r="N127" s="103">
        <f t="shared" si="83"/>
        <v>1.1596749980593286</v>
      </c>
      <c r="O127" s="34"/>
      <c r="P127" s="67">
        <f t="shared" si="84"/>
        <v>350790.33147128543</v>
      </c>
      <c r="Q127" s="62">
        <f t="shared" si="85"/>
        <v>1.0108134928871908</v>
      </c>
      <c r="R127" s="68">
        <f t="shared" si="86"/>
        <v>0.93795434871467054</v>
      </c>
      <c r="S127" s="30">
        <f t="shared" si="87"/>
        <v>-5965.7310950188985</v>
      </c>
      <c r="T127" s="30">
        <f t="shared" si="97"/>
        <v>-5080.3671649466287</v>
      </c>
      <c r="U127" s="30">
        <f t="shared" si="88"/>
        <v>32351.52033693339</v>
      </c>
      <c r="V127" s="30">
        <f t="shared" si="89"/>
        <v>34587.020825231702</v>
      </c>
      <c r="W127" s="30">
        <f t="shared" si="98"/>
        <v>-2235.5004882983121</v>
      </c>
      <c r="X127" s="30">
        <f t="shared" si="99"/>
        <v>-2844.8666766483166</v>
      </c>
      <c r="Y127" s="69">
        <f t="shared" si="90"/>
        <v>-8.1098776717031269E-3</v>
      </c>
      <c r="Z127" s="30">
        <f t="shared" si="91"/>
        <v>347945.46479463711</v>
      </c>
      <c r="AA127" s="30">
        <f t="shared" si="92"/>
        <v>1.0026159191109687</v>
      </c>
      <c r="AB127" s="64">
        <f t="shared" si="101"/>
        <v>163.88343710345987</v>
      </c>
      <c r="AC127" s="64">
        <f t="shared" si="102"/>
        <v>154.96873181814934</v>
      </c>
      <c r="AD127" s="64">
        <f t="shared" si="103"/>
        <v>94.560337857886964</v>
      </c>
    </row>
    <row r="128" spans="1:30" x14ac:dyDescent="0.25">
      <c r="A128" s="73" t="s">
        <v>71</v>
      </c>
      <c r="B128" s="58">
        <f t="shared" si="74"/>
        <v>0.85328311873305296</v>
      </c>
      <c r="C128" s="58">
        <f t="shared" si="75"/>
        <v>0.90126438453541591</v>
      </c>
      <c r="D128" s="30">
        <f t="shared" si="76"/>
        <v>1.012019246996936</v>
      </c>
      <c r="E128" s="30">
        <f t="shared" si="77"/>
        <v>0.99624586519713076</v>
      </c>
      <c r="F128" s="30">
        <f t="shared" si="78"/>
        <v>1.0826609707874244</v>
      </c>
      <c r="G128" s="30">
        <f t="shared" si="79"/>
        <v>0.6268957843719144</v>
      </c>
      <c r="H128" s="30">
        <f t="shared" si="80"/>
        <v>0.19074935928570411</v>
      </c>
      <c r="I128" s="30">
        <f t="shared" si="81"/>
        <v>0.18235485634238155</v>
      </c>
      <c r="J128" s="66">
        <f t="shared" si="95"/>
        <v>1.0210846749114144</v>
      </c>
      <c r="L128" s="29">
        <f t="shared" si="82"/>
        <v>4.0185246193921973</v>
      </c>
      <c r="M128" s="103">
        <f t="shared" si="96"/>
        <v>0.87694565671961977</v>
      </c>
      <c r="N128" s="103">
        <f t="shared" si="83"/>
        <v>0.85883735038497211</v>
      </c>
      <c r="P128" s="67">
        <f t="shared" si="84"/>
        <v>345904.16458729893</v>
      </c>
      <c r="Q128" s="62">
        <f t="shared" si="85"/>
        <v>1.0105390957564351</v>
      </c>
      <c r="R128" s="68">
        <f t="shared" si="86"/>
        <v>0.94676227461590379</v>
      </c>
      <c r="S128" s="30">
        <f t="shared" si="87"/>
        <v>-3923.3804507680979</v>
      </c>
      <c r="T128" s="30">
        <f t="shared" si="97"/>
        <v>-3842.3654248933626</v>
      </c>
      <c r="U128" s="30">
        <f t="shared" si="88"/>
        <v>40797.166595213617</v>
      </c>
      <c r="V128" s="30">
        <f t="shared" si="89"/>
        <v>42978.414173739919</v>
      </c>
      <c r="W128" s="30">
        <f t="shared" si="98"/>
        <v>-2181.2475785263014</v>
      </c>
      <c r="X128" s="30">
        <f t="shared" si="99"/>
        <v>-1661.1178463670612</v>
      </c>
      <c r="Y128" s="69">
        <f t="shared" si="90"/>
        <v>-4.8022487625986069E-3</v>
      </c>
      <c r="Z128" s="30">
        <f t="shared" si="91"/>
        <v>344243.04674093187</v>
      </c>
      <c r="AA128" s="30">
        <f t="shared" si="92"/>
        <v>1.0056862356342813</v>
      </c>
      <c r="AB128" s="64">
        <f t="shared" si="101"/>
        <v>165.61062033998695</v>
      </c>
      <c r="AC128" s="64">
        <f t="shared" si="102"/>
        <v>155.84992054321307</v>
      </c>
      <c r="AD128" s="64">
        <f t="shared" si="103"/>
        <v>94.106235592418017</v>
      </c>
    </row>
    <row r="129" spans="1:30" x14ac:dyDescent="0.25">
      <c r="A129" s="73" t="s">
        <v>72</v>
      </c>
      <c r="B129" s="58">
        <f t="shared" si="74"/>
        <v>1.0386635771476025</v>
      </c>
      <c r="C129" s="58">
        <f t="shared" si="75"/>
        <v>1.0095533602707532</v>
      </c>
      <c r="D129" s="30">
        <f t="shared" si="76"/>
        <v>1.0469875259132642</v>
      </c>
      <c r="E129" s="30">
        <f t="shared" si="77"/>
        <v>1.0832547783781667</v>
      </c>
      <c r="F129" s="30">
        <f t="shared" si="78"/>
        <v>1.1071436924106335</v>
      </c>
      <c r="G129" s="30">
        <f t="shared" si="79"/>
        <v>0.62222619419718617</v>
      </c>
      <c r="H129" s="30">
        <f t="shared" si="80"/>
        <v>0.19708422791644051</v>
      </c>
      <c r="I129" s="30">
        <f t="shared" si="81"/>
        <v>0.18068957788637333</v>
      </c>
      <c r="J129" s="66">
        <f t="shared" si="95"/>
        <v>1.0644617810332893</v>
      </c>
      <c r="L129" s="29">
        <f t="shared" si="82"/>
        <v>11.396888544599879</v>
      </c>
      <c r="M129" s="103">
        <f t="shared" si="96"/>
        <v>1.0240050314818785</v>
      </c>
      <c r="N129" s="103">
        <f t="shared" si="83"/>
        <v>0.96199323425953465</v>
      </c>
      <c r="P129" s="67">
        <f t="shared" si="84"/>
        <v>376526.72551842994</v>
      </c>
      <c r="Q129" s="62">
        <f t="shared" si="85"/>
        <v>1.0249450959268898</v>
      </c>
      <c r="R129" s="68">
        <f t="shared" si="86"/>
        <v>1.0288347481395557</v>
      </c>
      <c r="S129" s="30">
        <f t="shared" si="87"/>
        <v>-3347.7777581086993</v>
      </c>
      <c r="T129" s="30">
        <f t="shared" si="97"/>
        <v>-3145.0427039841302</v>
      </c>
      <c r="U129" s="30">
        <f t="shared" si="88"/>
        <v>37448.304062984134</v>
      </c>
      <c r="V129" s="30">
        <f t="shared" si="89"/>
        <v>41844.21435925828</v>
      </c>
      <c r="W129" s="30">
        <f t="shared" si="98"/>
        <v>-4395.9102962741454</v>
      </c>
      <c r="X129" s="30">
        <f t="shared" si="99"/>
        <v>1250.8675922900152</v>
      </c>
      <c r="Y129" s="69">
        <f t="shared" si="90"/>
        <v>3.3221216649833496E-3</v>
      </c>
      <c r="Z129" s="30">
        <f t="shared" si="91"/>
        <v>377777.59311071999</v>
      </c>
      <c r="AA129" s="30">
        <f t="shared" si="92"/>
        <v>1.028350088235487</v>
      </c>
      <c r="AB129" s="64">
        <f t="shared" si="101"/>
        <v>169.74179315087966</v>
      </c>
      <c r="AC129" s="64">
        <f t="shared" si="102"/>
        <v>160.2682795421068</v>
      </c>
      <c r="AD129" s="64">
        <f t="shared" si="103"/>
        <v>94.41886795648962</v>
      </c>
    </row>
    <row r="130" spans="1:30" x14ac:dyDescent="0.25">
      <c r="A130" s="73" t="s">
        <v>73</v>
      </c>
      <c r="B130" s="58">
        <f t="shared" si="74"/>
        <v>1.3871546229194633</v>
      </c>
      <c r="C130" s="58">
        <f t="shared" si="75"/>
        <v>1.3594324008710041</v>
      </c>
      <c r="D130" s="30">
        <f t="shared" si="76"/>
        <v>1.0960763315877253</v>
      </c>
      <c r="E130" s="30">
        <f t="shared" si="77"/>
        <v>1.0392227846230084</v>
      </c>
      <c r="F130" s="30">
        <f t="shared" si="78"/>
        <v>1.1279017112229199</v>
      </c>
      <c r="G130" s="30">
        <f t="shared" si="79"/>
        <v>0.63095834279620777</v>
      </c>
      <c r="H130" s="30">
        <f t="shared" si="80"/>
        <v>0.18565365154308602</v>
      </c>
      <c r="I130" s="30">
        <f t="shared" si="81"/>
        <v>0.18338800566070634</v>
      </c>
      <c r="J130" s="66">
        <f t="shared" si="95"/>
        <v>1.0906426010825188</v>
      </c>
      <c r="L130" s="29">
        <f t="shared" si="82"/>
        <v>14.905619748195486</v>
      </c>
      <c r="M130" s="103">
        <f t="shared" si="96"/>
        <v>1.3732235576972593</v>
      </c>
      <c r="N130" s="103">
        <f t="shared" si="83"/>
        <v>1.2590958361009046</v>
      </c>
      <c r="P130" s="67">
        <f t="shared" si="84"/>
        <v>393933.407047235</v>
      </c>
      <c r="Q130" s="62">
        <f t="shared" si="85"/>
        <v>1.0372276961202074</v>
      </c>
      <c r="R130" s="68">
        <f t="shared" si="86"/>
        <v>1.020392497656152</v>
      </c>
      <c r="S130" s="30">
        <f t="shared" si="87"/>
        <v>9711.5708131142092</v>
      </c>
      <c r="T130" s="30">
        <f t="shared" si="97"/>
        <v>8904.4484448663352</v>
      </c>
      <c r="U130" s="30">
        <f t="shared" si="88"/>
        <v>47502.982874927089</v>
      </c>
      <c r="V130" s="30">
        <f t="shared" si="89"/>
        <v>41327.844950810555</v>
      </c>
      <c r="W130" s="30">
        <f t="shared" si="98"/>
        <v>6175.1379241165341</v>
      </c>
      <c r="X130" s="30">
        <f t="shared" si="99"/>
        <v>2729.3105207498011</v>
      </c>
      <c r="Y130" s="69">
        <f t="shared" si="90"/>
        <v>6.9283550770867734E-3</v>
      </c>
      <c r="Z130" s="30">
        <f t="shared" si="91"/>
        <v>396662.71756798483</v>
      </c>
      <c r="AA130" s="30">
        <f t="shared" si="92"/>
        <v>1.0444139778947168</v>
      </c>
      <c r="AB130" s="64">
        <f t="shared" si="101"/>
        <v>176.0608890451997</v>
      </c>
      <c r="AC130" s="64">
        <f t="shared" si="102"/>
        <v>167.38643136691422</v>
      </c>
      <c r="AD130" s="64">
        <f t="shared" si="103"/>
        <v>95.073035399668754</v>
      </c>
    </row>
    <row r="131" spans="1:30" x14ac:dyDescent="0.25">
      <c r="A131" s="73" t="s">
        <v>74</v>
      </c>
      <c r="B131" s="58">
        <f t="shared" si="74"/>
        <v>1.5151446865052283</v>
      </c>
      <c r="C131" s="58">
        <f t="shared" si="75"/>
        <v>1.5710407142549045</v>
      </c>
      <c r="D131" s="30">
        <f t="shared" si="76"/>
        <v>1.1596099042463905</v>
      </c>
      <c r="E131" s="30">
        <f t="shared" si="77"/>
        <v>1.3459037019376499</v>
      </c>
      <c r="F131" s="30">
        <f t="shared" si="78"/>
        <v>1.1532644529719156</v>
      </c>
      <c r="G131" s="30">
        <f t="shared" si="79"/>
        <v>0.60674499100070645</v>
      </c>
      <c r="H131" s="30">
        <f t="shared" si="80"/>
        <v>0.21925418600771504</v>
      </c>
      <c r="I131" s="30">
        <f t="shared" si="81"/>
        <v>0.17400082299157854</v>
      </c>
      <c r="J131" s="66">
        <f t="shared" si="95"/>
        <v>1.1947237607306995</v>
      </c>
      <c r="L131" s="29">
        <f t="shared" si="82"/>
        <v>20.393235957571182</v>
      </c>
      <c r="M131" s="103">
        <f t="shared" si="96"/>
        <v>1.5428395867641902</v>
      </c>
      <c r="N131" s="103">
        <f t="shared" si="83"/>
        <v>1.2913776702830293</v>
      </c>
      <c r="P131" s="67">
        <f t="shared" si="84"/>
        <v>419055.94895619346</v>
      </c>
      <c r="Q131" s="62">
        <f t="shared" si="85"/>
        <v>1.0493891209686765</v>
      </c>
      <c r="R131" s="68">
        <f t="shared" si="86"/>
        <v>0.96442101898283006</v>
      </c>
      <c r="S131" s="30">
        <f t="shared" si="87"/>
        <v>10107.430895261699</v>
      </c>
      <c r="T131" s="30">
        <f t="shared" si="97"/>
        <v>8460.0568160458606</v>
      </c>
      <c r="U131" s="30">
        <f t="shared" si="88"/>
        <v>47692.810909096275</v>
      </c>
      <c r="V131" s="30">
        <f t="shared" si="89"/>
        <v>39562.359889337327</v>
      </c>
      <c r="W131" s="30">
        <f t="shared" si="98"/>
        <v>8130.451019758948</v>
      </c>
      <c r="X131" s="30">
        <f t="shared" si="99"/>
        <v>329.60579628691266</v>
      </c>
      <c r="Y131" s="69">
        <f t="shared" si="90"/>
        <v>7.8654365152889985E-4</v>
      </c>
      <c r="Z131" s="30">
        <f t="shared" si="91"/>
        <v>419385.55475248036</v>
      </c>
      <c r="AA131" s="30">
        <f t="shared" si="92"/>
        <v>1.0502145113197578</v>
      </c>
      <c r="AB131" s="64">
        <f t="shared" si="101"/>
        <v>184.75638159210581</v>
      </c>
      <c r="AC131" s="64">
        <f t="shared" si="102"/>
        <v>175.79165921956201</v>
      </c>
      <c r="AD131" s="64">
        <f t="shared" si="103"/>
        <v>95.147814492093929</v>
      </c>
    </row>
    <row r="132" spans="1:30" x14ac:dyDescent="0.25">
      <c r="A132" s="73" t="s">
        <v>75</v>
      </c>
      <c r="B132" s="58">
        <f t="shared" si="74"/>
        <v>1.1084302382150539</v>
      </c>
      <c r="C132" s="58">
        <f t="shared" si="75"/>
        <v>1.18923700156025</v>
      </c>
      <c r="D132" s="30">
        <f t="shared" si="76"/>
        <v>1.119618170107195</v>
      </c>
      <c r="E132" s="30">
        <f t="shared" si="77"/>
        <v>0.96036948948034473</v>
      </c>
      <c r="F132" s="30">
        <f t="shared" si="78"/>
        <v>1.0585234175369218</v>
      </c>
      <c r="G132" s="30">
        <f t="shared" si="79"/>
        <v>0.64701077221387715</v>
      </c>
      <c r="H132" s="30">
        <f t="shared" si="80"/>
        <v>0.17639879143576095</v>
      </c>
      <c r="I132" s="30">
        <f t="shared" si="81"/>
        <v>0.17659043635036195</v>
      </c>
      <c r="J132" s="66">
        <f t="shared" si="95"/>
        <v>1.077133079892884</v>
      </c>
      <c r="L132" s="29">
        <f t="shared" si="82"/>
        <v>6.6910014848864403</v>
      </c>
      <c r="M132" s="103">
        <f t="shared" si="96"/>
        <v>1.1481229258810157</v>
      </c>
      <c r="N132" s="103">
        <f t="shared" si="83"/>
        <v>1.0659062907948118</v>
      </c>
      <c r="P132" s="67">
        <f t="shared" si="84"/>
        <v>399492.83092039858</v>
      </c>
      <c r="Q132" s="62">
        <f t="shared" si="85"/>
        <v>1.0056670596720534</v>
      </c>
      <c r="R132" s="68">
        <f t="shared" si="86"/>
        <v>0.9320515900201729</v>
      </c>
      <c r="S132" s="30">
        <f t="shared" si="87"/>
        <v>5014.6091786380057</v>
      </c>
      <c r="T132" s="30">
        <f t="shared" si="97"/>
        <v>4655.5149704776368</v>
      </c>
      <c r="U132" s="30">
        <f t="shared" si="88"/>
        <v>56865.019671158552</v>
      </c>
      <c r="V132" s="30">
        <f t="shared" si="89"/>
        <v>48784.471089826526</v>
      </c>
      <c r="W132" s="30">
        <f t="shared" si="98"/>
        <v>8080.5485813320265</v>
      </c>
      <c r="X132" s="30">
        <f t="shared" si="99"/>
        <v>-3425.0336108543897</v>
      </c>
      <c r="Y132" s="69">
        <f t="shared" si="90"/>
        <v>-8.5734545047113728E-3</v>
      </c>
      <c r="Z132" s="30">
        <f t="shared" si="91"/>
        <v>396067.79730954417</v>
      </c>
      <c r="AA132" s="30">
        <f t="shared" si="92"/>
        <v>0.99704501888906816</v>
      </c>
      <c r="AB132" s="64">
        <f t="shared" si="101"/>
        <v>185.80340703138094</v>
      </c>
      <c r="AC132" s="64">
        <f t="shared" si="102"/>
        <v>175.27219818710884</v>
      </c>
      <c r="AD132" s="64">
        <f t="shared" si="103"/>
        <v>94.332069033323236</v>
      </c>
    </row>
    <row r="133" spans="1:30" x14ac:dyDescent="0.25">
      <c r="A133" s="73" t="s">
        <v>76</v>
      </c>
      <c r="B133" s="58">
        <f t="shared" si="74"/>
        <v>1.063924248403564</v>
      </c>
      <c r="C133" s="58">
        <f t="shared" si="75"/>
        <v>1.0861690864116558</v>
      </c>
      <c r="D133" s="30">
        <f t="shared" si="76"/>
        <v>1.142226477263137</v>
      </c>
      <c r="E133" s="30">
        <f t="shared" si="77"/>
        <v>1.0637146987468822</v>
      </c>
      <c r="F133" s="30">
        <f t="shared" si="78"/>
        <v>1.0982875132164043</v>
      </c>
      <c r="G133" s="30">
        <f t="shared" si="79"/>
        <v>0.63864689748781667</v>
      </c>
      <c r="H133" s="30">
        <f t="shared" si="80"/>
        <v>0.19279299240486786</v>
      </c>
      <c r="I133" s="30">
        <f t="shared" si="81"/>
        <v>0.16856011010731553</v>
      </c>
      <c r="J133" s="66">
        <f t="shared" si="95"/>
        <v>1.1187622089407412</v>
      </c>
      <c r="L133" s="29">
        <f t="shared" si="82"/>
        <v>12.541992299871822</v>
      </c>
      <c r="M133" s="103">
        <f t="shared" si="96"/>
        <v>1.0749891296658338</v>
      </c>
      <c r="N133" s="103">
        <f t="shared" si="83"/>
        <v>0.96087365221573551</v>
      </c>
      <c r="P133" s="67">
        <f t="shared" si="84"/>
        <v>419971.30479358375</v>
      </c>
      <c r="Q133" s="62">
        <f t="shared" si="85"/>
        <v>1.0023484429502132</v>
      </c>
      <c r="R133" s="68">
        <f t="shared" si="86"/>
        <v>0.97951991242764846</v>
      </c>
      <c r="S133" s="30">
        <f t="shared" si="87"/>
        <v>9687.6568663486032</v>
      </c>
      <c r="T133" s="30">
        <f t="shared" si="97"/>
        <v>8659.2635941117496</v>
      </c>
      <c r="U133" s="30">
        <f t="shared" si="88"/>
        <v>58426.623165040241</v>
      </c>
      <c r="V133" s="30">
        <f t="shared" si="89"/>
        <v>48310.935127634097</v>
      </c>
      <c r="W133" s="30">
        <f t="shared" si="98"/>
        <v>10115.688037406144</v>
      </c>
      <c r="X133" s="30">
        <f t="shared" si="99"/>
        <v>-1456.4244432943942</v>
      </c>
      <c r="Y133" s="69">
        <f t="shared" si="90"/>
        <v>-3.4679141804943745E-3</v>
      </c>
      <c r="Z133" s="30">
        <f t="shared" si="91"/>
        <v>418514.88035028934</v>
      </c>
      <c r="AA133" s="30">
        <f t="shared" si="92"/>
        <v>0.99887238457110961</v>
      </c>
      <c r="AB133" s="64">
        <f t="shared" si="101"/>
        <v>186.23975573274939</v>
      </c>
      <c r="AC133" s="64">
        <f t="shared" si="102"/>
        <v>175.07455855217754</v>
      </c>
      <c r="AD133" s="64">
        <f t="shared" si="103"/>
        <v>94.004933513447199</v>
      </c>
    </row>
    <row r="134" spans="1:30" x14ac:dyDescent="0.25">
      <c r="A134" s="73" t="s">
        <v>77</v>
      </c>
      <c r="B134" s="58">
        <f t="shared" si="74"/>
        <v>1.1298748248154589</v>
      </c>
      <c r="C134" s="58">
        <f t="shared" si="75"/>
        <v>1.1340813323756476</v>
      </c>
      <c r="D134" s="30">
        <f t="shared" si="76"/>
        <v>1.1711892005062206</v>
      </c>
      <c r="E134" s="30">
        <f t="shared" si="77"/>
        <v>1.0960194082819261</v>
      </c>
      <c r="F134" s="30">
        <f t="shared" si="78"/>
        <v>1.1490500081208246</v>
      </c>
      <c r="G134" s="30">
        <f t="shared" si="79"/>
        <v>0.63408172620138048</v>
      </c>
      <c r="H134" s="30">
        <f t="shared" si="80"/>
        <v>0.19572433317546831</v>
      </c>
      <c r="I134" s="30">
        <f t="shared" si="81"/>
        <v>0.17019394062315132</v>
      </c>
      <c r="J134" s="66">
        <f t="shared" si="95"/>
        <v>1.1519484120551395</v>
      </c>
      <c r="L134" s="29">
        <f t="shared" si="82"/>
        <v>17.818253777548431</v>
      </c>
      <c r="M134" s="103">
        <f t="shared" si="96"/>
        <v>1.1319761246353286</v>
      </c>
      <c r="N134" s="103">
        <f t="shared" si="83"/>
        <v>0.98266216853914556</v>
      </c>
      <c r="P134" s="67">
        <f t="shared" si="84"/>
        <v>444874.8295134434</v>
      </c>
      <c r="Q134" s="62">
        <f t="shared" si="85"/>
        <v>1.0125755108167984</v>
      </c>
      <c r="R134" s="68">
        <f t="shared" si="86"/>
        <v>0.9962908237353868</v>
      </c>
      <c r="S134" s="30">
        <f t="shared" si="87"/>
        <v>12362.976536075599</v>
      </c>
      <c r="T134" s="30">
        <f t="shared" si="97"/>
        <v>10732.231067552206</v>
      </c>
      <c r="U134" s="30">
        <f t="shared" si="88"/>
        <v>59080.554017616327</v>
      </c>
      <c r="V134" s="30">
        <f t="shared" si="89"/>
        <v>47960.099978581435</v>
      </c>
      <c r="W134" s="30">
        <f t="shared" si="98"/>
        <v>11120.454039034892</v>
      </c>
      <c r="X134" s="30">
        <f t="shared" si="99"/>
        <v>-388.22297148268626</v>
      </c>
      <c r="Y134" s="69">
        <f t="shared" si="90"/>
        <v>-8.7265663446790885E-4</v>
      </c>
      <c r="Z134" s="30">
        <f t="shared" si="91"/>
        <v>444486.60654196073</v>
      </c>
      <c r="AA134" s="30">
        <f t="shared" si="92"/>
        <v>1.0116918800793844</v>
      </c>
      <c r="AB134" s="64">
        <f t="shared" si="101"/>
        <v>188.58181579548446</v>
      </c>
      <c r="AC134" s="64">
        <f t="shared" si="102"/>
        <v>177.12150929572076</v>
      </c>
      <c r="AD134" s="64">
        <f t="shared" si="103"/>
        <v>93.92289948454399</v>
      </c>
    </row>
    <row r="135" spans="1:30" x14ac:dyDescent="0.25">
      <c r="A135" s="73" t="s">
        <v>78</v>
      </c>
      <c r="B135" s="58">
        <f t="shared" si="74"/>
        <v>1.1270785692308192</v>
      </c>
      <c r="C135" s="58">
        <f t="shared" si="75"/>
        <v>1.092227711302967</v>
      </c>
      <c r="D135" s="30">
        <f t="shared" si="76"/>
        <v>1.2043133310387273</v>
      </c>
      <c r="E135" s="30">
        <f t="shared" si="77"/>
        <v>1.24760056944625</v>
      </c>
      <c r="F135" s="30">
        <f t="shared" si="78"/>
        <v>1.1468294755658326</v>
      </c>
      <c r="G135" s="30">
        <f t="shared" si="79"/>
        <v>0.61863273187657619</v>
      </c>
      <c r="H135" s="30">
        <f t="shared" si="80"/>
        <v>0.21512506500357478</v>
      </c>
      <c r="I135" s="30">
        <f t="shared" si="81"/>
        <v>0.16624220311984891</v>
      </c>
      <c r="J135" s="66">
        <f t="shared" si="95"/>
        <v>1.2032680689721289</v>
      </c>
      <c r="L135" s="29">
        <f t="shared" si="82"/>
        <v>23.637815263532737</v>
      </c>
      <c r="M135" s="103">
        <f t="shared" si="96"/>
        <v>1.1095163117906832</v>
      </c>
      <c r="N135" s="103">
        <f t="shared" si="83"/>
        <v>0.92208572669801547</v>
      </c>
      <c r="P135" s="67">
        <f t="shared" si="84"/>
        <v>473910.69715023832</v>
      </c>
      <c r="Q135" s="62">
        <f t="shared" si="85"/>
        <v>1.0249562410809196</v>
      </c>
      <c r="R135" s="68">
        <f t="shared" si="86"/>
        <v>1.0319080513771959</v>
      </c>
      <c r="S135" s="30">
        <f t="shared" si="87"/>
        <v>11093.574246123804</v>
      </c>
      <c r="T135" s="30">
        <f t="shared" si="97"/>
        <v>9219.5368032996175</v>
      </c>
      <c r="U135" s="30">
        <f t="shared" si="88"/>
        <v>61089.17042199678</v>
      </c>
      <c r="V135" s="30">
        <f t="shared" si="89"/>
        <v>52881.574007763506</v>
      </c>
      <c r="W135" s="30">
        <f t="shared" si="98"/>
        <v>8207.5964142332741</v>
      </c>
      <c r="X135" s="30">
        <f t="shared" si="99"/>
        <v>1011.9403890663434</v>
      </c>
      <c r="Y135" s="69">
        <f t="shared" si="90"/>
        <v>2.135297631286723E-3</v>
      </c>
      <c r="Z135" s="30">
        <f t="shared" si="91"/>
        <v>474922.63753930468</v>
      </c>
      <c r="AA135" s="30">
        <f t="shared" si="92"/>
        <v>1.0271448277146724</v>
      </c>
      <c r="AB135" s="64">
        <f t="shared" si="101"/>
        <v>193.28810905395414</v>
      </c>
      <c r="AC135" s="64">
        <f t="shared" si="102"/>
        <v>181.92944215011585</v>
      </c>
      <c r="AD135" s="64">
        <f t="shared" si="103"/>
        <v>94.123452829336927</v>
      </c>
    </row>
    <row r="136" spans="1:30" x14ac:dyDescent="0.25">
      <c r="A136" s="73" t="s">
        <v>79</v>
      </c>
      <c r="B136" s="58">
        <f t="shared" ref="B136:B167" si="104">((1+Z39/100)/T39)</f>
        <v>0.93528577424367865</v>
      </c>
      <c r="C136" s="58">
        <f t="shared" ref="C136:C167" si="105">((1+AA39/100)/U39)</f>
        <v>0.92765304276641769</v>
      </c>
      <c r="D136" s="30">
        <f t="shared" ref="D136:D167" si="106">((1+W39/100)/Q39)</f>
        <v>1.0197435689189804</v>
      </c>
      <c r="E136" s="30">
        <f t="shared" ref="E136:E167" si="107">((1+X39/100)/R39)</f>
        <v>0.92352761906896719</v>
      </c>
      <c r="F136" s="30">
        <f t="shared" ref="F136:F167" si="108">((1+Y39/100)/S39)</f>
        <v>1.0236863614916274</v>
      </c>
      <c r="G136" s="30">
        <f t="shared" ref="G136:G167" si="109">(C39/H39)</f>
        <v>0.64124138567346634</v>
      </c>
      <c r="H136" s="30">
        <f t="shared" ref="H136:H167" si="110">(D39/H39)</f>
        <v>0.17913435471464306</v>
      </c>
      <c r="I136" s="30">
        <f t="shared" ref="I136:I167" si="111">(E39/H39)</f>
        <v>0.17962425961189063</v>
      </c>
      <c r="J136" s="66">
        <f t="shared" si="95"/>
        <v>1.00174134112869</v>
      </c>
      <c r="L136" s="29">
        <f t="shared" ref="L136:L167" si="112">(V39/P39)</f>
        <v>3.4515396214443115</v>
      </c>
      <c r="M136" s="103">
        <f t="shared" si="96"/>
        <v>0.93146159036929344</v>
      </c>
      <c r="N136" s="103">
        <f t="shared" si="83"/>
        <v>0.92984241752445762</v>
      </c>
      <c r="P136" s="67">
        <f t="shared" ref="P136:P167" si="113">(B39*P39)</f>
        <v>458944.20394005917</v>
      </c>
      <c r="Q136" s="62">
        <f t="shared" ref="Q136:Q167" si="114">P39</f>
        <v>1.0318373234532092</v>
      </c>
      <c r="R136" s="68">
        <f t="shared" si="86"/>
        <v>1.0082280024161823</v>
      </c>
      <c r="S136" s="30">
        <f t="shared" ref="S136:S167" si="115">(F39-G39)</f>
        <v>11642.548351795995</v>
      </c>
      <c r="T136" s="30">
        <f t="shared" si="97"/>
        <v>11622.309945477553</v>
      </c>
      <c r="U136" s="30">
        <f t="shared" ref="U136:U167" si="116">(F39/B136)</f>
        <v>70900.990722484828</v>
      </c>
      <c r="V136" s="30">
        <f t="shared" ref="V136:V167" si="117">(G39/C136)</f>
        <v>58933.822377913544</v>
      </c>
      <c r="W136" s="30">
        <f t="shared" si="98"/>
        <v>11967.168344571284</v>
      </c>
      <c r="X136" s="30">
        <f t="shared" si="99"/>
        <v>-344.85839909373135</v>
      </c>
      <c r="Y136" s="69">
        <f t="shared" si="90"/>
        <v>-7.5141683048419517E-4</v>
      </c>
      <c r="Z136" s="30">
        <f t="shared" si="91"/>
        <v>458599.34554096544</v>
      </c>
      <c r="AA136" s="30">
        <f t="shared" ref="AA136:AA167" si="118">(Z136/B39)</f>
        <v>1.0310619835220447</v>
      </c>
      <c r="AB136" s="64">
        <f t="shared" si="101"/>
        <v>199.44188510156405</v>
      </c>
      <c r="AC136" s="64">
        <f t="shared" si="102"/>
        <v>187.58053148435752</v>
      </c>
      <c r="AD136" s="64">
        <f t="shared" si="103"/>
        <v>94.052726882737687</v>
      </c>
    </row>
    <row r="137" spans="1:30" x14ac:dyDescent="0.25">
      <c r="A137" s="73" t="s">
        <v>80</v>
      </c>
      <c r="B137" s="58">
        <f t="shared" si="104"/>
        <v>1.129564361992996</v>
      </c>
      <c r="C137" s="58">
        <f t="shared" si="105"/>
        <v>1.0382327219861855</v>
      </c>
      <c r="D137" s="30">
        <f t="shared" si="106"/>
        <v>1.045441863947167</v>
      </c>
      <c r="E137" s="30">
        <f t="shared" si="107"/>
        <v>0.98569461915960421</v>
      </c>
      <c r="F137" s="30">
        <f t="shared" si="108"/>
        <v>1.072477414289486</v>
      </c>
      <c r="G137" s="30">
        <f t="shared" si="109"/>
        <v>0.62886779397406334</v>
      </c>
      <c r="H137" s="30">
        <f t="shared" si="110"/>
        <v>0.18713646241309614</v>
      </c>
      <c r="I137" s="30">
        <f t="shared" si="111"/>
        <v>0.18399574361284049</v>
      </c>
      <c r="J137" s="66">
        <f t="shared" si="95"/>
        <v>1.0384789674563804</v>
      </c>
      <c r="L137" s="29">
        <f t="shared" si="112"/>
        <v>11.564665411117849</v>
      </c>
      <c r="M137" s="103">
        <f t="shared" si="96"/>
        <v>1.0829361394886483</v>
      </c>
      <c r="N137" s="103">
        <f t="shared" si="83"/>
        <v>1.0428098916063366</v>
      </c>
      <c r="P137" s="67">
        <f t="shared" si="113"/>
        <v>507389.37081145163</v>
      </c>
      <c r="Q137" s="62">
        <f t="shared" si="114"/>
        <v>1.0531230344978437</v>
      </c>
      <c r="R137" s="68">
        <f t="shared" si="86"/>
        <v>1.0879683697813809</v>
      </c>
      <c r="S137" s="30">
        <f t="shared" si="115"/>
        <v>19431.072127040301</v>
      </c>
      <c r="T137" s="30">
        <f t="shared" si="97"/>
        <v>18711.088751883144</v>
      </c>
      <c r="U137" s="30">
        <f t="shared" si="116"/>
        <v>73435.006347568647</v>
      </c>
      <c r="V137" s="30">
        <f t="shared" si="117"/>
        <v>61179.437539195438</v>
      </c>
      <c r="W137" s="30">
        <f t="shared" si="98"/>
        <v>12255.568808373209</v>
      </c>
      <c r="X137" s="30">
        <f t="shared" si="99"/>
        <v>6455.5199435099348</v>
      </c>
      <c r="Y137" s="69">
        <f t="shared" si="90"/>
        <v>1.2723009812337668E-2</v>
      </c>
      <c r="Z137" s="30">
        <f t="shared" si="91"/>
        <v>513844.89075496158</v>
      </c>
      <c r="AA137" s="30">
        <f t="shared" si="118"/>
        <v>1.0665219291993586</v>
      </c>
      <c r="AB137" s="64">
        <f t="shared" si="101"/>
        <v>210.03684324412941</v>
      </c>
      <c r="AC137" s="64">
        <f t="shared" si="102"/>
        <v>200.05875031893802</v>
      </c>
      <c r="AD137" s="64">
        <f t="shared" si="103"/>
        <v>95.249360649743878</v>
      </c>
    </row>
    <row r="138" spans="1:30" x14ac:dyDescent="0.25">
      <c r="A138" s="73" t="s">
        <v>81</v>
      </c>
      <c r="B138" s="58">
        <f t="shared" si="104"/>
        <v>1.2075748414513316</v>
      </c>
      <c r="C138" s="58">
        <f t="shared" si="105"/>
        <v>1.1372129211330744</v>
      </c>
      <c r="D138" s="30">
        <f t="shared" si="106"/>
        <v>1.0866393929107794</v>
      </c>
      <c r="E138" s="30">
        <f t="shared" si="107"/>
        <v>1.051444494582934</v>
      </c>
      <c r="F138" s="30">
        <f t="shared" si="108"/>
        <v>1.1466321011532086</v>
      </c>
      <c r="G138" s="30">
        <f t="shared" si="109"/>
        <v>0.62510676488929995</v>
      </c>
      <c r="H138" s="30">
        <f t="shared" si="110"/>
        <v>0.18711233091716553</v>
      </c>
      <c r="I138" s="30">
        <f t="shared" si="111"/>
        <v>0.18778090419353452</v>
      </c>
      <c r="J138" s="66">
        <f t="shared" si="95"/>
        <v>1.0905234605421628</v>
      </c>
      <c r="L138" s="29">
        <f t="shared" si="112"/>
        <v>16.51743985910208</v>
      </c>
      <c r="M138" s="103">
        <f t="shared" si="96"/>
        <v>1.1718659108164542</v>
      </c>
      <c r="N138" s="103">
        <f t="shared" si="83"/>
        <v>1.0745902800053944</v>
      </c>
      <c r="P138" s="67">
        <f t="shared" si="113"/>
        <v>539612.46169991617</v>
      </c>
      <c r="Q138" s="62">
        <f t="shared" si="114"/>
        <v>1.068005909235449</v>
      </c>
      <c r="R138" s="68">
        <f t="shared" si="86"/>
        <v>1.0618722483808498</v>
      </c>
      <c r="S138" s="30">
        <f t="shared" si="115"/>
        <v>20995.5641254246</v>
      </c>
      <c r="T138" s="30">
        <f t="shared" si="97"/>
        <v>19252.739519227292</v>
      </c>
      <c r="U138" s="30">
        <f t="shared" si="116"/>
        <v>74812.137931938181</v>
      </c>
      <c r="V138" s="30">
        <f t="shared" si="117"/>
        <v>60978.63486045997</v>
      </c>
      <c r="W138" s="30">
        <f t="shared" si="98"/>
        <v>13833.503071478211</v>
      </c>
      <c r="X138" s="30">
        <f t="shared" si="99"/>
        <v>5419.236447749081</v>
      </c>
      <c r="Y138" s="69">
        <f t="shared" si="90"/>
        <v>1.004283042440701E-2</v>
      </c>
      <c r="Z138" s="30">
        <f t="shared" si="91"/>
        <v>545031.69814766524</v>
      </c>
      <c r="AA138" s="30">
        <f t="shared" si="118"/>
        <v>1.0787317114741652</v>
      </c>
      <c r="AB138" s="64">
        <f t="shared" si="101"/>
        <v>224.3205897418899</v>
      </c>
      <c r="AC138" s="64">
        <f t="shared" si="102"/>
        <v>215.8097181269307</v>
      </c>
      <c r="AD138" s="64">
        <f t="shared" si="103"/>
        <v>96.205933826782427</v>
      </c>
    </row>
    <row r="139" spans="1:30" x14ac:dyDescent="0.25">
      <c r="A139" s="73" t="s">
        <v>82</v>
      </c>
      <c r="B139" s="58">
        <f t="shared" si="104"/>
        <v>1.0973385706956813</v>
      </c>
      <c r="C139" s="58">
        <f t="shared" si="105"/>
        <v>1.1012339980127541</v>
      </c>
      <c r="D139" s="30">
        <f t="shared" si="106"/>
        <v>1.1169790598001494</v>
      </c>
      <c r="E139" s="30">
        <f t="shared" si="107"/>
        <v>1.2833077064662382</v>
      </c>
      <c r="F139" s="30">
        <f t="shared" si="108"/>
        <v>1.1386533547473456</v>
      </c>
      <c r="G139" s="30">
        <f t="shared" si="109"/>
        <v>0.61601724525176116</v>
      </c>
      <c r="H139" s="30">
        <f t="shared" si="110"/>
        <v>0.21289741004815682</v>
      </c>
      <c r="I139" s="30">
        <f t="shared" si="111"/>
        <v>0.17108534470008194</v>
      </c>
      <c r="J139" s="66">
        <f t="shared" si="95"/>
        <v>1.1525348802367565</v>
      </c>
      <c r="L139" s="29">
        <f t="shared" si="112"/>
        <v>20.841339596558207</v>
      </c>
      <c r="M139" s="103">
        <f t="shared" si="96"/>
        <v>1.0992845588749105</v>
      </c>
      <c r="N139" s="103">
        <f t="shared" si="83"/>
        <v>0.95379721492601832</v>
      </c>
      <c r="P139" s="67">
        <f t="shared" si="113"/>
        <v>566589.84170479001</v>
      </c>
      <c r="Q139" s="62">
        <f t="shared" si="114"/>
        <v>1.077329938620466</v>
      </c>
      <c r="R139" s="68">
        <f t="shared" si="86"/>
        <v>0.99646267067298833</v>
      </c>
      <c r="S139" s="30">
        <f t="shared" si="115"/>
        <v>14754.160940050904</v>
      </c>
      <c r="T139" s="30">
        <f t="shared" si="97"/>
        <v>12801.487567144231</v>
      </c>
      <c r="U139" s="30">
        <f t="shared" si="116"/>
        <v>76841.677934918553</v>
      </c>
      <c r="V139" s="30">
        <f t="shared" si="117"/>
        <v>63172.019952570328</v>
      </c>
      <c r="W139" s="30">
        <f t="shared" si="98"/>
        <v>13669.657982348224</v>
      </c>
      <c r="X139" s="30">
        <f t="shared" si="99"/>
        <v>-868.17041520399289</v>
      </c>
      <c r="Y139" s="69">
        <f t="shared" si="90"/>
        <v>-1.5322731741744414E-3</v>
      </c>
      <c r="Z139" s="30">
        <f t="shared" si="91"/>
        <v>565721.671289586</v>
      </c>
      <c r="AA139" s="30">
        <f t="shared" si="118"/>
        <v>1.0756791748557828</v>
      </c>
      <c r="AB139" s="64">
        <f t="shared" si="101"/>
        <v>241.667287177937</v>
      </c>
      <c r="AC139" s="64">
        <f t="shared" si="102"/>
        <v>232.1420195206359</v>
      </c>
      <c r="AD139" s="64">
        <f t="shared" si="103"/>
        <v>96.058520055183251</v>
      </c>
    </row>
    <row r="140" spans="1:30" x14ac:dyDescent="0.25">
      <c r="A140" s="73" t="s">
        <v>83</v>
      </c>
      <c r="B140" s="58">
        <f t="shared" si="104"/>
        <v>0.87448619708325792</v>
      </c>
      <c r="C140" s="58">
        <f t="shared" si="105"/>
        <v>0.89561947012864762</v>
      </c>
      <c r="D140" s="30">
        <f t="shared" si="106"/>
        <v>1.0204492213233809</v>
      </c>
      <c r="E140" s="30">
        <f t="shared" si="107"/>
        <v>0.98041379507221116</v>
      </c>
      <c r="F140" s="30">
        <f t="shared" si="108"/>
        <v>1.0141995847658751</v>
      </c>
      <c r="G140" s="30">
        <f t="shared" si="109"/>
        <v>0.63814716357330115</v>
      </c>
      <c r="H140" s="30">
        <f t="shared" si="110"/>
        <v>0.18523732783910651</v>
      </c>
      <c r="I140" s="30">
        <f t="shared" si="111"/>
        <v>0.17661550858759228</v>
      </c>
      <c r="J140" s="66">
        <f t="shared" si="95"/>
        <v>1.0116954872144113</v>
      </c>
      <c r="L140" s="29">
        <f t="shared" si="112"/>
        <v>2.0665940164796828</v>
      </c>
      <c r="M140" s="103">
        <f t="shared" si="96"/>
        <v>0.88498975387657652</v>
      </c>
      <c r="N140" s="103">
        <f t="shared" si="83"/>
        <v>0.87475902093158031</v>
      </c>
      <c r="P140" s="67">
        <f t="shared" si="113"/>
        <v>507509.61755916785</v>
      </c>
      <c r="Q140" s="62">
        <f t="shared" si="114"/>
        <v>1.0156075538203362</v>
      </c>
      <c r="R140" s="68">
        <f t="shared" si="86"/>
        <v>0.97640373646370804</v>
      </c>
      <c r="S140" s="30">
        <f t="shared" si="115"/>
        <v>15437.041465658702</v>
      </c>
      <c r="T140" s="30">
        <f t="shared" si="97"/>
        <v>15258.584881269802</v>
      </c>
      <c r="U140" s="30">
        <f t="shared" si="116"/>
        <v>88159.018171802047</v>
      </c>
      <c r="V140" s="30">
        <f t="shared" si="117"/>
        <v>68842.633652367847</v>
      </c>
      <c r="W140" s="30">
        <f t="shared" si="98"/>
        <v>19316.384519434199</v>
      </c>
      <c r="X140" s="30">
        <f t="shared" si="99"/>
        <v>-4057.799638164397</v>
      </c>
      <c r="Y140" s="69">
        <f t="shared" si="90"/>
        <v>-7.9955127898464311E-3</v>
      </c>
      <c r="Z140" s="30">
        <f t="shared" si="91"/>
        <v>503451.81792100344</v>
      </c>
      <c r="AA140" s="30">
        <f t="shared" si="118"/>
        <v>1.0074872506343011</v>
      </c>
      <c r="AB140" s="64">
        <f t="shared" si="101"/>
        <v>245.43912236918129</v>
      </c>
      <c r="AC140" s="64">
        <f t="shared" si="102"/>
        <v>233.88012500353972</v>
      </c>
      <c r="AD140" s="64">
        <f t="shared" si="103"/>
        <v>95.290482929508315</v>
      </c>
    </row>
    <row r="141" spans="1:30" x14ac:dyDescent="0.25">
      <c r="A141" s="73" t="s">
        <v>84</v>
      </c>
      <c r="B141" s="58">
        <f t="shared" si="104"/>
        <v>0.92337844849635664</v>
      </c>
      <c r="C141" s="58">
        <f t="shared" si="105"/>
        <v>0.92623327956543777</v>
      </c>
      <c r="D141" s="30">
        <f t="shared" si="106"/>
        <v>1.0550426504003849</v>
      </c>
      <c r="E141" s="30">
        <f t="shared" si="107"/>
        <v>1.0443304395808402</v>
      </c>
      <c r="F141" s="30">
        <f t="shared" si="108"/>
        <v>1.0637338246991312</v>
      </c>
      <c r="G141" s="30">
        <f t="shared" si="109"/>
        <v>0.63037213612980114</v>
      </c>
      <c r="H141" s="30">
        <f t="shared" si="110"/>
        <v>0.18795401830210831</v>
      </c>
      <c r="I141" s="30">
        <f t="shared" si="111"/>
        <v>0.1816738455680906</v>
      </c>
      <c r="J141" s="66">
        <f t="shared" si="95"/>
        <v>1.0545748606352761</v>
      </c>
      <c r="L141" s="29">
        <f t="shared" si="112"/>
        <v>9.0604397454767422</v>
      </c>
      <c r="M141" s="103">
        <f t="shared" si="96"/>
        <v>0.92480476243952492</v>
      </c>
      <c r="N141" s="103">
        <f t="shared" si="83"/>
        <v>0.87694557964564257</v>
      </c>
      <c r="P141" s="67">
        <f t="shared" si="113"/>
        <v>556986.80390189507</v>
      </c>
      <c r="Q141" s="62">
        <f t="shared" si="114"/>
        <v>1.0400132402636983</v>
      </c>
      <c r="R141" s="68">
        <f t="shared" si="86"/>
        <v>0.99691780555496712</v>
      </c>
      <c r="S141" s="30">
        <f t="shared" si="115"/>
        <v>17792.427493878495</v>
      </c>
      <c r="T141" s="30">
        <f t="shared" si="97"/>
        <v>16871.659052407464</v>
      </c>
      <c r="U141" s="30">
        <f t="shared" si="116"/>
        <v>89556.429656204476</v>
      </c>
      <c r="V141" s="30">
        <f t="shared" si="117"/>
        <v>70070.954053163456</v>
      </c>
      <c r="W141" s="30">
        <f t="shared" si="98"/>
        <v>19485.475603041021</v>
      </c>
      <c r="X141" s="30">
        <f t="shared" si="99"/>
        <v>-2613.8165506335572</v>
      </c>
      <c r="Y141" s="69">
        <f t="shared" si="90"/>
        <v>-4.6927800305551623E-3</v>
      </c>
      <c r="Z141" s="30">
        <f t="shared" si="91"/>
        <v>554372.98735126154</v>
      </c>
      <c r="AA141" s="30">
        <f t="shared" si="118"/>
        <v>1.035132686898276</v>
      </c>
      <c r="AB141" s="64">
        <f t="shared" si="101"/>
        <v>255.2599369426506</v>
      </c>
      <c r="AC141" s="64">
        <f t="shared" si="102"/>
        <v>242.09696220701872</v>
      </c>
      <c r="AD141" s="64">
        <f t="shared" si="103"/>
        <v>94.843305654114758</v>
      </c>
    </row>
    <row r="142" spans="1:30" x14ac:dyDescent="0.25">
      <c r="A142" s="73" t="s">
        <v>85</v>
      </c>
      <c r="B142" s="58">
        <f t="shared" si="104"/>
        <v>0.96968177418735346</v>
      </c>
      <c r="C142" s="58">
        <f t="shared" si="105"/>
        <v>0.96010366307839845</v>
      </c>
      <c r="D142" s="30">
        <f t="shared" si="106"/>
        <v>1.074726661931436</v>
      </c>
      <c r="E142" s="30">
        <f t="shared" si="107"/>
        <v>1.0718064131045302</v>
      </c>
      <c r="F142" s="30">
        <f t="shared" si="108"/>
        <v>1.1090983230709115</v>
      </c>
      <c r="G142" s="30">
        <f t="shared" si="109"/>
        <v>0.62927467171134743</v>
      </c>
      <c r="H142" s="30">
        <f t="shared" si="110"/>
        <v>0.18805776456847367</v>
      </c>
      <c r="I142" s="30">
        <f t="shared" si="111"/>
        <v>0.18266756372017884</v>
      </c>
      <c r="J142" s="66">
        <f t="shared" si="95"/>
        <v>1.0802886367520446</v>
      </c>
      <c r="L142" s="29">
        <f t="shared" si="112"/>
        <v>12.565778337279307</v>
      </c>
      <c r="M142" s="103">
        <f t="shared" si="96"/>
        <v>0.96488083379121925</v>
      </c>
      <c r="N142" s="103">
        <f t="shared" si="83"/>
        <v>0.89316947431030458</v>
      </c>
      <c r="P142" s="67">
        <f t="shared" si="113"/>
        <v>570115.81782440632</v>
      </c>
      <c r="Q142" s="62">
        <f t="shared" si="114"/>
        <v>1.0312134895078759</v>
      </c>
      <c r="R142" s="68">
        <f t="shared" si="86"/>
        <v>1.0099761218265166</v>
      </c>
      <c r="S142" s="30">
        <f t="shared" si="115"/>
        <v>21961.551069052002</v>
      </c>
      <c r="T142" s="30">
        <f t="shared" si="97"/>
        <v>20329.336366140793</v>
      </c>
      <c r="U142" s="30">
        <f t="shared" si="116"/>
        <v>90840.612181744174</v>
      </c>
      <c r="V142" s="30">
        <f t="shared" si="117"/>
        <v>68872.703503275232</v>
      </c>
      <c r="W142" s="30">
        <f t="shared" si="98"/>
        <v>21967.908678468943</v>
      </c>
      <c r="X142" s="30">
        <f t="shared" si="99"/>
        <v>-1638.5723123281496</v>
      </c>
      <c r="Y142" s="69">
        <f t="shared" si="90"/>
        <v>-2.8741042803917152E-3</v>
      </c>
      <c r="Z142" s="30">
        <f t="shared" si="91"/>
        <v>568477.24551207817</v>
      </c>
      <c r="AA142" s="30">
        <f t="shared" si="118"/>
        <v>1.0282496744036838</v>
      </c>
      <c r="AB142" s="64">
        <f t="shared" si="101"/>
        <v>263.2274903061911</v>
      </c>
      <c r="AC142" s="64">
        <f t="shared" si="102"/>
        <v>248.93612256348794</v>
      </c>
      <c r="AD142" s="64">
        <f t="shared" si="103"/>
        <v>94.570716103367786</v>
      </c>
    </row>
    <row r="143" spans="1:30" x14ac:dyDescent="0.25">
      <c r="A143" s="73" t="s">
        <v>86</v>
      </c>
      <c r="B143" s="58">
        <f t="shared" si="104"/>
        <v>0.89791470256317563</v>
      </c>
      <c r="C143" s="58">
        <f t="shared" si="105"/>
        <v>0.89509541102746271</v>
      </c>
      <c r="D143" s="30">
        <f t="shared" si="106"/>
        <v>1.1154036955296496</v>
      </c>
      <c r="E143" s="30">
        <f t="shared" si="107"/>
        <v>1.3474598594726157</v>
      </c>
      <c r="F143" s="30">
        <f t="shared" si="108"/>
        <v>1.0941761107232155</v>
      </c>
      <c r="G143" s="30">
        <f t="shared" si="109"/>
        <v>0.61356389499786512</v>
      </c>
      <c r="H143" s="30">
        <f t="shared" si="110"/>
        <v>0.21913687443979926</v>
      </c>
      <c r="I143" s="30">
        <f t="shared" si="111"/>
        <v>0.16729923056233556</v>
      </c>
      <c r="J143" s="66">
        <f t="shared" si="95"/>
        <v>1.15525240833719</v>
      </c>
      <c r="L143" s="29">
        <f t="shared" si="112"/>
        <v>18.259740772343328</v>
      </c>
      <c r="M143" s="103">
        <f t="shared" si="96"/>
        <v>0.89650394854589877</v>
      </c>
      <c r="N143" s="103">
        <f t="shared" si="83"/>
        <v>0.77602430609625794</v>
      </c>
      <c r="P143" s="67">
        <f t="shared" si="113"/>
        <v>606243.94168440334</v>
      </c>
      <c r="Q143" s="62">
        <f t="shared" si="114"/>
        <v>1.04083795099788</v>
      </c>
      <c r="R143" s="68">
        <f t="shared" si="86"/>
        <v>1.0031497106352905</v>
      </c>
      <c r="S143" s="30">
        <f t="shared" si="115"/>
        <v>18627.599971410404</v>
      </c>
      <c r="T143" s="30">
        <f t="shared" si="97"/>
        <v>16124.268460277004</v>
      </c>
      <c r="U143" s="30">
        <f t="shared" si="116"/>
        <v>92442.402564433782</v>
      </c>
      <c r="V143" s="30">
        <f t="shared" si="117"/>
        <v>71922.827039812968</v>
      </c>
      <c r="W143" s="30">
        <f t="shared" si="98"/>
        <v>20519.575524620814</v>
      </c>
      <c r="X143" s="30">
        <f t="shared" si="99"/>
        <v>-4395.3070643438095</v>
      </c>
      <c r="Y143" s="69">
        <f t="shared" si="90"/>
        <v>-7.2500634845632907E-3</v>
      </c>
      <c r="Z143" s="30">
        <f t="shared" si="91"/>
        <v>601848.63462005951</v>
      </c>
      <c r="AA143" s="30">
        <f t="shared" si="118"/>
        <v>1.0332918097760024</v>
      </c>
      <c r="AB143" s="64">
        <f t="shared" si="101"/>
        <v>273.97716165661029</v>
      </c>
      <c r="AC143" s="64">
        <f t="shared" si="102"/>
        <v>257.22365660224722</v>
      </c>
      <c r="AD143" s="64">
        <f t="shared" si="103"/>
        <v>93.88507240783774</v>
      </c>
    </row>
    <row r="144" spans="1:30" x14ac:dyDescent="0.25">
      <c r="A144" s="73" t="s">
        <v>87</v>
      </c>
      <c r="B144" s="58">
        <f t="shared" si="104"/>
        <v>0.89093888032865565</v>
      </c>
      <c r="C144" s="58">
        <f t="shared" si="105"/>
        <v>0.88873445726343125</v>
      </c>
      <c r="D144" s="30">
        <f t="shared" si="106"/>
        <v>1.0190620967929007</v>
      </c>
      <c r="E144" s="30">
        <f t="shared" si="107"/>
        <v>0.96595489505982157</v>
      </c>
      <c r="F144" s="30">
        <f t="shared" si="108"/>
        <v>0.99019986206778821</v>
      </c>
      <c r="G144" s="30">
        <f t="shared" si="109"/>
        <v>0.63569439582153153</v>
      </c>
      <c r="H144" s="30">
        <f t="shared" si="110"/>
        <v>0.18608531483233792</v>
      </c>
      <c r="I144" s="30">
        <f t="shared" si="111"/>
        <v>0.17822028934613049</v>
      </c>
      <c r="J144" s="66">
        <f t="shared" si="95"/>
        <v>1.0035813295936</v>
      </c>
      <c r="L144" s="29">
        <f t="shared" si="112"/>
        <v>2.0879825590193186</v>
      </c>
      <c r="M144" s="103">
        <f t="shared" si="96"/>
        <v>0.88983598615912185</v>
      </c>
      <c r="N144" s="103">
        <f t="shared" si="83"/>
        <v>0.88666056244735114</v>
      </c>
      <c r="P144" s="67">
        <f t="shared" si="113"/>
        <v>568652.07731110405</v>
      </c>
      <c r="Q144" s="62">
        <f t="shared" si="114"/>
        <v>1.0259469137909427</v>
      </c>
      <c r="R144" s="68">
        <f t="shared" si="86"/>
        <v>1.0024804068833026</v>
      </c>
      <c r="S144" s="30">
        <f t="shared" si="115"/>
        <v>13261.067682023408</v>
      </c>
      <c r="T144" s="30">
        <f t="shared" si="97"/>
        <v>13213.744906348022</v>
      </c>
      <c r="U144" s="30">
        <f t="shared" si="116"/>
        <v>85358.711816754454</v>
      </c>
      <c r="V144" s="30">
        <f t="shared" si="117"/>
        <v>70649.142651257644</v>
      </c>
      <c r="W144" s="30">
        <f t="shared" si="98"/>
        <v>14709.56916549681</v>
      </c>
      <c r="X144" s="30">
        <f t="shared" si="99"/>
        <v>-1495.8242591487888</v>
      </c>
      <c r="Y144" s="69">
        <f t="shared" si="90"/>
        <v>-2.6304735686922282E-3</v>
      </c>
      <c r="Z144" s="30">
        <f t="shared" si="91"/>
        <v>567156.25305195525</v>
      </c>
      <c r="AA144" s="30">
        <f t="shared" si="118"/>
        <v>1.0232481875513342</v>
      </c>
      <c r="AB144" s="64">
        <f t="shared" si="101"/>
        <v>281.08602345080152</v>
      </c>
      <c r="AC144" s="64">
        <f t="shared" si="102"/>
        <v>263.20364041357624</v>
      </c>
      <c r="AD144" s="64">
        <f t="shared" si="103"/>
        <v>93.638110206374165</v>
      </c>
    </row>
    <row r="145" spans="1:30" x14ac:dyDescent="0.25">
      <c r="A145" s="73" t="s">
        <v>88</v>
      </c>
      <c r="B145" s="58">
        <f t="shared" si="104"/>
        <v>0.99057802163038722</v>
      </c>
      <c r="C145" s="58">
        <f t="shared" si="105"/>
        <v>0.91250096449759222</v>
      </c>
      <c r="D145" s="30">
        <f t="shared" si="106"/>
        <v>1.0336199093054415</v>
      </c>
      <c r="E145" s="30">
        <f t="shared" si="107"/>
        <v>1.0108409404762848</v>
      </c>
      <c r="F145" s="30">
        <f t="shared" si="108"/>
        <v>1.0323811695277085</v>
      </c>
      <c r="G145" s="30">
        <f t="shared" si="109"/>
        <v>0.63281304253681214</v>
      </c>
      <c r="H145" s="30">
        <f t="shared" si="110"/>
        <v>0.18803626024269826</v>
      </c>
      <c r="I145" s="30">
        <f t="shared" si="111"/>
        <v>0.17915069722048962</v>
      </c>
      <c r="J145" s="66">
        <f t="shared" si="95"/>
        <v>1.0290383262516642</v>
      </c>
      <c r="L145" s="29">
        <f t="shared" si="112"/>
        <v>7.0329801272397514</v>
      </c>
      <c r="M145" s="103">
        <f t="shared" si="96"/>
        <v>0.95073834473415719</v>
      </c>
      <c r="N145" s="103">
        <f t="shared" si="83"/>
        <v>0.92390955757428439</v>
      </c>
      <c r="P145" s="67">
        <f t="shared" si="113"/>
        <v>599765.79366011883</v>
      </c>
      <c r="Q145" s="62">
        <f t="shared" si="114"/>
        <v>1.0305663919126402</v>
      </c>
      <c r="R145" s="68">
        <f t="shared" si="86"/>
        <v>1.0855638077881735</v>
      </c>
      <c r="S145" s="30">
        <f t="shared" si="115"/>
        <v>13029.794230948799</v>
      </c>
      <c r="T145" s="30">
        <f t="shared" si="97"/>
        <v>12662.107813234354</v>
      </c>
      <c r="U145" s="30">
        <f t="shared" si="116"/>
        <v>80498.468050574782</v>
      </c>
      <c r="V145" s="30">
        <f t="shared" si="117"/>
        <v>73107.012036525397</v>
      </c>
      <c r="W145" s="30">
        <f t="shared" si="98"/>
        <v>7391.456014049385</v>
      </c>
      <c r="X145" s="30">
        <f t="shared" si="99"/>
        <v>5270.6517991849687</v>
      </c>
      <c r="Y145" s="69">
        <f t="shared" si="90"/>
        <v>8.7878499489282211E-3</v>
      </c>
      <c r="Z145" s="30">
        <f t="shared" si="91"/>
        <v>605036.4454593038</v>
      </c>
      <c r="AA145" s="30">
        <f t="shared" si="118"/>
        <v>1.0396228547271769</v>
      </c>
      <c r="AB145" s="64">
        <f t="shared" si="101"/>
        <v>289.6778090047643</v>
      </c>
      <c r="AC145" s="64">
        <f t="shared" si="102"/>
        <v>273.63252002134749</v>
      </c>
      <c r="AD145" s="64">
        <f t="shared" si="103"/>
        <v>94.460987868368989</v>
      </c>
    </row>
    <row r="146" spans="1:30" x14ac:dyDescent="0.25">
      <c r="A146" s="73" t="s">
        <v>89</v>
      </c>
      <c r="B146" s="58">
        <f t="shared" si="104"/>
        <v>1.0695361533938343</v>
      </c>
      <c r="C146" s="58">
        <f t="shared" si="105"/>
        <v>0.97979878546451327</v>
      </c>
      <c r="D146" s="30">
        <f t="shared" si="106"/>
        <v>1.0601420490528382</v>
      </c>
      <c r="E146" s="30">
        <f t="shared" si="107"/>
        <v>1.0572045321255128</v>
      </c>
      <c r="F146" s="30">
        <f t="shared" si="108"/>
        <v>1.1036726131893815</v>
      </c>
      <c r="G146" s="30">
        <f t="shared" si="109"/>
        <v>0.62605785718447837</v>
      </c>
      <c r="H146" s="30">
        <f t="shared" si="110"/>
        <v>0.18994847660490033</v>
      </c>
      <c r="I146" s="30">
        <f t="shared" si="111"/>
        <v>0.18399366621062135</v>
      </c>
      <c r="J146" s="66">
        <f t="shared" si="95"/>
        <v>1.0673242996345045</v>
      </c>
      <c r="L146" s="29">
        <f t="shared" si="112"/>
        <v>13.265651434213067</v>
      </c>
      <c r="M146" s="103">
        <f t="shared" si="96"/>
        <v>1.0236846311758647</v>
      </c>
      <c r="N146" s="103">
        <f t="shared" si="83"/>
        <v>0.95911301890757683</v>
      </c>
      <c r="P146" s="67">
        <f t="shared" si="113"/>
        <v>645450.81777568697</v>
      </c>
      <c r="Q146" s="62">
        <f t="shared" si="114"/>
        <v>1.0446762302405215</v>
      </c>
      <c r="R146" s="68">
        <f t="shared" si="86"/>
        <v>1.0915875476277279</v>
      </c>
      <c r="S146" s="30">
        <f t="shared" si="115"/>
        <v>22049.992269850598</v>
      </c>
      <c r="T146" s="30">
        <f t="shared" si="97"/>
        <v>20659.130760352236</v>
      </c>
      <c r="U146" s="30">
        <f t="shared" si="116"/>
        <v>92196.725085529251</v>
      </c>
      <c r="V146" s="30">
        <f t="shared" si="117"/>
        <v>78136.184254749722</v>
      </c>
      <c r="W146" s="30">
        <f t="shared" si="98"/>
        <v>14060.54083077953</v>
      </c>
      <c r="X146" s="30">
        <f t="shared" si="99"/>
        <v>6598.5899295727068</v>
      </c>
      <c r="Y146" s="69">
        <f t="shared" si="90"/>
        <v>1.0223226538487258E-2</v>
      </c>
      <c r="Z146" s="30">
        <f t="shared" si="91"/>
        <v>652049.40770525963</v>
      </c>
      <c r="AA146" s="30">
        <f t="shared" si="118"/>
        <v>1.055356192001643</v>
      </c>
      <c r="AB146" s="64">
        <f t="shared" si="101"/>
        <v>302.61952149543094</v>
      </c>
      <c r="AC146" s="64">
        <f t="shared" si="102"/>
        <v>288.77977433754262</v>
      </c>
      <c r="AD146" s="64">
        <f t="shared" si="103"/>
        <v>95.426683946396608</v>
      </c>
    </row>
    <row r="147" spans="1:30" x14ac:dyDescent="0.25">
      <c r="A147" s="73" t="s">
        <v>90</v>
      </c>
      <c r="B147" s="58">
        <f t="shared" si="104"/>
        <v>1.0383205849196309</v>
      </c>
      <c r="C147" s="58">
        <f t="shared" si="105"/>
        <v>0.93010099789081768</v>
      </c>
      <c r="D147" s="30">
        <f t="shared" si="106"/>
        <v>1.097961736252113</v>
      </c>
      <c r="E147" s="30">
        <f t="shared" si="107"/>
        <v>1.2773989254250118</v>
      </c>
      <c r="F147" s="30">
        <f t="shared" si="108"/>
        <v>1.0749303897321187</v>
      </c>
      <c r="G147" s="30">
        <f t="shared" si="109"/>
        <v>0.60829497403154853</v>
      </c>
      <c r="H147" s="30">
        <f t="shared" si="110"/>
        <v>0.22046332690161718</v>
      </c>
      <c r="I147" s="30">
        <f t="shared" si="111"/>
        <v>0.1712416990668344</v>
      </c>
      <c r="J147" s="66">
        <f t="shared" si="95"/>
        <v>1.128776943589586</v>
      </c>
      <c r="L147" s="29">
        <f t="shared" si="112"/>
        <v>19.649696539156487</v>
      </c>
      <c r="M147" s="103">
        <f t="shared" si="96"/>
        <v>0.98272224568507971</v>
      </c>
      <c r="N147" s="103">
        <f t="shared" si="83"/>
        <v>0.87060800742435207</v>
      </c>
      <c r="P147" s="67">
        <f t="shared" si="113"/>
        <v>692726.37130828958</v>
      </c>
      <c r="Q147" s="62">
        <f t="shared" si="114"/>
        <v>1.0570247855533896</v>
      </c>
      <c r="R147" s="68">
        <f t="shared" si="86"/>
        <v>1.1163525114737236</v>
      </c>
      <c r="S147" s="30">
        <f t="shared" si="115"/>
        <v>16881.335817176703</v>
      </c>
      <c r="T147" s="30">
        <f t="shared" si="97"/>
        <v>14955.422249760815</v>
      </c>
      <c r="U147" s="30">
        <f t="shared" si="116"/>
        <v>88551.466930129012</v>
      </c>
      <c r="V147" s="30">
        <f t="shared" si="117"/>
        <v>80704.649593352777</v>
      </c>
      <c r="W147" s="30">
        <f t="shared" si="98"/>
        <v>7846.8173367762356</v>
      </c>
      <c r="X147" s="30">
        <f t="shared" si="99"/>
        <v>7108.6049129845796</v>
      </c>
      <c r="Y147" s="69">
        <f t="shared" si="90"/>
        <v>1.0261778975671449E-2</v>
      </c>
      <c r="Z147" s="30">
        <f t="shared" si="91"/>
        <v>699834.97622127412</v>
      </c>
      <c r="AA147" s="30">
        <f t="shared" si="118"/>
        <v>1.067871740274545</v>
      </c>
      <c r="AB147" s="64">
        <f t="shared" si="101"/>
        <v>319.87633481297729</v>
      </c>
      <c r="AC147" s="64">
        <f t="shared" si="102"/>
        <v>308.37976017792204</v>
      </c>
      <c r="AD147" s="64">
        <f t="shared" si="103"/>
        <v>96.405931485435786</v>
      </c>
    </row>
    <row r="148" spans="1:30" x14ac:dyDescent="0.25">
      <c r="A148" s="73" t="s">
        <v>91</v>
      </c>
      <c r="B148" s="58">
        <f t="shared" si="104"/>
        <v>0.93509664066274067</v>
      </c>
      <c r="C148" s="58">
        <f t="shared" si="105"/>
        <v>0.96666929455852035</v>
      </c>
      <c r="D148" s="30">
        <f t="shared" si="106"/>
        <v>1.0152135715715969</v>
      </c>
      <c r="E148" s="30">
        <f t="shared" si="107"/>
        <v>0.97285298883097093</v>
      </c>
      <c r="F148" s="30">
        <f t="shared" si="108"/>
        <v>0.98291806583465235</v>
      </c>
      <c r="G148" s="30">
        <f t="shared" si="109"/>
        <v>0.63243683142237983</v>
      </c>
      <c r="H148" s="30">
        <f t="shared" si="110"/>
        <v>0.18807060570580381</v>
      </c>
      <c r="I148" s="30">
        <f t="shared" si="111"/>
        <v>0.17949256287181647</v>
      </c>
      <c r="J148" s="66">
        <f t="shared" si="95"/>
        <v>1.0011112830069286</v>
      </c>
      <c r="L148" s="29">
        <f t="shared" si="112"/>
        <v>4.6486239404625751</v>
      </c>
      <c r="M148" s="103">
        <f t="shared" si="96"/>
        <v>0.95075191820658123</v>
      </c>
      <c r="N148" s="103">
        <f t="shared" si="83"/>
        <v>0.94969653658373676</v>
      </c>
      <c r="P148" s="67">
        <f t="shared" si="113"/>
        <v>655301.90913489298</v>
      </c>
      <c r="Q148" s="62">
        <f t="shared" si="114"/>
        <v>1.0378176042612499</v>
      </c>
      <c r="R148" s="68">
        <f t="shared" si="86"/>
        <v>0.96733872269088783</v>
      </c>
      <c r="S148" s="30">
        <f t="shared" si="115"/>
        <v>9092.1468519252958</v>
      </c>
      <c r="T148" s="30">
        <f t="shared" si="97"/>
        <v>9082.0541195142741</v>
      </c>
      <c r="U148" s="30">
        <f t="shared" si="116"/>
        <v>90987.911938308767</v>
      </c>
      <c r="V148" s="30">
        <f t="shared" si="117"/>
        <v>78610.486926875485</v>
      </c>
      <c r="W148" s="30">
        <f t="shared" si="98"/>
        <v>12377.425011433283</v>
      </c>
      <c r="X148" s="30">
        <f t="shared" si="99"/>
        <v>-3295.3708919190085</v>
      </c>
      <c r="Y148" s="69">
        <f t="shared" si="90"/>
        <v>-5.0287826816641564E-3</v>
      </c>
      <c r="Z148" s="30">
        <f t="shared" si="91"/>
        <v>652006.53824297397</v>
      </c>
      <c r="AA148" s="30">
        <f t="shared" si="118"/>
        <v>1.0325986450662148</v>
      </c>
      <c r="AB148" s="64">
        <f t="shared" si="101"/>
        <v>331.97329145547354</v>
      </c>
      <c r="AC148" s="64">
        <f t="shared" si="102"/>
        <v>318.43252252556658</v>
      </c>
      <c r="AD148" s="64">
        <f t="shared" si="103"/>
        <v>95.921127006772139</v>
      </c>
    </row>
    <row r="149" spans="1:30" x14ac:dyDescent="0.25">
      <c r="A149" s="73" t="s">
        <v>92</v>
      </c>
      <c r="B149" s="58">
        <f t="shared" si="104"/>
        <v>0.99403077358911773</v>
      </c>
      <c r="C149" s="58">
        <f t="shared" si="105"/>
        <v>0.9673373519311641</v>
      </c>
      <c r="D149" s="30">
        <f t="shared" si="106"/>
        <v>1.0412024405961391</v>
      </c>
      <c r="E149" s="30">
        <f t="shared" si="107"/>
        <v>1.0260034170563603</v>
      </c>
      <c r="F149" s="30">
        <f t="shared" si="108"/>
        <v>1.0343830703183983</v>
      </c>
      <c r="G149" s="30">
        <f t="shared" si="109"/>
        <v>0.62269703001018761</v>
      </c>
      <c r="H149" s="30">
        <f t="shared" si="110"/>
        <v>0.19213844024729929</v>
      </c>
      <c r="I149" s="30">
        <f t="shared" si="111"/>
        <v>0.18516452974251321</v>
      </c>
      <c r="J149" s="66">
        <f t="shared" si="95"/>
        <v>1.0369849853145017</v>
      </c>
      <c r="L149" s="29">
        <f t="shared" si="112"/>
        <v>10.734418133036266</v>
      </c>
      <c r="M149" s="103">
        <f t="shared" si="96"/>
        <v>0.98059323690395894</v>
      </c>
      <c r="N149" s="103">
        <f t="shared" si="83"/>
        <v>0.94561951309889025</v>
      </c>
      <c r="P149" s="67">
        <f t="shared" si="113"/>
        <v>708326.94158396043</v>
      </c>
      <c r="Q149" s="62">
        <f t="shared" si="114"/>
        <v>1.0561723335614897</v>
      </c>
      <c r="R149" s="68">
        <f t="shared" si="86"/>
        <v>1.0275947389033036</v>
      </c>
      <c r="S149" s="30">
        <f t="shared" si="115"/>
        <v>12065.913151212008</v>
      </c>
      <c r="T149" s="30">
        <f t="shared" si="97"/>
        <v>11635.571702663179</v>
      </c>
      <c r="U149" s="30">
        <f t="shared" si="116"/>
        <v>90130.772903372548</v>
      </c>
      <c r="V149" s="30">
        <f t="shared" si="117"/>
        <v>80144.583073671412</v>
      </c>
      <c r="W149" s="30">
        <f t="shared" si="98"/>
        <v>9986.1898297011357</v>
      </c>
      <c r="X149" s="30">
        <f t="shared" si="99"/>
        <v>1649.3818729620434</v>
      </c>
      <c r="Y149" s="69">
        <f t="shared" si="90"/>
        <v>2.3285601268726221E-3</v>
      </c>
      <c r="Z149" s="30">
        <f t="shared" si="91"/>
        <v>709976.32345692243</v>
      </c>
      <c r="AA149" s="30">
        <f t="shared" si="118"/>
        <v>1.0586316943445269</v>
      </c>
      <c r="AB149" s="64">
        <f t="shared" si="101"/>
        <v>350.62100591661601</v>
      </c>
      <c r="AC149" s="64">
        <f t="shared" si="102"/>
        <v>337.10276085564226</v>
      </c>
      <c r="AD149" s="64">
        <f t="shared" si="103"/>
        <v>96.144485118444777</v>
      </c>
    </row>
    <row r="150" spans="1:30" x14ac:dyDescent="0.25">
      <c r="A150" s="73" t="s">
        <v>93</v>
      </c>
      <c r="B150" s="58">
        <f t="shared" si="104"/>
        <v>1.0299368501636699</v>
      </c>
      <c r="C150" s="58">
        <f t="shared" si="105"/>
        <v>0.99598458358631303</v>
      </c>
      <c r="D150" s="30">
        <f t="shared" si="106"/>
        <v>1.0595248721395418</v>
      </c>
      <c r="E150" s="30">
        <f t="shared" si="107"/>
        <v>1.0438209330408144</v>
      </c>
      <c r="F150" s="30">
        <f t="shared" si="108"/>
        <v>1.109170153512455</v>
      </c>
      <c r="G150" s="30">
        <f t="shared" si="109"/>
        <v>0.61669727955629228</v>
      </c>
      <c r="H150" s="30">
        <f t="shared" si="110"/>
        <v>0.1880525111627884</v>
      </c>
      <c r="I150" s="30">
        <f t="shared" si="111"/>
        <v>0.19525020928091924</v>
      </c>
      <c r="J150" s="66">
        <f t="shared" si="95"/>
        <v>1.0658238967382474</v>
      </c>
      <c r="L150" s="29">
        <f t="shared" si="112"/>
        <v>13.956900139434179</v>
      </c>
      <c r="M150" s="103">
        <f t="shared" si="96"/>
        <v>1.012818456008016</v>
      </c>
      <c r="N150" s="103">
        <f t="shared" si="83"/>
        <v>0.95026810630494918</v>
      </c>
      <c r="P150" s="67">
        <f t="shared" si="113"/>
        <v>736385.36541924055</v>
      </c>
      <c r="Q150" s="62">
        <f t="shared" si="114"/>
        <v>1.0643776932288478</v>
      </c>
      <c r="R150" s="68">
        <f t="shared" si="86"/>
        <v>1.0340891487045938</v>
      </c>
      <c r="S150" s="30">
        <f t="shared" si="115"/>
        <v>9894.2211087775067</v>
      </c>
      <c r="T150" s="30">
        <f t="shared" si="97"/>
        <v>9283.1668900058448</v>
      </c>
      <c r="U150" s="30">
        <f t="shared" si="116"/>
        <v>93021.714092750786</v>
      </c>
      <c r="V150" s="30">
        <f t="shared" si="117"/>
        <v>86258.63443727736</v>
      </c>
      <c r="W150" s="30">
        <f t="shared" si="98"/>
        <v>6763.0796554734261</v>
      </c>
      <c r="X150" s="30">
        <f t="shared" si="99"/>
        <v>2520.0872345324187</v>
      </c>
      <c r="Y150" s="69">
        <f t="shared" si="90"/>
        <v>3.422239703389104E-3</v>
      </c>
      <c r="Z150" s="30">
        <f t="shared" si="91"/>
        <v>738905.45265377301</v>
      </c>
      <c r="AA150" s="30">
        <f t="shared" si="118"/>
        <v>1.0680202488300174</v>
      </c>
      <c r="AB150" s="64">
        <f t="shared" si="101"/>
        <v>373.19317747510593</v>
      </c>
      <c r="AC150" s="64">
        <f t="shared" si="102"/>
        <v>360.03257453032893</v>
      </c>
      <c r="AD150" s="64">
        <f t="shared" si="103"/>
        <v>96.473514592679038</v>
      </c>
    </row>
    <row r="151" spans="1:30" x14ac:dyDescent="0.25">
      <c r="A151" s="73" t="s">
        <v>94</v>
      </c>
      <c r="B151" s="58">
        <f t="shared" si="104"/>
        <v>1.0094242800158697</v>
      </c>
      <c r="C151" s="58">
        <f t="shared" si="105"/>
        <v>0.97354293650787904</v>
      </c>
      <c r="D151" s="30">
        <f t="shared" si="106"/>
        <v>1.0882404349235391</v>
      </c>
      <c r="E151" s="30">
        <f t="shared" si="107"/>
        <v>1.2746181133638264</v>
      </c>
      <c r="F151" s="30">
        <f t="shared" si="108"/>
        <v>1.0901717048749091</v>
      </c>
      <c r="G151" s="30">
        <f t="shared" si="109"/>
        <v>0.60438636818103253</v>
      </c>
      <c r="H151" s="30">
        <f t="shared" si="110"/>
        <v>0.21236726863402614</v>
      </c>
      <c r="I151" s="30">
        <f t="shared" si="111"/>
        <v>0.18324636318494128</v>
      </c>
      <c r="J151" s="66">
        <f t="shared" si="95"/>
        <v>1.1234927975358917</v>
      </c>
      <c r="L151" s="29">
        <f t="shared" si="112"/>
        <v>18.983683893395739</v>
      </c>
      <c r="M151" s="103">
        <f t="shared" si="96"/>
        <v>0.99132127877343645</v>
      </c>
      <c r="N151" s="103">
        <f t="shared" si="83"/>
        <v>0.88235659449500581</v>
      </c>
      <c r="P151" s="67">
        <f t="shared" si="113"/>
        <v>787483.78764174983</v>
      </c>
      <c r="Q151" s="62">
        <f t="shared" si="114"/>
        <v>1.0841817097639843</v>
      </c>
      <c r="R151" s="68">
        <f t="shared" si="86"/>
        <v>1.0368564571344925</v>
      </c>
      <c r="S151" s="30">
        <f t="shared" si="115"/>
        <v>6017.7988880844059</v>
      </c>
      <c r="T151" s="30">
        <f t="shared" si="97"/>
        <v>5356.3306336124133</v>
      </c>
      <c r="U151" s="30">
        <f t="shared" si="116"/>
        <v>91206.510389550851</v>
      </c>
      <c r="V151" s="30">
        <f t="shared" si="117"/>
        <v>88386.720264547359</v>
      </c>
      <c r="W151" s="30">
        <f t="shared" si="98"/>
        <v>2819.790125003492</v>
      </c>
      <c r="X151" s="30">
        <f t="shared" si="99"/>
        <v>2536.5405086089213</v>
      </c>
      <c r="Y151" s="69">
        <f t="shared" si="90"/>
        <v>3.2210701330182435E-3</v>
      </c>
      <c r="Z151" s="30">
        <f t="shared" si="91"/>
        <v>790020.32815035875</v>
      </c>
      <c r="AA151" s="30">
        <f t="shared" si="118"/>
        <v>1.0876739350880698</v>
      </c>
      <c r="AB151" s="64">
        <f t="shared" si="101"/>
        <v>404.6092172272144</v>
      </c>
      <c r="AC151" s="64">
        <f t="shared" si="102"/>
        <v>391.59804709929165</v>
      </c>
      <c r="AD151" s="64">
        <f t="shared" si="103"/>
        <v>96.784262549160829</v>
      </c>
    </row>
    <row r="152" spans="1:30" x14ac:dyDescent="0.25">
      <c r="A152" s="73" t="s">
        <v>95</v>
      </c>
      <c r="B152" s="58">
        <f t="shared" si="104"/>
        <v>0.89647057721042955</v>
      </c>
      <c r="C152" s="58">
        <f t="shared" si="105"/>
        <v>0.96157720999449248</v>
      </c>
      <c r="D152" s="30">
        <f t="shared" si="106"/>
        <v>1.0149825969296644</v>
      </c>
      <c r="E152" s="30">
        <f t="shared" si="107"/>
        <v>0.98134185586680656</v>
      </c>
      <c r="F152" s="30">
        <f t="shared" si="108"/>
        <v>0.99699524526689576</v>
      </c>
      <c r="G152" s="30">
        <f t="shared" si="109"/>
        <v>0.62453804555930825</v>
      </c>
      <c r="H152" s="30">
        <f t="shared" si="110"/>
        <v>0.18486733528107815</v>
      </c>
      <c r="I152" s="30">
        <f t="shared" si="111"/>
        <v>0.19059461915961368</v>
      </c>
      <c r="J152" s="66">
        <f t="shared" si="95"/>
        <v>1.0051562483582708</v>
      </c>
      <c r="L152" s="29">
        <f t="shared" si="112"/>
        <v>4.5296323914414831</v>
      </c>
      <c r="M152" s="103">
        <f t="shared" si="96"/>
        <v>0.9284533787305409</v>
      </c>
      <c r="N152" s="103">
        <f t="shared" si="83"/>
        <v>0.92369060058771035</v>
      </c>
      <c r="P152" s="67">
        <f t="shared" si="113"/>
        <v>739447.92120554333</v>
      </c>
      <c r="Q152" s="62">
        <f t="shared" si="114"/>
        <v>1.0384698615042711</v>
      </c>
      <c r="R152" s="68">
        <f t="shared" si="86"/>
        <v>0.93229183043508712</v>
      </c>
      <c r="S152" s="30">
        <f t="shared" si="115"/>
        <v>-5966.7091590617929</v>
      </c>
      <c r="T152" s="30">
        <f t="shared" si="97"/>
        <v>-5936.1011472666696</v>
      </c>
      <c r="U152" s="30">
        <f t="shared" si="116"/>
        <v>89710.857883075718</v>
      </c>
      <c r="V152" s="30">
        <f t="shared" si="117"/>
        <v>89841.827374465647</v>
      </c>
      <c r="W152" s="30">
        <f t="shared" si="98"/>
        <v>-130.96949138992932</v>
      </c>
      <c r="X152" s="30">
        <f t="shared" si="99"/>
        <v>-5805.1316558767403</v>
      </c>
      <c r="Y152" s="69">
        <f t="shared" si="90"/>
        <v>-7.8506294891092076E-3</v>
      </c>
      <c r="Z152" s="30">
        <f t="shared" si="91"/>
        <v>733642.78954966657</v>
      </c>
      <c r="AA152" s="30">
        <f t="shared" si="118"/>
        <v>1.0303172193859946</v>
      </c>
      <c r="AB152" s="64">
        <f t="shared" si="101"/>
        <v>420.17447777729689</v>
      </c>
      <c r="AC152" s="64">
        <f t="shared" si="102"/>
        <v>403.47021100432795</v>
      </c>
      <c r="AD152" s="64">
        <f t="shared" si="103"/>
        <v>96.024445163510705</v>
      </c>
    </row>
    <row r="153" spans="1:30" x14ac:dyDescent="0.25">
      <c r="A153" s="73" t="s">
        <v>96</v>
      </c>
      <c r="B153" s="58">
        <f t="shared" si="104"/>
        <v>1.0469103262429</v>
      </c>
      <c r="C153" s="58">
        <f t="shared" si="105"/>
        <v>1.0202774584988075</v>
      </c>
      <c r="D153" s="30">
        <f t="shared" si="106"/>
        <v>1.0539704789321609</v>
      </c>
      <c r="E153" s="30">
        <f t="shared" si="107"/>
        <v>1.0697355340664476</v>
      </c>
      <c r="F153" s="30">
        <f t="shared" si="108"/>
        <v>1.0669552765991548</v>
      </c>
      <c r="G153" s="30">
        <f t="shared" si="109"/>
        <v>0.61354866099689842</v>
      </c>
      <c r="H153" s="30">
        <f t="shared" si="110"/>
        <v>0.18788288004769793</v>
      </c>
      <c r="I153" s="30">
        <f t="shared" si="111"/>
        <v>0.19856845895540348</v>
      </c>
      <c r="J153" s="66">
        <f t="shared" si="95"/>
        <v>1.0594642916959498</v>
      </c>
      <c r="L153" s="29">
        <f t="shared" si="112"/>
        <v>12.424946733288522</v>
      </c>
      <c r="M153" s="103">
        <f t="shared" si="96"/>
        <v>1.0335081068551244</v>
      </c>
      <c r="N153" s="103">
        <f t="shared" si="83"/>
        <v>0.97550065156110577</v>
      </c>
      <c r="P153" s="67">
        <f t="shared" si="113"/>
        <v>814710.92049159319</v>
      </c>
      <c r="Q153" s="62">
        <f t="shared" si="114"/>
        <v>1.0587190096068015</v>
      </c>
      <c r="R153" s="68">
        <f t="shared" si="86"/>
        <v>1.026103554010964</v>
      </c>
      <c r="S153" s="30">
        <f t="shared" si="115"/>
        <v>-371.49268486160145</v>
      </c>
      <c r="T153" s="30">
        <f t="shared" si="97"/>
        <v>-350.64200631710787</v>
      </c>
      <c r="U153" s="30">
        <f t="shared" si="116"/>
        <v>93943.185762292298</v>
      </c>
      <c r="V153" s="30">
        <f t="shared" si="117"/>
        <v>96759.546255991096</v>
      </c>
      <c r="W153" s="30">
        <f t="shared" si="98"/>
        <v>-2816.3604936987977</v>
      </c>
      <c r="X153" s="30">
        <f t="shared" si="99"/>
        <v>2465.7184873816896</v>
      </c>
      <c r="Y153" s="69">
        <f t="shared" si="90"/>
        <v>3.0264949509868915E-3</v>
      </c>
      <c r="Z153" s="30">
        <f t="shared" si="91"/>
        <v>817176.63897897489</v>
      </c>
      <c r="AA153" s="30">
        <f t="shared" si="118"/>
        <v>1.0619232173438904</v>
      </c>
      <c r="AB153" s="64">
        <f t="shared" si="101"/>
        <v>444.84670697443482</v>
      </c>
      <c r="AC153" s="64">
        <f t="shared" si="102"/>
        <v>428.45438457213424</v>
      </c>
      <c r="AD153" s="64">
        <f t="shared" si="103"/>
        <v>96.315062661969392</v>
      </c>
    </row>
    <row r="154" spans="1:30" x14ac:dyDescent="0.25">
      <c r="A154" s="73" t="s">
        <v>97</v>
      </c>
      <c r="B154" s="58">
        <f t="shared" si="104"/>
        <v>1.2397177557128032</v>
      </c>
      <c r="C154" s="58">
        <f t="shared" si="105"/>
        <v>1.1517119585540698</v>
      </c>
      <c r="D154" s="30">
        <f t="shared" si="106"/>
        <v>1.0891711981572745</v>
      </c>
      <c r="E154" s="30">
        <f t="shared" si="107"/>
        <v>1.0767886528236039</v>
      </c>
      <c r="F154" s="30">
        <f t="shared" si="108"/>
        <v>1.1654360808813298</v>
      </c>
      <c r="G154" s="30">
        <f t="shared" si="109"/>
        <v>0.60500271210548218</v>
      </c>
      <c r="H154" s="30">
        <f t="shared" si="110"/>
        <v>0.18233715969257613</v>
      </c>
      <c r="I154" s="30">
        <f t="shared" si="111"/>
        <v>0.21266012820194166</v>
      </c>
      <c r="J154" s="66">
        <f t="shared" si="95"/>
        <v>1.1021985917780068</v>
      </c>
      <c r="L154" s="29">
        <f t="shared" si="112"/>
        <v>18.137904600848263</v>
      </c>
      <c r="M154" s="103">
        <f t="shared" si="96"/>
        <v>1.1949049185965586</v>
      </c>
      <c r="N154" s="103">
        <f t="shared" si="83"/>
        <v>1.084110365872454</v>
      </c>
      <c r="P154" s="67">
        <f t="shared" si="113"/>
        <v>873125.84224478342</v>
      </c>
      <c r="Q154" s="62">
        <f t="shared" si="114"/>
        <v>1.074480760526157</v>
      </c>
      <c r="R154" s="68">
        <f t="shared" si="86"/>
        <v>1.0764130271506613</v>
      </c>
      <c r="S154" s="30">
        <f t="shared" si="115"/>
        <v>1136.6972738869954</v>
      </c>
      <c r="T154" s="30">
        <f t="shared" si="97"/>
        <v>1031.2998785938723</v>
      </c>
      <c r="U154" s="30">
        <f t="shared" si="116"/>
        <v>93107.143123337722</v>
      </c>
      <c r="V154" s="30">
        <f t="shared" si="117"/>
        <v>99234.778618861063</v>
      </c>
      <c r="W154" s="30">
        <f t="shared" si="98"/>
        <v>-6127.6354955233401</v>
      </c>
      <c r="X154" s="30">
        <f t="shared" si="99"/>
        <v>7158.9353741172126</v>
      </c>
      <c r="Y154" s="69">
        <f t="shared" si="90"/>
        <v>8.1992022544101761E-3</v>
      </c>
      <c r="Z154" s="30">
        <f t="shared" si="91"/>
        <v>880284.77761890064</v>
      </c>
      <c r="AA154" s="30">
        <f t="shared" si="118"/>
        <v>1.0832906456001834</v>
      </c>
      <c r="AB154" s="64">
        <f t="shared" si="101"/>
        <v>477.97922802744728</v>
      </c>
      <c r="AC154" s="64">
        <f t="shared" si="102"/>
        <v>464.14062687337656</v>
      </c>
      <c r="AD154" s="64">
        <f t="shared" si="103"/>
        <v>97.104769340881063</v>
      </c>
    </row>
    <row r="155" spans="1:30" x14ac:dyDescent="0.25">
      <c r="A155" s="73" t="s">
        <v>98</v>
      </c>
      <c r="B155" s="58">
        <f t="shared" si="104"/>
        <v>1.4917908915418294</v>
      </c>
      <c r="C155" s="58">
        <f t="shared" si="105"/>
        <v>1.3668850790490306</v>
      </c>
      <c r="D155" s="30">
        <f t="shared" si="106"/>
        <v>1.1244951532633096</v>
      </c>
      <c r="E155" s="30">
        <f t="shared" si="107"/>
        <v>1.3309122820567887</v>
      </c>
      <c r="F155" s="30">
        <f t="shared" si="108"/>
        <v>1.1531917577611972</v>
      </c>
      <c r="G155" s="30">
        <f t="shared" si="109"/>
        <v>0.59837841246934642</v>
      </c>
      <c r="H155" s="30">
        <f t="shared" si="110"/>
        <v>0.21250715711990029</v>
      </c>
      <c r="I155" s="30">
        <f t="shared" si="111"/>
        <v>0.18911443041075329</v>
      </c>
      <c r="J155" s="66">
        <f t="shared" si="95"/>
        <v>1.1685066071619736</v>
      </c>
      <c r="L155" s="29">
        <f t="shared" si="112"/>
        <v>19.311923938739849</v>
      </c>
      <c r="M155" s="103">
        <f t="shared" si="96"/>
        <v>1.4279729376671593</v>
      </c>
      <c r="N155" s="103">
        <f t="shared" si="83"/>
        <v>1.2220495193735943</v>
      </c>
      <c r="P155" s="67">
        <f t="shared" si="113"/>
        <v>841831.14594998537</v>
      </c>
      <c r="Q155" s="62">
        <f t="shared" si="114"/>
        <v>1.0321363450635255</v>
      </c>
      <c r="R155" s="68">
        <f t="shared" si="86"/>
        <v>1.0913798931653409</v>
      </c>
      <c r="S155" s="30">
        <f t="shared" si="115"/>
        <v>-693.6954299640056</v>
      </c>
      <c r="T155" s="30">
        <f t="shared" si="97"/>
        <v>-593.65982674999827</v>
      </c>
      <c r="U155" s="30">
        <f t="shared" si="116"/>
        <v>84918.708380228694</v>
      </c>
      <c r="V155" s="30">
        <f t="shared" si="117"/>
        <v>93186.071795957498</v>
      </c>
      <c r="W155" s="30">
        <f t="shared" si="98"/>
        <v>-8267.3634157288034</v>
      </c>
      <c r="X155" s="30">
        <f t="shared" si="99"/>
        <v>7673.7035889788049</v>
      </c>
      <c r="Y155" s="69">
        <f t="shared" si="90"/>
        <v>9.115490233280954E-3</v>
      </c>
      <c r="Z155" s="30">
        <f t="shared" si="91"/>
        <v>849504.84953896422</v>
      </c>
      <c r="AA155" s="30">
        <f t="shared" si="118"/>
        <v>1.0415447738363663</v>
      </c>
      <c r="AB155" s="64">
        <f t="shared" si="101"/>
        <v>493.33973343253484</v>
      </c>
      <c r="AC155" s="64">
        <f t="shared" si="102"/>
        <v>483.42324424510031</v>
      </c>
      <c r="AD155" s="64">
        <f t="shared" si="103"/>
        <v>97.989926917412859</v>
      </c>
    </row>
    <row r="156" spans="1:30" x14ac:dyDescent="0.25">
      <c r="A156" s="73" t="s">
        <v>99</v>
      </c>
      <c r="B156" s="58">
        <f t="shared" si="104"/>
        <v>0.92680862872095016</v>
      </c>
      <c r="C156" s="58">
        <f t="shared" si="105"/>
        <v>1.0419279986537593</v>
      </c>
      <c r="D156" s="30">
        <f t="shared" si="106"/>
        <v>1.0134457582768561</v>
      </c>
      <c r="E156" s="30">
        <f t="shared" si="107"/>
        <v>1.000800595564957</v>
      </c>
      <c r="F156" s="30">
        <f t="shared" si="108"/>
        <v>1.0248329909409808</v>
      </c>
      <c r="G156" s="30">
        <f t="shared" si="109"/>
        <v>0.62425302697387364</v>
      </c>
      <c r="H156" s="30">
        <f t="shared" si="110"/>
        <v>0.1981249752785855</v>
      </c>
      <c r="I156" s="30">
        <f t="shared" si="111"/>
        <v>0.17762199774754089</v>
      </c>
      <c r="J156" s="66">
        <f t="shared" si="95"/>
        <v>1.0129092141013099</v>
      </c>
      <c r="L156" s="29">
        <f t="shared" si="112"/>
        <v>-2.8396228936517458</v>
      </c>
      <c r="M156" s="103">
        <f t="shared" si="96"/>
        <v>0.98268400804035405</v>
      </c>
      <c r="N156" s="103">
        <f t="shared" si="83"/>
        <v>0.97016000482553344</v>
      </c>
      <c r="P156" s="67">
        <f t="shared" si="113"/>
        <v>730337.14550522109</v>
      </c>
      <c r="Q156" s="62">
        <f t="shared" si="114"/>
        <v>0.9658920443901956</v>
      </c>
      <c r="R156" s="68">
        <f t="shared" si="86"/>
        <v>0.88951312366924484</v>
      </c>
      <c r="S156" s="30">
        <f t="shared" si="115"/>
        <v>-6353.1096711191931</v>
      </c>
      <c r="T156" s="30">
        <f t="shared" si="97"/>
        <v>-6272.1412567619936</v>
      </c>
      <c r="U156" s="30">
        <f t="shared" si="116"/>
        <v>94495.640200459326</v>
      </c>
      <c r="V156" s="30">
        <f t="shared" si="117"/>
        <v>90152.567650338853</v>
      </c>
      <c r="W156" s="30">
        <f t="shared" si="98"/>
        <v>4343.0725501204724</v>
      </c>
      <c r="X156" s="30">
        <f t="shared" si="99"/>
        <v>-10615.213806882466</v>
      </c>
      <c r="Y156" s="69">
        <f t="shared" si="90"/>
        <v>-1.4534676035872777E-2</v>
      </c>
      <c r="Z156" s="30">
        <f t="shared" si="91"/>
        <v>719721.93169833859</v>
      </c>
      <c r="AA156" s="30">
        <f t="shared" si="118"/>
        <v>0.95185311643935722</v>
      </c>
      <c r="AB156" s="64">
        <f t="shared" si="101"/>
        <v>476.5129237040652</v>
      </c>
      <c r="AC156" s="64">
        <f t="shared" si="102"/>
        <v>460.14792159392329</v>
      </c>
      <c r="AD156" s="64">
        <f t="shared" si="103"/>
        <v>96.565675074889413</v>
      </c>
    </row>
    <row r="157" spans="1:30" x14ac:dyDescent="0.25">
      <c r="A157" s="73" t="s">
        <v>100</v>
      </c>
      <c r="B157" s="58">
        <f t="shared" si="104"/>
        <v>0.9593459073532753</v>
      </c>
      <c r="C157" s="58">
        <f t="shared" si="105"/>
        <v>0.93896695859299728</v>
      </c>
      <c r="D157" s="30">
        <f t="shared" si="106"/>
        <v>1.0454038700037724</v>
      </c>
      <c r="E157" s="30">
        <f t="shared" si="107"/>
        <v>1.0153023281647753</v>
      </c>
      <c r="F157" s="30">
        <f t="shared" si="108"/>
        <v>1.0480942149076271</v>
      </c>
      <c r="G157" s="30">
        <f t="shared" si="109"/>
        <v>0.62833779904149045</v>
      </c>
      <c r="H157" s="30">
        <f t="shared" si="110"/>
        <v>0.18802628685456055</v>
      </c>
      <c r="I157" s="30">
        <f t="shared" si="111"/>
        <v>0.18363591410394911</v>
      </c>
      <c r="J157" s="66">
        <f t="shared" si="95"/>
        <v>1.04009604817959</v>
      </c>
      <c r="L157" s="29">
        <f t="shared" si="112"/>
        <v>3.4109281313311253</v>
      </c>
      <c r="M157" s="103">
        <f t="shared" si="96"/>
        <v>0.94910173789017171</v>
      </c>
      <c r="N157" s="103">
        <f t="shared" si="83"/>
        <v>0.91251355060075512</v>
      </c>
      <c r="P157" s="67">
        <f t="shared" si="113"/>
        <v>791713.54249646713</v>
      </c>
      <c r="Q157" s="62">
        <f t="shared" si="114"/>
        <v>0.98523601830643703</v>
      </c>
      <c r="R157" s="68">
        <f t="shared" si="86"/>
        <v>1.0217035845338105</v>
      </c>
      <c r="S157" s="30">
        <f t="shared" si="115"/>
        <v>5016.1245309022052</v>
      </c>
      <c r="T157" s="30">
        <f t="shared" si="97"/>
        <v>4822.7512638679764</v>
      </c>
      <c r="U157" s="30">
        <f t="shared" si="116"/>
        <v>98038.699433077956</v>
      </c>
      <c r="V157" s="30">
        <f t="shared" si="117"/>
        <v>94824.316998200942</v>
      </c>
      <c r="W157" s="30">
        <f t="shared" si="98"/>
        <v>3214.382434877014</v>
      </c>
      <c r="X157" s="30">
        <f t="shared" si="99"/>
        <v>1608.3688289909624</v>
      </c>
      <c r="Y157" s="69">
        <f t="shared" si="90"/>
        <v>2.031503495468046E-3</v>
      </c>
      <c r="Z157" s="30">
        <f t="shared" si="91"/>
        <v>793321.91132545809</v>
      </c>
      <c r="AA157" s="30">
        <f t="shared" si="118"/>
        <v>0.98723752872148751</v>
      </c>
      <c r="AB157" s="64">
        <f t="shared" si="101"/>
        <v>469.47769562175222</v>
      </c>
      <c r="AC157" s="64">
        <f t="shared" si="102"/>
        <v>454.2752969607136</v>
      </c>
      <c r="AD157" s="64">
        <f t="shared" si="103"/>
        <v>96.761848581346271</v>
      </c>
    </row>
    <row r="158" spans="1:30" x14ac:dyDescent="0.25">
      <c r="A158" s="73" t="s">
        <v>101</v>
      </c>
      <c r="B158" s="58">
        <f t="shared" si="104"/>
        <v>0.95628674196777153</v>
      </c>
      <c r="C158" s="58">
        <f t="shared" si="105"/>
        <v>0.96521721956967621</v>
      </c>
      <c r="D158" s="30">
        <f t="shared" si="106"/>
        <v>1.0829929227953177</v>
      </c>
      <c r="E158" s="30">
        <f t="shared" si="107"/>
        <v>1.0480861973437861</v>
      </c>
      <c r="F158" s="30">
        <f t="shared" si="108"/>
        <v>1.1300940935410135</v>
      </c>
      <c r="G158" s="30">
        <f t="shared" si="109"/>
        <v>0.6183303193360431</v>
      </c>
      <c r="H158" s="30">
        <f t="shared" si="110"/>
        <v>0.18221357247874426</v>
      </c>
      <c r="I158" s="30">
        <f t="shared" si="111"/>
        <v>0.19945610818521253</v>
      </c>
      <c r="J158" s="66">
        <f t="shared" si="95"/>
        <v>1.0854291327530308</v>
      </c>
      <c r="L158" s="29">
        <f t="shared" si="112"/>
        <v>9.6055176019014095</v>
      </c>
      <c r="M158" s="103">
        <f t="shared" si="96"/>
        <v>0.96074160427946331</v>
      </c>
      <c r="N158" s="103">
        <f t="shared" si="83"/>
        <v>0.8851260531792472</v>
      </c>
      <c r="P158" s="67">
        <f t="shared" si="113"/>
        <v>861000.87806024833</v>
      </c>
      <c r="Q158" s="62">
        <f t="shared" si="114"/>
        <v>1.0095652043647532</v>
      </c>
      <c r="R158" s="68">
        <f t="shared" si="86"/>
        <v>0.99074770173921456</v>
      </c>
      <c r="S158" s="30">
        <f t="shared" si="115"/>
        <v>-2965.4564583847095</v>
      </c>
      <c r="T158" s="30">
        <f t="shared" si="97"/>
        <v>-2732.0590252292814</v>
      </c>
      <c r="U158" s="30">
        <f t="shared" si="116"/>
        <v>97137.4814988992</v>
      </c>
      <c r="V158" s="30">
        <f t="shared" si="117"/>
        <v>99311.056848589607</v>
      </c>
      <c r="W158" s="30">
        <f t="shared" si="98"/>
        <v>-2173.5753496904072</v>
      </c>
      <c r="X158" s="30">
        <f t="shared" si="99"/>
        <v>-558.48367553887419</v>
      </c>
      <c r="Y158" s="69">
        <f t="shared" si="90"/>
        <v>-6.4864472240386544E-4</v>
      </c>
      <c r="Z158" s="30">
        <f t="shared" si="91"/>
        <v>860442.39438470942</v>
      </c>
      <c r="AA158" s="30">
        <f t="shared" si="118"/>
        <v>1.0089103552230194</v>
      </c>
      <c r="AB158" s="64">
        <f t="shared" si="101"/>
        <v>473.96834572506765</v>
      </c>
      <c r="AC158" s="64">
        <f t="shared" si="102"/>
        <v>458.32305122567618</v>
      </c>
      <c r="AD158" s="64">
        <f t="shared" si="103"/>
        <v>96.699084518933944</v>
      </c>
    </row>
    <row r="159" spans="1:30" x14ac:dyDescent="0.25">
      <c r="A159" s="73" t="s">
        <v>102</v>
      </c>
      <c r="B159" s="58">
        <f t="shared" si="104"/>
        <v>0.9135123309948241</v>
      </c>
      <c r="C159" s="58">
        <f t="shared" si="105"/>
        <v>0.86526208885634215</v>
      </c>
      <c r="D159" s="30">
        <f t="shared" si="106"/>
        <v>1.1136379311237112</v>
      </c>
      <c r="E159" s="30">
        <f t="shared" si="107"/>
        <v>1.2748878204219101</v>
      </c>
      <c r="F159" s="30">
        <f t="shared" si="108"/>
        <v>1.1025467073841007</v>
      </c>
      <c r="G159" s="30">
        <f t="shared" si="109"/>
        <v>0.59357321710876132</v>
      </c>
      <c r="H159" s="30">
        <f t="shared" si="110"/>
        <v>0.21078682637204438</v>
      </c>
      <c r="I159" s="30">
        <f t="shared" si="111"/>
        <v>0.19563995651919444</v>
      </c>
      <c r="J159" s="66">
        <f t="shared" si="95"/>
        <v>1.1418327430791104</v>
      </c>
      <c r="L159" s="29">
        <f t="shared" si="112"/>
        <v>17.784390975584838</v>
      </c>
      <c r="M159" s="103">
        <f t="shared" si="96"/>
        <v>0.88905994607372096</v>
      </c>
      <c r="N159" s="103">
        <f t="shared" si="83"/>
        <v>0.77862537351683181</v>
      </c>
      <c r="P159" s="67">
        <f t="shared" si="113"/>
        <v>952286.0293498137</v>
      </c>
      <c r="Q159" s="62">
        <f t="shared" si="114"/>
        <v>1.0345408737040152</v>
      </c>
      <c r="R159" s="68">
        <f t="shared" si="86"/>
        <v>1.0557637307353389</v>
      </c>
      <c r="S159" s="30">
        <f t="shared" si="115"/>
        <v>-9137.4884013981064</v>
      </c>
      <c r="T159" s="30">
        <f t="shared" si="97"/>
        <v>-8002.4753684656134</v>
      </c>
      <c r="U159" s="30">
        <f t="shared" si="116"/>
        <v>95408.437915547212</v>
      </c>
      <c r="V159" s="30">
        <f t="shared" si="117"/>
        <v>111289.13904627592</v>
      </c>
      <c r="W159" s="30">
        <f t="shared" si="98"/>
        <v>-15880.701130728703</v>
      </c>
      <c r="X159" s="30">
        <f t="shared" si="99"/>
        <v>7878.2257622630896</v>
      </c>
      <c r="Y159" s="69">
        <f t="shared" si="90"/>
        <v>8.2729616096983549E-3</v>
      </c>
      <c r="Z159" s="30">
        <f t="shared" si="91"/>
        <v>960164.25511207676</v>
      </c>
      <c r="AA159" s="30">
        <f t="shared" si="118"/>
        <v>1.0430995906358322</v>
      </c>
      <c r="AB159" s="64">
        <f t="shared" si="101"/>
        <v>490.33962649445817</v>
      </c>
      <c r="AC159" s="64">
        <f t="shared" si="102"/>
        <v>478.07658711246842</v>
      </c>
      <c r="AD159" s="64">
        <f t="shared" si="103"/>
        <v>97.499072332852066</v>
      </c>
    </row>
    <row r="160" spans="1:30" x14ac:dyDescent="0.25">
      <c r="A160" s="73" t="s">
        <v>103</v>
      </c>
      <c r="B160" s="58">
        <f t="shared" si="104"/>
        <v>0.85926253637802452</v>
      </c>
      <c r="C160" s="58">
        <f t="shared" si="105"/>
        <v>0.84484159048788443</v>
      </c>
      <c r="D160" s="30">
        <f t="shared" si="106"/>
        <v>1.0204277282726797</v>
      </c>
      <c r="E160" s="30">
        <f t="shared" si="107"/>
        <v>0.9723660575795734</v>
      </c>
      <c r="F160" s="30">
        <f t="shared" si="108"/>
        <v>0.96728082732171528</v>
      </c>
      <c r="G160" s="30">
        <f t="shared" si="109"/>
        <v>0.61523567014021596</v>
      </c>
      <c r="H160" s="30">
        <f t="shared" si="110"/>
        <v>0.18435433179509378</v>
      </c>
      <c r="I160" s="30">
        <f t="shared" si="111"/>
        <v>0.20040999806469034</v>
      </c>
      <c r="J160" s="66">
        <f t="shared" si="95"/>
        <v>1.0002980908336612</v>
      </c>
      <c r="L160" s="29">
        <f t="shared" si="112"/>
        <v>6.0478874679681294</v>
      </c>
      <c r="M160" s="103">
        <f t="shared" si="96"/>
        <v>0.8520215536477137</v>
      </c>
      <c r="N160" s="103">
        <f t="shared" si="83"/>
        <v>0.85176764951898298</v>
      </c>
      <c r="P160" s="67">
        <f t="shared" si="113"/>
        <v>934641.60536862898</v>
      </c>
      <c r="Q160" s="62">
        <f t="shared" si="114"/>
        <v>1.0544274021611952</v>
      </c>
      <c r="R160" s="68">
        <f t="shared" si="86"/>
        <v>1.0170694081026623</v>
      </c>
      <c r="S160" s="30">
        <f t="shared" si="115"/>
        <v>-14437.1632573432</v>
      </c>
      <c r="T160" s="30">
        <f t="shared" si="97"/>
        <v>-14432.86095378937</v>
      </c>
      <c r="U160" s="30">
        <f t="shared" si="116"/>
        <v>100194.82548231767</v>
      </c>
      <c r="V160" s="30">
        <f t="shared" si="117"/>
        <v>118993.69570001618</v>
      </c>
      <c r="W160" s="30">
        <f t="shared" si="98"/>
        <v>-18798.87021769851</v>
      </c>
      <c r="X160" s="30">
        <f t="shared" si="99"/>
        <v>4366.0092639091399</v>
      </c>
      <c r="Y160" s="69">
        <f t="shared" si="90"/>
        <v>4.6713191867669493E-3</v>
      </c>
      <c r="Z160" s="30">
        <f t="shared" si="91"/>
        <v>939007.61463253817</v>
      </c>
      <c r="AA160" s="30">
        <f t="shared" si="118"/>
        <v>1.0593529691159635</v>
      </c>
      <c r="AB160" s="64">
        <f t="shared" si="101"/>
        <v>517.02753854124228</v>
      </c>
      <c r="AC160" s="64">
        <f t="shared" si="102"/>
        <v>506.45185202241998</v>
      </c>
      <c r="AD160" s="64">
        <f t="shared" si="103"/>
        <v>97.954521620132482</v>
      </c>
    </row>
    <row r="161" spans="1:30" x14ac:dyDescent="0.25">
      <c r="A161" s="73" t="s">
        <v>104</v>
      </c>
      <c r="B161" s="58">
        <f t="shared" si="104"/>
        <v>1.0498460114134764</v>
      </c>
      <c r="C161" s="58">
        <f t="shared" si="105"/>
        <v>0.90526084308592869</v>
      </c>
      <c r="D161" s="30">
        <f t="shared" si="106"/>
        <v>1.0503048703535691</v>
      </c>
      <c r="E161" s="30">
        <f t="shared" si="107"/>
        <v>1.0199494844609589</v>
      </c>
      <c r="F161" s="30">
        <f t="shared" si="108"/>
        <v>1.0418499562996364</v>
      </c>
      <c r="G161" s="30">
        <f t="shared" si="109"/>
        <v>0.60824747234099397</v>
      </c>
      <c r="H161" s="30">
        <f t="shared" si="110"/>
        <v>0.18486266115115338</v>
      </c>
      <c r="I161" s="30">
        <f t="shared" si="111"/>
        <v>0.20688986650785268</v>
      </c>
      <c r="J161" s="66">
        <f t="shared" si="95"/>
        <v>1.0428166230349889</v>
      </c>
      <c r="L161" s="29">
        <f t="shared" si="112"/>
        <v>12.433668408087565</v>
      </c>
      <c r="M161" s="103">
        <f t="shared" si="96"/>
        <v>0.97487665137829782</v>
      </c>
      <c r="N161" s="103">
        <f t="shared" si="83"/>
        <v>0.93484955057682129</v>
      </c>
      <c r="P161" s="67">
        <f t="shared" si="113"/>
        <v>1010490.8741498009</v>
      </c>
      <c r="Q161" s="62">
        <f t="shared" si="114"/>
        <v>1.070270854797015</v>
      </c>
      <c r="R161" s="68">
        <f t="shared" si="86"/>
        <v>1.1597165827195992</v>
      </c>
      <c r="S161" s="30">
        <f t="shared" si="115"/>
        <v>-5938.6935272690025</v>
      </c>
      <c r="T161" s="30">
        <f t="shared" si="97"/>
        <v>-5694.858900489301</v>
      </c>
      <c r="U161" s="30">
        <f t="shared" si="116"/>
        <v>99143.718426050575</v>
      </c>
      <c r="V161" s="30">
        <f t="shared" si="117"/>
        <v>121538.81581633298</v>
      </c>
      <c r="W161" s="30">
        <f t="shared" si="98"/>
        <v>-22395.097390282404</v>
      </c>
      <c r="X161" s="30">
        <f t="shared" si="99"/>
        <v>16700.238489793104</v>
      </c>
      <c r="Y161" s="69">
        <f t="shared" si="90"/>
        <v>1.6526857309665684E-2</v>
      </c>
      <c r="Z161" s="30">
        <f t="shared" si="91"/>
        <v>1027191.112639594</v>
      </c>
      <c r="AA161" s="30">
        <f t="shared" si="118"/>
        <v>1.0879590684969394</v>
      </c>
      <c r="AB161" s="64">
        <f t="shared" si="101"/>
        <v>553.35950562813196</v>
      </c>
      <c r="AC161" s="64">
        <f t="shared" si="102"/>
        <v>550.9988851648618</v>
      </c>
      <c r="AD161" s="64">
        <f t="shared" si="103"/>
        <v>99.573402021785</v>
      </c>
    </row>
    <row r="162" spans="1:30" x14ac:dyDescent="0.25">
      <c r="A162" s="73" t="s">
        <v>105</v>
      </c>
      <c r="B162" s="58">
        <f t="shared" si="104"/>
        <v>1.1007956158914058</v>
      </c>
      <c r="C162" s="58">
        <f t="shared" si="105"/>
        <v>0.96007104610790339</v>
      </c>
      <c r="D162" s="30">
        <f t="shared" si="106"/>
        <v>1.078835816048644</v>
      </c>
      <c r="E162" s="30">
        <f t="shared" si="107"/>
        <v>1.0517927174245421</v>
      </c>
      <c r="F162" s="30">
        <f t="shared" si="108"/>
        <v>1.1285353184462512</v>
      </c>
      <c r="G162" s="30">
        <f t="shared" si="109"/>
        <v>0.60185643441924075</v>
      </c>
      <c r="H162" s="30">
        <f t="shared" si="110"/>
        <v>0.18148499210384567</v>
      </c>
      <c r="I162" s="30">
        <f t="shared" si="111"/>
        <v>0.2166585734769137</v>
      </c>
      <c r="J162" s="66">
        <f t="shared" si="95"/>
        <v>1.0841210963429382</v>
      </c>
      <c r="L162" s="29">
        <f t="shared" si="112"/>
        <v>18.270043613111884</v>
      </c>
      <c r="M162" s="103">
        <f t="shared" si="96"/>
        <v>1.0280282090000525</v>
      </c>
      <c r="N162" s="103">
        <f t="shared" si="83"/>
        <v>0.94825957401612826</v>
      </c>
      <c r="P162" s="67">
        <f t="shared" si="113"/>
        <v>1079467.880581558</v>
      </c>
      <c r="Q162" s="62">
        <f t="shared" si="114"/>
        <v>1.0817018050249834</v>
      </c>
      <c r="R162" s="68">
        <f t="shared" si="86"/>
        <v>1.146577245875704</v>
      </c>
      <c r="S162" s="30">
        <f t="shared" si="115"/>
        <v>-12593.091020099004</v>
      </c>
      <c r="T162" s="30">
        <f t="shared" si="97"/>
        <v>-11615.944992288438</v>
      </c>
      <c r="U162" s="30">
        <f t="shared" si="116"/>
        <v>102396.67226628351</v>
      </c>
      <c r="V162" s="30">
        <f t="shared" si="117"/>
        <v>130522.52689079552</v>
      </c>
      <c r="W162" s="30">
        <f t="shared" si="98"/>
        <v>-28125.854624512009</v>
      </c>
      <c r="X162" s="30">
        <f t="shared" si="99"/>
        <v>16509.909632223571</v>
      </c>
      <c r="Y162" s="69">
        <f t="shared" si="90"/>
        <v>1.5294489006313869E-2</v>
      </c>
      <c r="Z162" s="30">
        <f t="shared" si="91"/>
        <v>1095977.7902137816</v>
      </c>
      <c r="AA162" s="30">
        <f t="shared" si="118"/>
        <v>1.098245881390048</v>
      </c>
      <c r="AB162" s="64">
        <f t="shared" si="101"/>
        <v>598.56997606568279</v>
      </c>
      <c r="AC162" s="64">
        <f t="shared" si="102"/>
        <v>605.13225628281748</v>
      </c>
      <c r="AD162" s="64">
        <f t="shared" si="103"/>
        <v>101.09632632432846</v>
      </c>
    </row>
    <row r="163" spans="1:30" x14ac:dyDescent="0.25">
      <c r="A163" s="73" t="s">
        <v>106</v>
      </c>
      <c r="B163" s="58">
        <f t="shared" si="104"/>
        <v>1.1220419639638251</v>
      </c>
      <c r="C163" s="58">
        <f t="shared" si="105"/>
        <v>0.92942796615632084</v>
      </c>
      <c r="D163" s="30">
        <f t="shared" si="106"/>
        <v>1.1145488529255971</v>
      </c>
      <c r="E163" s="30">
        <f t="shared" si="107"/>
        <v>1.2958227757036949</v>
      </c>
      <c r="F163" s="30">
        <f t="shared" si="108"/>
        <v>1.1011398561793231</v>
      </c>
      <c r="G163" s="30">
        <f t="shared" si="109"/>
        <v>0.59137945930575653</v>
      </c>
      <c r="H163" s="30">
        <f t="shared" si="110"/>
        <v>0.20936490944400893</v>
      </c>
      <c r="I163" s="30">
        <f t="shared" si="111"/>
        <v>0.19925563125023463</v>
      </c>
      <c r="J163" s="66">
        <f t="shared" si="95"/>
        <v>1.1453141109569633</v>
      </c>
      <c r="L163" s="29">
        <f t="shared" si="112"/>
        <v>24.553230200804432</v>
      </c>
      <c r="M163" s="103">
        <f t="shared" si="96"/>
        <v>1.0212037899013799</v>
      </c>
      <c r="N163" s="103">
        <f t="shared" si="83"/>
        <v>0.89163643417273242</v>
      </c>
      <c r="P163" s="67">
        <f t="shared" si="113"/>
        <v>1158241.7063830004</v>
      </c>
      <c r="Q163" s="62">
        <f t="shared" si="114"/>
        <v>1.0953987943570842</v>
      </c>
      <c r="R163" s="68">
        <f t="shared" si="86"/>
        <v>1.2072392964503378</v>
      </c>
      <c r="S163" s="30">
        <f t="shared" si="115"/>
        <v>-7483.0521952889976</v>
      </c>
      <c r="T163" s="30">
        <f t="shared" si="97"/>
        <v>-6533.6243775400262</v>
      </c>
      <c r="U163" s="30">
        <f t="shared" si="116"/>
        <v>101932.81404661744</v>
      </c>
      <c r="V163" s="30">
        <f t="shared" si="117"/>
        <v>131108.54363943252</v>
      </c>
      <c r="W163" s="30">
        <f t="shared" si="98"/>
        <v>-29175.729592815085</v>
      </c>
      <c r="X163" s="30">
        <f t="shared" si="99"/>
        <v>22642.10521527506</v>
      </c>
      <c r="Y163" s="69">
        <f t="shared" si="90"/>
        <v>1.954868754120645E-2</v>
      </c>
      <c r="Z163" s="30">
        <f t="shared" si="91"/>
        <v>1180883.8115982753</v>
      </c>
      <c r="AA163" s="30">
        <f t="shared" si="118"/>
        <v>1.1168124031209852</v>
      </c>
      <c r="AB163" s="64">
        <f t="shared" si="101"/>
        <v>655.67283012069765</v>
      </c>
      <c r="AC163" s="64">
        <f t="shared" si="102"/>
        <v>675.81920934523725</v>
      </c>
      <c r="AD163" s="64">
        <f t="shared" si="103"/>
        <v>103.07262681920662</v>
      </c>
    </row>
    <row r="164" spans="1:30" x14ac:dyDescent="0.25">
      <c r="A164" s="73" t="s">
        <v>107</v>
      </c>
      <c r="B164" s="58">
        <f t="shared" si="104"/>
        <v>0.95179914078058314</v>
      </c>
      <c r="C164" s="58">
        <f t="shared" si="105"/>
        <v>0.95345003692048647</v>
      </c>
      <c r="D164" s="30">
        <f t="shared" si="106"/>
        <v>1.026607425544098</v>
      </c>
      <c r="E164" s="30">
        <f t="shared" si="107"/>
        <v>0.94631164499288534</v>
      </c>
      <c r="F164" s="30">
        <f t="shared" si="108"/>
        <v>1.0043867069520851</v>
      </c>
      <c r="G164" s="30">
        <f t="shared" si="109"/>
        <v>0.61658213552606145</v>
      </c>
      <c r="H164" s="30">
        <f t="shared" si="110"/>
        <v>0.17579035502454693</v>
      </c>
      <c r="I164" s="30">
        <f t="shared" si="111"/>
        <v>0.20762750944939157</v>
      </c>
      <c r="J164" s="66">
        <f t="shared" si="95"/>
        <v>1.0069620750747783</v>
      </c>
      <c r="L164" s="29">
        <f t="shared" si="112"/>
        <v>4.5059346161941516</v>
      </c>
      <c r="M164" s="103">
        <f t="shared" si="96"/>
        <v>0.9526242312255836</v>
      </c>
      <c r="N164" s="103">
        <f t="shared" si="83"/>
        <v>0.94603784472701269</v>
      </c>
      <c r="P164" s="67">
        <f t="shared" si="113"/>
        <v>1046609.2306528116</v>
      </c>
      <c r="Q164" s="62">
        <f t="shared" si="114"/>
        <v>1.029589677760647</v>
      </c>
      <c r="R164" s="68">
        <f t="shared" si="86"/>
        <v>0.99826850272591583</v>
      </c>
      <c r="S164" s="30">
        <f t="shared" si="115"/>
        <v>-12592.752487590988</v>
      </c>
      <c r="T164" s="30">
        <f t="shared" si="97"/>
        <v>-12505.68695614066</v>
      </c>
      <c r="U164" s="30">
        <f t="shared" si="116"/>
        <v>107733.44830127299</v>
      </c>
      <c r="V164" s="30">
        <f t="shared" si="117"/>
        <v>120754.47223845837</v>
      </c>
      <c r="W164" s="30">
        <f t="shared" si="98"/>
        <v>-13021.023937185382</v>
      </c>
      <c r="X164" s="30">
        <f t="shared" si="99"/>
        <v>515.33698104472205</v>
      </c>
      <c r="Y164" s="69">
        <f t="shared" si="90"/>
        <v>4.9238719280479302E-4</v>
      </c>
      <c r="Z164" s="30">
        <f t="shared" si="91"/>
        <v>1047124.5676338563</v>
      </c>
      <c r="AA164" s="30">
        <f t="shared" si="118"/>
        <v>1.0300966345318203</v>
      </c>
      <c r="AB164" s="64">
        <f t="shared" si="101"/>
        <v>675.07397788038054</v>
      </c>
      <c r="AC164" s="64">
        <f t="shared" si="102"/>
        <v>696.15909309848462</v>
      </c>
      <c r="AD164" s="64">
        <f t="shared" si="103"/>
        <v>103.12337846058112</v>
      </c>
    </row>
    <row r="165" spans="1:30" x14ac:dyDescent="0.25">
      <c r="A165" s="73" t="s">
        <v>108</v>
      </c>
      <c r="B165" s="58">
        <f t="shared" si="104"/>
        <v>1.1331229132410139</v>
      </c>
      <c r="C165" s="58">
        <f t="shared" si="105"/>
        <v>1.0310335518230642</v>
      </c>
      <c r="D165" s="30">
        <f t="shared" si="106"/>
        <v>1.0528763828480718</v>
      </c>
      <c r="E165" s="30">
        <f t="shared" si="107"/>
        <v>1.0489964274686274</v>
      </c>
      <c r="F165" s="30">
        <f t="shared" si="108"/>
        <v>1.0356222748465276</v>
      </c>
      <c r="G165" s="30">
        <f t="shared" si="109"/>
        <v>0.60699105414378474</v>
      </c>
      <c r="H165" s="30">
        <f t="shared" si="110"/>
        <v>0.18623898482765566</v>
      </c>
      <c r="I165" s="30">
        <f t="shared" si="111"/>
        <v>0.20676996102855952</v>
      </c>
      <c r="J165" s="66">
        <f t="shared" si="95"/>
        <v>1.0485419584993216</v>
      </c>
      <c r="L165" s="29">
        <f t="shared" si="112"/>
        <v>11.382130330672112</v>
      </c>
      <c r="M165" s="103">
        <f t="shared" si="96"/>
        <v>1.0808736012554754</v>
      </c>
      <c r="N165" s="103">
        <f t="shared" si="83"/>
        <v>1.0308348583421754</v>
      </c>
      <c r="P165" s="67">
        <f t="shared" si="113"/>
        <v>1132675.939441002</v>
      </c>
      <c r="Q165" s="62">
        <f t="shared" si="114"/>
        <v>1.0422966623601095</v>
      </c>
      <c r="R165" s="68">
        <f t="shared" si="86"/>
        <v>1.099016526899087</v>
      </c>
      <c r="S165" s="30">
        <f t="shared" si="115"/>
        <v>-5979.1028514909995</v>
      </c>
      <c r="T165" s="30">
        <f t="shared" si="97"/>
        <v>-5702.3019470277759</v>
      </c>
      <c r="U165" s="30">
        <f t="shared" si="116"/>
        <v>109176.24390790076</v>
      </c>
      <c r="V165" s="30">
        <f t="shared" si="117"/>
        <v>125785.63149163061</v>
      </c>
      <c r="W165" s="30">
        <f t="shared" si="98"/>
        <v>-16609.387583729855</v>
      </c>
      <c r="X165" s="30">
        <f t="shared" si="99"/>
        <v>10907.085636702079</v>
      </c>
      <c r="Y165" s="69">
        <f t="shared" si="90"/>
        <v>9.6294847068835437E-3</v>
      </c>
      <c r="Z165" s="30">
        <f t="shared" si="91"/>
        <v>1143583.0250777041</v>
      </c>
      <c r="AA165" s="30">
        <f t="shared" si="118"/>
        <v>1.0523334421303419</v>
      </c>
      <c r="AB165" s="64">
        <f t="shared" si="101"/>
        <v>703.62735399088308</v>
      </c>
      <c r="AC165" s="64">
        <f t="shared" si="102"/>
        <v>732.59149471066542</v>
      </c>
      <c r="AD165" s="64">
        <f t="shared" si="103"/>
        <v>104.11640345638943</v>
      </c>
    </row>
    <row r="166" spans="1:30" x14ac:dyDescent="0.25">
      <c r="A166" s="73" t="s">
        <v>109</v>
      </c>
      <c r="B166" s="58">
        <f t="shared" si="104"/>
        <v>1.2224633472808577</v>
      </c>
      <c r="C166" s="58">
        <f t="shared" si="105"/>
        <v>1.1050957775865793</v>
      </c>
      <c r="D166" s="30">
        <f t="shared" si="106"/>
        <v>1.0893797985441001</v>
      </c>
      <c r="E166" s="30">
        <f t="shared" si="107"/>
        <v>1.053130813496812</v>
      </c>
      <c r="F166" s="30">
        <f t="shared" si="108"/>
        <v>1.1030310611865486</v>
      </c>
      <c r="G166" s="30">
        <f t="shared" si="109"/>
        <v>0.60520118717476112</v>
      </c>
      <c r="H166" s="30">
        <f t="shared" si="110"/>
        <v>0.18015167026972667</v>
      </c>
      <c r="I166" s="30">
        <f t="shared" si="111"/>
        <v>0.21464714255551209</v>
      </c>
      <c r="J166" s="66">
        <f t="shared" si="95"/>
        <v>1.0855322853793314</v>
      </c>
      <c r="L166" s="29">
        <f t="shared" si="112"/>
        <v>13.915086577251799</v>
      </c>
      <c r="M166" s="103">
        <f t="shared" si="96"/>
        <v>1.1622990507328275</v>
      </c>
      <c r="N166" s="103">
        <f t="shared" si="83"/>
        <v>1.07071808585285</v>
      </c>
      <c r="P166" s="67">
        <f t="shared" si="113"/>
        <v>1159173.275359842</v>
      </c>
      <c r="Q166" s="62">
        <f t="shared" si="114"/>
        <v>1.0421091874613313</v>
      </c>
      <c r="R166" s="68">
        <f t="shared" si="86"/>
        <v>1.1062057896471178</v>
      </c>
      <c r="S166" s="30">
        <f t="shared" si="115"/>
        <v>-4519.6848623510159</v>
      </c>
      <c r="T166" s="30">
        <f t="shared" si="97"/>
        <v>-4163.5655827331238</v>
      </c>
      <c r="U166" s="30">
        <f t="shared" si="116"/>
        <v>111077.58231891185</v>
      </c>
      <c r="V166" s="30">
        <f t="shared" si="117"/>
        <v>126964.5227115172</v>
      </c>
      <c r="W166" s="30">
        <f t="shared" si="98"/>
        <v>-15886.940392605349</v>
      </c>
      <c r="X166" s="30">
        <f t="shared" si="99"/>
        <v>11723.374809872224</v>
      </c>
      <c r="Y166" s="69">
        <f t="shared" si="90"/>
        <v>1.0113565468659496E-2</v>
      </c>
      <c r="Z166" s="30">
        <f t="shared" si="91"/>
        <v>1170896.6501697141</v>
      </c>
      <c r="AA166" s="30">
        <f t="shared" si="118"/>
        <v>1.052648626954213</v>
      </c>
      <c r="AB166" s="64">
        <f t="shared" si="101"/>
        <v>733.25653014300565</v>
      </c>
      <c r="AC166" s="64">
        <f t="shared" si="102"/>
        <v>771.16143102551655</v>
      </c>
      <c r="AD166" s="64">
        <f t="shared" si="103"/>
        <v>105.16939151910702</v>
      </c>
    </row>
    <row r="167" spans="1:30" x14ac:dyDescent="0.25">
      <c r="A167" s="73" t="s">
        <v>110</v>
      </c>
      <c r="B167" s="58">
        <f t="shared" si="104"/>
        <v>1.2475334160284868</v>
      </c>
      <c r="C167" s="58">
        <f t="shared" si="105"/>
        <v>1.1396252781019902</v>
      </c>
      <c r="D167" s="30">
        <f t="shared" si="106"/>
        <v>1.1307651992187637</v>
      </c>
      <c r="E167" s="30">
        <f t="shared" si="107"/>
        <v>1.2791202513725868</v>
      </c>
      <c r="F167" s="30">
        <f t="shared" si="108"/>
        <v>1.0839963632770975</v>
      </c>
      <c r="G167" s="30">
        <f t="shared" si="109"/>
        <v>0.5946751090934036</v>
      </c>
      <c r="H167" s="30">
        <f t="shared" si="110"/>
        <v>0.20580213231864591</v>
      </c>
      <c r="I167" s="30">
        <f t="shared" si="111"/>
        <v>0.19952275858795049</v>
      </c>
      <c r="J167" s="66">
        <f t="shared" si="95"/>
        <v>1.1482892278017678</v>
      </c>
      <c r="L167" s="29">
        <f t="shared" si="112"/>
        <v>18.643186902293746</v>
      </c>
      <c r="M167" s="103">
        <f t="shared" si="96"/>
        <v>1.1923592647281229</v>
      </c>
      <c r="N167" s="103">
        <f t="shared" si="83"/>
        <v>1.0383788647140066</v>
      </c>
      <c r="P167" s="67">
        <f t="shared" si="113"/>
        <v>1213573.8302468318</v>
      </c>
      <c r="Q167" s="62">
        <f t="shared" si="114"/>
        <v>1.0454578233408647</v>
      </c>
      <c r="R167" s="68">
        <f t="shared" si="86"/>
        <v>1.0946873854063803</v>
      </c>
      <c r="S167" s="30">
        <f t="shared" si="115"/>
        <v>-10579.459798568976</v>
      </c>
      <c r="T167" s="30">
        <f t="shared" si="97"/>
        <v>-9213.2361276451302</v>
      </c>
      <c r="U167" s="30">
        <f t="shared" si="116"/>
        <v>112031.48391437765</v>
      </c>
      <c r="V167" s="30">
        <f t="shared" si="117"/>
        <v>131922.73154856975</v>
      </c>
      <c r="W167" s="30">
        <f t="shared" si="98"/>
        <v>-19891.247634192099</v>
      </c>
      <c r="X167" s="30">
        <f t="shared" si="99"/>
        <v>10678.011506546969</v>
      </c>
      <c r="Y167" s="69">
        <f t="shared" si="90"/>
        <v>8.7988149055382506E-3</v>
      </c>
      <c r="Z167" s="30">
        <f t="shared" si="91"/>
        <v>1224251.8417533787</v>
      </c>
      <c r="AA167" s="30">
        <f t="shared" si="118"/>
        <v>1.0546566132199879</v>
      </c>
      <c r="AB167" s="64">
        <f t="shared" si="101"/>
        <v>766.58877595378181</v>
      </c>
      <c r="AC167" s="64">
        <f t="shared" si="102"/>
        <v>813.31050309125067</v>
      </c>
      <c r="AD167" s="64">
        <f t="shared" si="103"/>
        <v>106.09475752881174</v>
      </c>
    </row>
    <row r="168" spans="1:30" x14ac:dyDescent="0.25">
      <c r="A168" s="73" t="s">
        <v>111</v>
      </c>
      <c r="B168" s="58">
        <f t="shared" ref="B168:B199" si="119">((1+Z71/100)/T71)</f>
        <v>0.93083502843858634</v>
      </c>
      <c r="C168" s="58">
        <f t="shared" ref="C168:C199" si="120">((1+AA71/100)/U71)</f>
        <v>1.0187763535378096</v>
      </c>
      <c r="D168" s="30">
        <f t="shared" ref="D168:D199" si="121">((1+W71/100)/Q71)</f>
        <v>1.0336869689860513</v>
      </c>
      <c r="E168" s="30">
        <f t="shared" ref="E168:E199" si="122">((1+X71/100)/R71)</f>
        <v>0.93499711712163425</v>
      </c>
      <c r="F168" s="30">
        <f t="shared" ref="F168:F199" si="123">((1+Y71/100)/S71)</f>
        <v>1.0258989371231892</v>
      </c>
      <c r="G168" s="30">
        <f t="shared" ref="G168:G199" si="124">(C71/H71)</f>
        <v>0.6188774096793892</v>
      </c>
      <c r="H168" s="30">
        <f t="shared" ref="H168:H199" si="125">(D71/H71)</f>
        <v>0.17330442026327014</v>
      </c>
      <c r="I168" s="30">
        <f t="shared" ref="I168:I199" si="126">(E71/H71)</f>
        <v>0.20781817005734068</v>
      </c>
      <c r="J168" s="66">
        <f t="shared" si="95"/>
        <v>1.0135476902638996</v>
      </c>
      <c r="L168" s="29">
        <f t="shared" ref="L168:L199" si="127">(V71/P71)</f>
        <v>3.2169966809336739</v>
      </c>
      <c r="M168" s="103">
        <f t="shared" si="96"/>
        <v>0.97381349139243611</v>
      </c>
      <c r="N168" s="103">
        <f t="shared" ref="N168:N192" si="128">(M168/J168)</f>
        <v>0.96079691241650622</v>
      </c>
      <c r="P168" s="67">
        <f t="shared" ref="P168:P199" si="129">(B71*P71)</f>
        <v>1135446.7164937118</v>
      </c>
      <c r="Q168" s="62">
        <f t="shared" ref="Q168:Q199" si="130">P71</f>
        <v>1.0052840473553619</v>
      </c>
      <c r="R168" s="68">
        <f t="shared" ref="R168:R192" si="131">(B168/C168)</f>
        <v>0.91367945987965105</v>
      </c>
      <c r="S168" s="30">
        <f t="shared" ref="S168:S199" si="132">(F71-G71)</f>
        <v>-17917.279278910995</v>
      </c>
      <c r="T168" s="30">
        <f t="shared" si="97"/>
        <v>-17677.786108166096</v>
      </c>
      <c r="U168" s="30">
        <f t="shared" ref="U168:U199" si="133">(F71/B168)</f>
        <v>126096.6577801891</v>
      </c>
      <c r="V168" s="30">
        <f t="shared" ref="V168:V199" si="134">(G71/C168)</f>
        <v>132798.98462496354</v>
      </c>
      <c r="W168" s="30">
        <f t="shared" si="98"/>
        <v>-6702.3268447744485</v>
      </c>
      <c r="X168" s="30">
        <f t="shared" si="99"/>
        <v>-10975.459263391647</v>
      </c>
      <c r="Y168" s="69">
        <f t="shared" ref="Y168:Y192" si="135">(X168/P168)</f>
        <v>-9.6662037099232122E-3</v>
      </c>
      <c r="Z168" s="30">
        <f t="shared" ref="Z168:Z192" si="136">(P168+X168)</f>
        <v>1124471.2572303202</v>
      </c>
      <c r="AA168" s="30">
        <f t="shared" ref="AA168:AA199" si="137">(Z168/B71)</f>
        <v>0.99556676696728896</v>
      </c>
      <c r="AB168" s="64">
        <f t="shared" si="101"/>
        <v>770.6394673480105</v>
      </c>
      <c r="AC168" s="64">
        <f t="shared" si="102"/>
        <v>809.7049081030957</v>
      </c>
      <c r="AD168" s="64">
        <f t="shared" si="103"/>
        <v>105.06922398998336</v>
      </c>
    </row>
    <row r="169" spans="1:30" x14ac:dyDescent="0.25">
      <c r="A169" s="73" t="s">
        <v>112</v>
      </c>
      <c r="B169" s="58">
        <f t="shared" si="119"/>
        <v>1.1797006004446509</v>
      </c>
      <c r="C169" s="58">
        <f t="shared" si="120"/>
        <v>1.1655568330098787</v>
      </c>
      <c r="D169" s="30">
        <f t="shared" si="121"/>
        <v>1.0601190052026597</v>
      </c>
      <c r="E169" s="30">
        <f t="shared" si="122"/>
        <v>1.0296302147455823</v>
      </c>
      <c r="F169" s="30">
        <f t="shared" si="123"/>
        <v>1.0795485010075649</v>
      </c>
      <c r="G169" s="30">
        <f t="shared" si="124"/>
        <v>0.60967876667673915</v>
      </c>
      <c r="H169" s="30">
        <f t="shared" si="125"/>
        <v>0.18296154138535164</v>
      </c>
      <c r="I169" s="30">
        <f t="shared" si="126"/>
        <v>0.20735969193790921</v>
      </c>
      <c r="J169" s="66">
        <f t="shared" ref="J169:J192" si="138">1/(G169/D169+H169/E169+I169/F169)</f>
        <v>1.0583349390421213</v>
      </c>
      <c r="L169" s="29">
        <f t="shared" si="127"/>
        <v>8.0364509069224574</v>
      </c>
      <c r="M169" s="103">
        <f t="shared" ref="M169:M192" si="139">GEOMEAN(B169:C169)</f>
        <v>1.1726073919919315</v>
      </c>
      <c r="N169" s="103">
        <f t="shared" si="128"/>
        <v>1.1079738074727421</v>
      </c>
      <c r="P169" s="67">
        <f t="shared" si="129"/>
        <v>1198035.8460150848</v>
      </c>
      <c r="Q169" s="62">
        <f t="shared" si="130"/>
        <v>1.0125988910998025</v>
      </c>
      <c r="R169" s="68">
        <f t="shared" si="131"/>
        <v>1.0121347728692456</v>
      </c>
      <c r="S169" s="30">
        <f t="shared" si="132"/>
        <v>-14450.363532031974</v>
      </c>
      <c r="T169" s="30">
        <f t="shared" ref="T169:T192" si="140">(S169/J169)</f>
        <v>-13653.866086203978</v>
      </c>
      <c r="U169" s="30">
        <f t="shared" si="133"/>
        <v>122387.84039839359</v>
      </c>
      <c r="V169" s="30">
        <f t="shared" si="134"/>
        <v>136270.80880044468</v>
      </c>
      <c r="W169" s="30">
        <f t="shared" ref="W169:W192" si="141">(U169-V169)</f>
        <v>-13882.96840205109</v>
      </c>
      <c r="X169" s="30">
        <f t="shared" ref="X169:X192" si="142">(T169-W169)</f>
        <v>229.10231584711255</v>
      </c>
      <c r="Y169" s="69">
        <f t="shared" si="135"/>
        <v>1.9123160346925703E-4</v>
      </c>
      <c r="Z169" s="30">
        <f t="shared" si="136"/>
        <v>1198264.9483309318</v>
      </c>
      <c r="AA169" s="30">
        <f t="shared" si="137"/>
        <v>1.0127925320094187</v>
      </c>
      <c r="AB169" s="64">
        <f t="shared" si="101"/>
        <v>780.34867007433786</v>
      </c>
      <c r="AC169" s="64">
        <f t="shared" si="102"/>
        <v>820.063084058188</v>
      </c>
      <c r="AD169" s="64">
        <f t="shared" si="103"/>
        <v>105.08931654616222</v>
      </c>
    </row>
    <row r="170" spans="1:30" x14ac:dyDescent="0.25">
      <c r="A170" s="73" t="s">
        <v>113</v>
      </c>
      <c r="B170" s="58">
        <f t="shared" si="119"/>
        <v>1.2062088213919109</v>
      </c>
      <c r="C170" s="58">
        <f t="shared" si="120"/>
        <v>1.2187749502123475</v>
      </c>
      <c r="D170" s="30">
        <f t="shared" si="121"/>
        <v>1.0976734184876842</v>
      </c>
      <c r="E170" s="30">
        <f t="shared" si="122"/>
        <v>1.0350807875060939</v>
      </c>
      <c r="F170" s="30">
        <f t="shared" si="123"/>
        <v>1.1507607917295228</v>
      </c>
      <c r="G170" s="30">
        <f t="shared" si="124"/>
        <v>0.61329107506997704</v>
      </c>
      <c r="H170" s="30">
        <f t="shared" si="125"/>
        <v>0.17543127124589322</v>
      </c>
      <c r="I170" s="30">
        <f t="shared" si="126"/>
        <v>0.21127765368412982</v>
      </c>
      <c r="J170" s="66">
        <f t="shared" si="138"/>
        <v>1.0967282576370911</v>
      </c>
      <c r="L170" s="29">
        <f t="shared" si="127"/>
        <v>12.120433923877689</v>
      </c>
      <c r="M170" s="103">
        <f t="shared" si="139"/>
        <v>1.2124756064505464</v>
      </c>
      <c r="N170" s="103">
        <f t="shared" si="128"/>
        <v>1.1055387677006097</v>
      </c>
      <c r="P170" s="67">
        <f t="shared" si="129"/>
        <v>1265186.5619370253</v>
      </c>
      <c r="Q170" s="62">
        <f t="shared" si="130"/>
        <v>1.0282320721536975</v>
      </c>
      <c r="R170" s="68">
        <f t="shared" si="131"/>
        <v>0.98968954127400866</v>
      </c>
      <c r="S170" s="30">
        <f t="shared" si="132"/>
        <v>-9632.0870441969892</v>
      </c>
      <c r="T170" s="30">
        <f t="shared" si="140"/>
        <v>-8782.5648487888775</v>
      </c>
      <c r="U170" s="30">
        <f t="shared" si="133"/>
        <v>125205.43445657543</v>
      </c>
      <c r="V170" s="30">
        <f t="shared" si="134"/>
        <v>131817.59810860394</v>
      </c>
      <c r="W170" s="30">
        <f t="shared" si="141"/>
        <v>-6612.1636520285101</v>
      </c>
      <c r="X170" s="30">
        <f t="shared" si="142"/>
        <v>-2170.4011967603674</v>
      </c>
      <c r="Y170" s="69">
        <f t="shared" si="135"/>
        <v>-1.7154791728402812E-3</v>
      </c>
      <c r="Z170" s="30">
        <f t="shared" si="136"/>
        <v>1263016.1607402649</v>
      </c>
      <c r="AA170" s="30">
        <f t="shared" si="137"/>
        <v>1.0264681614490714</v>
      </c>
      <c r="AB170" s="64">
        <f t="shared" si="101"/>
        <v>802.37953003291841</v>
      </c>
      <c r="AC170" s="64">
        <f t="shared" si="102"/>
        <v>841.76864616546357</v>
      </c>
      <c r="AD170" s="64">
        <f t="shared" si="103"/>
        <v>104.90903801233927</v>
      </c>
    </row>
    <row r="171" spans="1:30" x14ac:dyDescent="0.25">
      <c r="A171" s="73" t="s">
        <v>114</v>
      </c>
      <c r="B171" s="58">
        <f t="shared" si="119"/>
        <v>1.1718559958760428</v>
      </c>
      <c r="C171" s="58">
        <f t="shared" si="120"/>
        <v>1.2581764366734469</v>
      </c>
      <c r="D171" s="30">
        <f t="shared" si="121"/>
        <v>1.1394061029984062</v>
      </c>
      <c r="E171" s="30">
        <f t="shared" si="122"/>
        <v>1.2686579413591816</v>
      </c>
      <c r="F171" s="30">
        <f t="shared" si="123"/>
        <v>1.1323204650548382</v>
      </c>
      <c r="G171" s="30">
        <f t="shared" si="124"/>
        <v>0.60002140090198752</v>
      </c>
      <c r="H171" s="30">
        <f t="shared" si="125"/>
        <v>0.20235948022088152</v>
      </c>
      <c r="I171" s="30">
        <f t="shared" si="126"/>
        <v>0.19761911887713104</v>
      </c>
      <c r="J171" s="66">
        <f t="shared" si="138"/>
        <v>1.1619240891380722</v>
      </c>
      <c r="L171" s="29">
        <f t="shared" si="127"/>
        <v>15.745294815362788</v>
      </c>
      <c r="M171" s="103">
        <f t="shared" si="139"/>
        <v>1.2142493982645135</v>
      </c>
      <c r="N171" s="103">
        <f t="shared" si="128"/>
        <v>1.0450333284382258</v>
      </c>
      <c r="P171" s="67">
        <f t="shared" si="129"/>
        <v>1311118.2887768061</v>
      </c>
      <c r="Q171" s="62">
        <f t="shared" si="130"/>
        <v>1.0309938352177541</v>
      </c>
      <c r="R171" s="68">
        <f t="shared" si="131"/>
        <v>0.93139241979000109</v>
      </c>
      <c r="S171" s="30">
        <f t="shared" si="132"/>
        <v>-23442.270144862006</v>
      </c>
      <c r="T171" s="30">
        <f t="shared" si="140"/>
        <v>-20175.388705687077</v>
      </c>
      <c r="U171" s="30">
        <f t="shared" si="133"/>
        <v>128594.21820312995</v>
      </c>
      <c r="V171" s="30">
        <f t="shared" si="134"/>
        <v>138403.62186530768</v>
      </c>
      <c r="W171" s="30">
        <f t="shared" si="141"/>
        <v>-9809.4036621777341</v>
      </c>
      <c r="X171" s="30">
        <f t="shared" si="142"/>
        <v>-10365.985043509343</v>
      </c>
      <c r="Y171" s="69">
        <f t="shared" si="135"/>
        <v>-7.9062164964384552E-3</v>
      </c>
      <c r="Z171" s="30">
        <f t="shared" si="136"/>
        <v>1300752.3037332967</v>
      </c>
      <c r="AA171" s="30">
        <f t="shared" si="137"/>
        <v>1.0228425747500292</v>
      </c>
      <c r="AB171" s="64">
        <f t="shared" si="101"/>
        <v>827.24834896885773</v>
      </c>
      <c r="AC171" s="64">
        <f t="shared" si="102"/>
        <v>860.99680938772906</v>
      </c>
      <c r="AD171" s="64">
        <f t="shared" si="103"/>
        <v>104.07960444538062</v>
      </c>
    </row>
    <row r="172" spans="1:30" x14ac:dyDescent="0.25">
      <c r="A172" s="73" t="s">
        <v>115</v>
      </c>
      <c r="B172" s="58">
        <f t="shared" si="119"/>
        <v>0.88562612840386135</v>
      </c>
      <c r="C172" s="58">
        <f t="shared" si="120"/>
        <v>0.97129191189454678</v>
      </c>
      <c r="D172" s="30">
        <f t="shared" si="121"/>
        <v>1.0298878458659826</v>
      </c>
      <c r="E172" s="30">
        <f t="shared" si="122"/>
        <v>0.9647789037059844</v>
      </c>
      <c r="F172" s="30">
        <f t="shared" si="123"/>
        <v>1.0025715383742477</v>
      </c>
      <c r="G172" s="30">
        <f t="shared" si="124"/>
        <v>0.62276821552507899</v>
      </c>
      <c r="H172" s="30">
        <f t="shared" si="125"/>
        <v>0.17176654577079267</v>
      </c>
      <c r="I172" s="30">
        <f t="shared" si="126"/>
        <v>0.20546523870412836</v>
      </c>
      <c r="J172" s="66">
        <f t="shared" si="138"/>
        <v>1.0124832882366832</v>
      </c>
      <c r="L172" s="29">
        <f t="shared" si="127"/>
        <v>3.1163086325351657</v>
      </c>
      <c r="M172" s="103">
        <f t="shared" si="139"/>
        <v>0.92747048226946383</v>
      </c>
      <c r="N172" s="103">
        <f t="shared" si="128"/>
        <v>0.91603534897324013</v>
      </c>
      <c r="P172" s="67">
        <f t="shared" si="129"/>
        <v>1254814.2050449937</v>
      </c>
      <c r="Q172" s="62">
        <f t="shared" si="130"/>
        <v>1.0106429494871838</v>
      </c>
      <c r="R172" s="68">
        <f t="shared" si="131"/>
        <v>0.91180222707343395</v>
      </c>
      <c r="S172" s="30">
        <f t="shared" si="132"/>
        <v>-38817.23945475198</v>
      </c>
      <c r="T172" s="30">
        <f t="shared" si="140"/>
        <v>-38338.647072738517</v>
      </c>
      <c r="U172" s="30">
        <f t="shared" si="133"/>
        <v>140052.36062442511</v>
      </c>
      <c r="V172" s="30">
        <f t="shared" si="134"/>
        <v>167664.59946190077</v>
      </c>
      <c r="W172" s="30">
        <f t="shared" si="141"/>
        <v>-27612.238837475656</v>
      </c>
      <c r="X172" s="30">
        <f t="shared" si="142"/>
        <v>-10726.408235262861</v>
      </c>
      <c r="Y172" s="69">
        <f t="shared" si="135"/>
        <v>-8.5482043414373422E-3</v>
      </c>
      <c r="Z172" s="30">
        <f t="shared" si="136"/>
        <v>1244087.7968097308</v>
      </c>
      <c r="AA172" s="30">
        <f t="shared" si="137"/>
        <v>1.0020037670387343</v>
      </c>
      <c r="AB172" s="64">
        <f t="shared" si="101"/>
        <v>836.05271136028944</v>
      </c>
      <c r="AC172" s="64">
        <f t="shared" si="102"/>
        <v>862.72204641483552</v>
      </c>
      <c r="AD172" s="64">
        <f t="shared" si="103"/>
        <v>103.18991071880552</v>
      </c>
    </row>
    <row r="173" spans="1:30" x14ac:dyDescent="0.25">
      <c r="A173" s="73" t="s">
        <v>116</v>
      </c>
      <c r="B173" s="58">
        <f t="shared" si="119"/>
        <v>1.0789077276085624</v>
      </c>
      <c r="C173" s="58">
        <f t="shared" si="120"/>
        <v>1.0612132108073853</v>
      </c>
      <c r="D173" s="30">
        <f t="shared" si="121"/>
        <v>1.0537302068815217</v>
      </c>
      <c r="E173" s="30">
        <f t="shared" si="122"/>
        <v>1.0935019892699425</v>
      </c>
      <c r="F173" s="30">
        <f t="shared" si="123"/>
        <v>1.0422456139937397</v>
      </c>
      <c r="G173" s="30">
        <f t="shared" si="124"/>
        <v>0.60484574618312748</v>
      </c>
      <c r="H173" s="30">
        <f t="shared" si="125"/>
        <v>0.18539527227584626</v>
      </c>
      <c r="I173" s="30">
        <f t="shared" si="126"/>
        <v>0.2097589815410261</v>
      </c>
      <c r="J173" s="66">
        <f t="shared" si="138"/>
        <v>1.0584207711330005</v>
      </c>
      <c r="L173" s="29">
        <f t="shared" si="127"/>
        <v>9.5513122758907709</v>
      </c>
      <c r="M173" s="103">
        <f t="shared" si="139"/>
        <v>1.0700238940231113</v>
      </c>
      <c r="N173" s="103">
        <f t="shared" si="128"/>
        <v>1.0109626749649765</v>
      </c>
      <c r="P173" s="67">
        <f t="shared" si="129"/>
        <v>1367538.2843048461</v>
      </c>
      <c r="Q173" s="62">
        <f t="shared" si="130"/>
        <v>1.0340027010215938</v>
      </c>
      <c r="R173" s="68">
        <f t="shared" si="131"/>
        <v>1.0166738565077935</v>
      </c>
      <c r="S173" s="30">
        <f t="shared" si="132"/>
        <v>-25113.496142349992</v>
      </c>
      <c r="T173" s="30">
        <f t="shared" si="140"/>
        <v>-23727.327379891569</v>
      </c>
      <c r="U173" s="30">
        <f t="shared" si="133"/>
        <v>143380.0006106642</v>
      </c>
      <c r="V173" s="30">
        <f t="shared" si="134"/>
        <v>169435.59027965378</v>
      </c>
      <c r="W173" s="30">
        <f t="shared" si="141"/>
        <v>-26055.589668989589</v>
      </c>
      <c r="X173" s="30">
        <f t="shared" si="142"/>
        <v>2328.2622890980201</v>
      </c>
      <c r="Y173" s="69">
        <f t="shared" si="135"/>
        <v>1.7025207380439327E-3</v>
      </c>
      <c r="Z173" s="30">
        <f t="shared" si="136"/>
        <v>1369866.5465939441</v>
      </c>
      <c r="AA173" s="30">
        <f t="shared" si="137"/>
        <v>1.0357631120632764</v>
      </c>
      <c r="AB173" s="64">
        <f t="shared" si="101"/>
        <v>864.48076174296614</v>
      </c>
      <c r="AC173" s="64">
        <f t="shared" si="102"/>
        <v>893.57567164022839</v>
      </c>
      <c r="AD173" s="64">
        <f t="shared" si="103"/>
        <v>103.3655936817612</v>
      </c>
    </row>
    <row r="174" spans="1:30" x14ac:dyDescent="0.25">
      <c r="A174" s="73" t="s">
        <v>117</v>
      </c>
      <c r="B174" s="58">
        <f t="shared" si="119"/>
        <v>1.1925266202439411</v>
      </c>
      <c r="C174" s="58">
        <f t="shared" si="120"/>
        <v>1.2040093701564727</v>
      </c>
      <c r="D174" s="30">
        <f t="shared" si="121"/>
        <v>1.0817863151424969</v>
      </c>
      <c r="E174" s="30">
        <f t="shared" si="122"/>
        <v>1.0740622912688731</v>
      </c>
      <c r="F174" s="30">
        <f t="shared" si="123"/>
        <v>1.0916288635956344</v>
      </c>
      <c r="G174" s="30">
        <f t="shared" si="124"/>
        <v>0.60863366505263261</v>
      </c>
      <c r="H174" s="30">
        <f t="shared" si="125"/>
        <v>0.17851624115555828</v>
      </c>
      <c r="I174" s="30">
        <f t="shared" si="126"/>
        <v>0.21285009379180919</v>
      </c>
      <c r="J174" s="66">
        <f t="shared" si="138"/>
        <v>1.0824740705709115</v>
      </c>
      <c r="L174" s="29">
        <f t="shared" si="127"/>
        <v>12.043049482737443</v>
      </c>
      <c r="M174" s="103">
        <f t="shared" si="139"/>
        <v>1.1982542405244117</v>
      </c>
      <c r="N174" s="103">
        <f t="shared" si="128"/>
        <v>1.1069588391086691</v>
      </c>
      <c r="P174" s="67">
        <f t="shared" si="129"/>
        <v>1405284.8054602884</v>
      </c>
      <c r="Q174" s="62">
        <f t="shared" si="130"/>
        <v>1.0377788409876749</v>
      </c>
      <c r="R174" s="68">
        <f t="shared" si="131"/>
        <v>0.9904629065212015</v>
      </c>
      <c r="S174" s="30">
        <f t="shared" si="132"/>
        <v>-32026.008094629011</v>
      </c>
      <c r="T174" s="30">
        <f t="shared" si="140"/>
        <v>-29585.935557549255</v>
      </c>
      <c r="U174" s="30">
        <f t="shared" si="133"/>
        <v>141027.49179345497</v>
      </c>
      <c r="V174" s="30">
        <f t="shared" si="134"/>
        <v>166281.96690739991</v>
      </c>
      <c r="W174" s="30">
        <f t="shared" si="141"/>
        <v>-25254.475113944936</v>
      </c>
      <c r="X174" s="30">
        <f t="shared" si="142"/>
        <v>-4331.4604436043192</v>
      </c>
      <c r="Y174" s="69">
        <f t="shared" si="135"/>
        <v>-3.0822651940548011E-3</v>
      </c>
      <c r="Z174" s="30">
        <f t="shared" si="136"/>
        <v>1400953.3450166842</v>
      </c>
      <c r="AA174" s="30">
        <f t="shared" si="137"/>
        <v>1.034580131386972</v>
      </c>
      <c r="AB174" s="64">
        <f t="shared" si="101"/>
        <v>897.13984297775778</v>
      </c>
      <c r="AC174" s="64">
        <f t="shared" si="102"/>
        <v>924.47563576974926</v>
      </c>
      <c r="AD174" s="64">
        <f t="shared" si="103"/>
        <v>103.04699351009307</v>
      </c>
    </row>
    <row r="175" spans="1:30" x14ac:dyDescent="0.25">
      <c r="A175" s="73" t="s">
        <v>118</v>
      </c>
      <c r="B175" s="58">
        <f t="shared" si="119"/>
        <v>1.1491104502418246</v>
      </c>
      <c r="C175" s="58">
        <f t="shared" si="120"/>
        <v>1.2065881160099245</v>
      </c>
      <c r="D175" s="30">
        <f t="shared" si="121"/>
        <v>1.1354978659987216</v>
      </c>
      <c r="E175" s="30">
        <f t="shared" si="122"/>
        <v>1.3107458447553686</v>
      </c>
      <c r="F175" s="30">
        <f t="shared" si="123"/>
        <v>1.0889851661585068</v>
      </c>
      <c r="G175" s="30">
        <f t="shared" si="124"/>
        <v>0.5973530895480651</v>
      </c>
      <c r="H175" s="30">
        <f t="shared" si="125"/>
        <v>0.20606830691904715</v>
      </c>
      <c r="I175" s="30">
        <f t="shared" si="126"/>
        <v>0.1965786035328877</v>
      </c>
      <c r="J175" s="66">
        <f t="shared" si="138"/>
        <v>1.1576734146160128</v>
      </c>
      <c r="L175" s="29">
        <f t="shared" si="127"/>
        <v>16.779933517468852</v>
      </c>
      <c r="M175" s="103">
        <f t="shared" si="139"/>
        <v>1.1774986255807687</v>
      </c>
      <c r="N175" s="103">
        <f t="shared" si="128"/>
        <v>1.0171250464202217</v>
      </c>
      <c r="P175" s="67">
        <f t="shared" si="129"/>
        <v>1466895.2104680063</v>
      </c>
      <c r="Q175" s="62">
        <f t="shared" si="130"/>
        <v>1.037904246942239</v>
      </c>
      <c r="R175" s="68">
        <f t="shared" si="131"/>
        <v>0.95236347432446677</v>
      </c>
      <c r="S175" s="30">
        <f t="shared" si="132"/>
        <v>-26750.256308268989</v>
      </c>
      <c r="T175" s="30">
        <f t="shared" si="140"/>
        <v>-23106.910783765165</v>
      </c>
      <c r="U175" s="30">
        <f t="shared" si="133"/>
        <v>150699.30071267841</v>
      </c>
      <c r="V175" s="30">
        <f t="shared" si="134"/>
        <v>165690.67351869939</v>
      </c>
      <c r="W175" s="30">
        <f t="shared" si="141"/>
        <v>-14991.372806020983</v>
      </c>
      <c r="X175" s="30">
        <f t="shared" si="142"/>
        <v>-8115.5379777441813</v>
      </c>
      <c r="Y175" s="69">
        <f t="shared" si="135"/>
        <v>-5.5324592512337369E-3</v>
      </c>
      <c r="Z175" s="30">
        <f t="shared" si="136"/>
        <v>1458779.6724902622</v>
      </c>
      <c r="AA175" s="30">
        <f t="shared" si="137"/>
        <v>1.0321620839893488</v>
      </c>
      <c r="AB175" s="64">
        <f t="shared" si="101"/>
        <v>931.14525312770832</v>
      </c>
      <c r="AC175" s="64">
        <f t="shared" si="102"/>
        <v>954.20869881348256</v>
      </c>
      <c r="AD175" s="64">
        <f t="shared" si="103"/>
        <v>102.47689021753634</v>
      </c>
    </row>
    <row r="176" spans="1:30" x14ac:dyDescent="0.25">
      <c r="A176" s="74" t="s">
        <v>119</v>
      </c>
      <c r="B176" s="58">
        <f t="shared" si="119"/>
        <v>0.93781543180122229</v>
      </c>
      <c r="C176" s="58">
        <f t="shared" si="120"/>
        <v>1.0316105157752875</v>
      </c>
      <c r="D176" s="30">
        <f t="shared" si="121"/>
        <v>1.0391724974613386</v>
      </c>
      <c r="E176" s="30">
        <f t="shared" si="122"/>
        <v>0.96772184297597053</v>
      </c>
      <c r="F176" s="30">
        <f t="shared" si="123"/>
        <v>1.0362988266735624</v>
      </c>
      <c r="G176" s="30">
        <f t="shared" si="124"/>
        <v>0.62161017455029999</v>
      </c>
      <c r="H176" s="30">
        <f t="shared" si="125"/>
        <v>0.17387114049059418</v>
      </c>
      <c r="I176" s="30">
        <f t="shared" si="126"/>
        <v>0.20451868495910572</v>
      </c>
      <c r="J176" s="66">
        <f t="shared" si="138"/>
        <v>1.0254269432580025</v>
      </c>
      <c r="L176" s="29">
        <f t="shared" si="127"/>
        <v>3.939337992959167</v>
      </c>
      <c r="M176" s="103">
        <f t="shared" si="139"/>
        <v>0.98359557812267684</v>
      </c>
      <c r="N176" s="103">
        <f t="shared" si="128"/>
        <v>0.95920590402821049</v>
      </c>
      <c r="P176" s="67">
        <f t="shared" si="129"/>
        <v>1403541.9706200983</v>
      </c>
      <c r="Q176" s="62">
        <f t="shared" si="130"/>
        <v>1.0126024105220972</v>
      </c>
      <c r="R176" s="68">
        <f t="shared" si="131"/>
        <v>0.90907897647439617</v>
      </c>
      <c r="S176" s="30">
        <f t="shared" si="132"/>
        <v>-46442.306998198997</v>
      </c>
      <c r="T176" s="30">
        <f t="shared" si="140"/>
        <v>-45290.702866302468</v>
      </c>
      <c r="U176" s="30">
        <f t="shared" si="133"/>
        <v>153761.15352657292</v>
      </c>
      <c r="V176" s="30">
        <f t="shared" si="134"/>
        <v>184800.25811262953</v>
      </c>
      <c r="W176" s="30">
        <f t="shared" si="141"/>
        <v>-31039.104586056608</v>
      </c>
      <c r="X176" s="30">
        <f t="shared" si="142"/>
        <v>-14251.59828024586</v>
      </c>
      <c r="Y176" s="69">
        <f t="shared" si="135"/>
        <v>-1.0154023590722669E-2</v>
      </c>
      <c r="Z176" s="30">
        <f t="shared" si="136"/>
        <v>1389290.3723398524</v>
      </c>
      <c r="AA176" s="30">
        <f t="shared" si="137"/>
        <v>1.0023204217576331</v>
      </c>
      <c r="AB176" s="64">
        <f t="shared" si="101"/>
        <v>942.87992786332586</v>
      </c>
      <c r="AC176" s="64">
        <f t="shared" si="102"/>
        <v>956.42286543953219</v>
      </c>
      <c r="AD176" s="64">
        <f t="shared" si="103"/>
        <v>101.43633745676357</v>
      </c>
    </row>
    <row r="177" spans="1:30" x14ac:dyDescent="0.25">
      <c r="A177" s="74" t="s">
        <v>120</v>
      </c>
      <c r="B177" s="58">
        <f t="shared" si="119"/>
        <v>1.0717633179540587</v>
      </c>
      <c r="C177" s="58">
        <f t="shared" si="120"/>
        <v>1.0473845701955087</v>
      </c>
      <c r="D177" s="30">
        <f t="shared" si="121"/>
        <v>1.0624063220949078</v>
      </c>
      <c r="E177" s="30">
        <f t="shared" si="122"/>
        <v>1.0581674714734119</v>
      </c>
      <c r="F177" s="30">
        <f t="shared" si="123"/>
        <v>1.0542377716573754</v>
      </c>
      <c r="G177" s="30">
        <f t="shared" si="124"/>
        <v>0.61694771817305849</v>
      </c>
      <c r="H177" s="30">
        <f t="shared" si="125"/>
        <v>0.18687252988300079</v>
      </c>
      <c r="I177" s="30">
        <f t="shared" si="126"/>
        <v>0.19617975194394077</v>
      </c>
      <c r="J177" s="66">
        <f t="shared" si="138"/>
        <v>1.0600015588928675</v>
      </c>
      <c r="L177" s="29">
        <f t="shared" si="127"/>
        <v>6.7138792728998977</v>
      </c>
      <c r="M177" s="103">
        <f t="shared" si="139"/>
        <v>1.059503828273699</v>
      </c>
      <c r="N177" s="103">
        <f t="shared" si="128"/>
        <v>0.99953044350266018</v>
      </c>
      <c r="P177" s="67">
        <f t="shared" si="129"/>
        <v>1422050.1100473637</v>
      </c>
      <c r="Q177" s="62">
        <f t="shared" si="130"/>
        <v>0.99977229712430737</v>
      </c>
      <c r="R177" s="68">
        <f t="shared" si="131"/>
        <v>1.0232758324423277</v>
      </c>
      <c r="S177" s="30">
        <f t="shared" si="132"/>
        <v>-27505.233100465994</v>
      </c>
      <c r="T177" s="30">
        <f t="shared" si="140"/>
        <v>-25948.294952692519</v>
      </c>
      <c r="U177" s="30">
        <f t="shared" si="133"/>
        <v>151140.5887398393</v>
      </c>
      <c r="V177" s="30">
        <f t="shared" si="134"/>
        <v>180919.38468258578</v>
      </c>
      <c r="W177" s="30">
        <f t="shared" si="141"/>
        <v>-29778.795942746481</v>
      </c>
      <c r="X177" s="30">
        <f t="shared" si="142"/>
        <v>3830.5009900539626</v>
      </c>
      <c r="Y177" s="69">
        <f t="shared" si="135"/>
        <v>2.6936469840196991E-3</v>
      </c>
      <c r="Z177" s="30">
        <f t="shared" si="136"/>
        <v>1425880.6110374175</v>
      </c>
      <c r="AA177" s="30">
        <f t="shared" si="137"/>
        <v>1.0024653307571627</v>
      </c>
      <c r="AB177" s="64">
        <f t="shared" si="101"/>
        <v>942.66523139231856</v>
      </c>
      <c r="AC177" s="64">
        <f t="shared" si="102"/>
        <v>958.78076414655391</v>
      </c>
      <c r="AD177" s="64">
        <f t="shared" si="103"/>
        <v>101.70957114122399</v>
      </c>
    </row>
    <row r="178" spans="1:30" x14ac:dyDescent="0.25">
      <c r="A178" s="74" t="s">
        <v>121</v>
      </c>
      <c r="B178" s="58">
        <f t="shared" si="119"/>
        <v>1.0838658281441305</v>
      </c>
      <c r="C178" s="58">
        <f t="shared" si="120"/>
        <v>1.1011886003240432</v>
      </c>
      <c r="D178" s="30">
        <f t="shared" si="121"/>
        <v>1.088906571455289</v>
      </c>
      <c r="E178" s="30">
        <f t="shared" si="122"/>
        <v>1.0684030191194354</v>
      </c>
      <c r="F178" s="30">
        <f t="shared" si="123"/>
        <v>1.1069323895954966</v>
      </c>
      <c r="G178" s="30">
        <f t="shared" si="124"/>
        <v>0.61851927786049044</v>
      </c>
      <c r="H178" s="30">
        <f t="shared" si="125"/>
        <v>0.18505256042639953</v>
      </c>
      <c r="I178" s="30">
        <f t="shared" si="126"/>
        <v>0.19642816171311003</v>
      </c>
      <c r="J178" s="66">
        <f t="shared" si="138"/>
        <v>1.0885227759479816</v>
      </c>
      <c r="L178" s="29">
        <f t="shared" si="127"/>
        <v>9.6766884379581484</v>
      </c>
      <c r="M178" s="103">
        <f t="shared" si="139"/>
        <v>1.0924928806326817</v>
      </c>
      <c r="N178" s="103">
        <f t="shared" si="128"/>
        <v>1.0036472408041646</v>
      </c>
      <c r="P178" s="67">
        <f t="shared" si="129"/>
        <v>1464664.9179284065</v>
      </c>
      <c r="Q178" s="62">
        <f t="shared" si="130"/>
        <v>1.0017466795695558</v>
      </c>
      <c r="R178" s="68">
        <f t="shared" si="131"/>
        <v>0.98426902333095778</v>
      </c>
      <c r="S178" s="30">
        <f t="shared" si="132"/>
        <v>-32776.248022820015</v>
      </c>
      <c r="T178" s="30">
        <f t="shared" si="140"/>
        <v>-30110.759964829922</v>
      </c>
      <c r="U178" s="30">
        <f t="shared" si="133"/>
        <v>158489.96869184234</v>
      </c>
      <c r="V178" s="30">
        <f t="shared" si="134"/>
        <v>185761.19397834881</v>
      </c>
      <c r="W178" s="30">
        <f t="shared" si="141"/>
        <v>-27271.225286506466</v>
      </c>
      <c r="X178" s="30">
        <f t="shared" si="142"/>
        <v>-2839.5346783234563</v>
      </c>
      <c r="Y178" s="69">
        <f t="shared" si="135"/>
        <v>-1.9386923545213596E-3</v>
      </c>
      <c r="Z178" s="30">
        <f t="shared" si="136"/>
        <v>1461825.3832500831</v>
      </c>
      <c r="AA178" s="30">
        <f t="shared" si="137"/>
        <v>0.99980460094070711</v>
      </c>
      <c r="AB178" s="64">
        <f t="shared" si="101"/>
        <v>944.31176549292206</v>
      </c>
      <c r="AC178" s="64">
        <f t="shared" si="102"/>
        <v>958.59341928717151</v>
      </c>
      <c r="AD178" s="64">
        <f t="shared" si="103"/>
        <v>101.51238757327083</v>
      </c>
    </row>
    <row r="179" spans="1:30" x14ac:dyDescent="0.25">
      <c r="A179" s="74" t="s">
        <v>122</v>
      </c>
      <c r="B179" s="58">
        <f t="shared" si="119"/>
        <v>1.0711035531211297</v>
      </c>
      <c r="C179" s="58">
        <f t="shared" si="120"/>
        <v>1.1794940902307796</v>
      </c>
      <c r="D179" s="30">
        <f t="shared" si="121"/>
        <v>1.1344378492726437</v>
      </c>
      <c r="E179" s="30">
        <f t="shared" si="122"/>
        <v>1.2654991062437921</v>
      </c>
      <c r="F179" s="30">
        <f t="shared" si="123"/>
        <v>1.1067017949678586</v>
      </c>
      <c r="G179" s="30">
        <f t="shared" si="124"/>
        <v>0.61275813727472839</v>
      </c>
      <c r="H179" s="30">
        <f t="shared" si="125"/>
        <v>0.20368910664456155</v>
      </c>
      <c r="I179" s="30">
        <f t="shared" si="126"/>
        <v>0.1835527560807102</v>
      </c>
      <c r="J179" s="66">
        <f t="shared" si="138"/>
        <v>1.1534640722674765</v>
      </c>
      <c r="L179" s="29">
        <f t="shared" si="127"/>
        <v>13.085980831427481</v>
      </c>
      <c r="M179" s="103">
        <f t="shared" si="139"/>
        <v>1.1239930208553621</v>
      </c>
      <c r="N179" s="103">
        <f t="shared" si="128"/>
        <v>0.97444996153700714</v>
      </c>
      <c r="P179" s="67">
        <f t="shared" si="129"/>
        <v>1517607.5154483672</v>
      </c>
      <c r="Q179" s="62">
        <f t="shared" si="130"/>
        <v>1.0061082710273204</v>
      </c>
      <c r="R179" s="68">
        <f t="shared" si="131"/>
        <v>0.90810421348661252</v>
      </c>
      <c r="S179" s="30">
        <f t="shared" si="132"/>
        <v>-47084.211878515984</v>
      </c>
      <c r="T179" s="30">
        <f t="shared" si="140"/>
        <v>-40819.833933759175</v>
      </c>
      <c r="U179" s="30">
        <f t="shared" si="133"/>
        <v>147891.03902752904</v>
      </c>
      <c r="V179" s="30">
        <f t="shared" si="134"/>
        <v>174219.46490250892</v>
      </c>
      <c r="W179" s="30">
        <f t="shared" si="141"/>
        <v>-26328.425874979876</v>
      </c>
      <c r="X179" s="30">
        <f t="shared" si="142"/>
        <v>-14491.4080587793</v>
      </c>
      <c r="Y179" s="69">
        <f t="shared" si="135"/>
        <v>-9.5488510113880855E-3</v>
      </c>
      <c r="Z179" s="30">
        <f t="shared" si="136"/>
        <v>1503116.1073895879</v>
      </c>
      <c r="AA179" s="30">
        <f t="shared" si="137"/>
        <v>0.99650109304595524</v>
      </c>
      <c r="AB179" s="64">
        <f t="shared" si="101"/>
        <v>950.07987769084025</v>
      </c>
      <c r="AC179" s="64">
        <f t="shared" si="102"/>
        <v>955.23939010632614</v>
      </c>
      <c r="AD179" s="64">
        <f t="shared" si="103"/>
        <v>100.5430609085234</v>
      </c>
    </row>
    <row r="180" spans="1:30" x14ac:dyDescent="0.25">
      <c r="A180" s="74" t="s">
        <v>123</v>
      </c>
      <c r="B180" s="58">
        <f t="shared" si="119"/>
        <v>0.93632848393832868</v>
      </c>
      <c r="C180" s="58">
        <f t="shared" si="120"/>
        <v>1.0664625890462436</v>
      </c>
      <c r="D180" s="30">
        <f t="shared" si="121"/>
        <v>1.0368128318032115</v>
      </c>
      <c r="E180" s="30">
        <f t="shared" si="122"/>
        <v>0.97100746699314433</v>
      </c>
      <c r="F180" s="30">
        <f t="shared" si="123"/>
        <v>1.0217004226519413</v>
      </c>
      <c r="G180" s="30">
        <f t="shared" si="124"/>
        <v>0.63279294938404507</v>
      </c>
      <c r="H180" s="30">
        <f t="shared" si="125"/>
        <v>0.18013468692183909</v>
      </c>
      <c r="I180" s="30">
        <f t="shared" si="126"/>
        <v>0.18707236369411581</v>
      </c>
      <c r="J180" s="66">
        <f t="shared" si="138"/>
        <v>1.0215158059423328</v>
      </c>
      <c r="L180" s="29">
        <f t="shared" si="127"/>
        <v>0.82884303212729626</v>
      </c>
      <c r="M180" s="103">
        <f t="shared" si="139"/>
        <v>0.99927938994988486</v>
      </c>
      <c r="N180" s="103">
        <f t="shared" si="128"/>
        <v>0.97823194133356051</v>
      </c>
      <c r="P180" s="67">
        <f t="shared" si="129"/>
        <v>1441448.7582152146</v>
      </c>
      <c r="Q180" s="62">
        <f t="shared" si="130"/>
        <v>0.98960609522284948</v>
      </c>
      <c r="R180" s="68">
        <f t="shared" si="131"/>
        <v>0.87797593047844635</v>
      </c>
      <c r="S180" s="30">
        <f t="shared" si="132"/>
        <v>-48172.908614696003</v>
      </c>
      <c r="T180" s="30">
        <f t="shared" si="140"/>
        <v>-47158.260630394485</v>
      </c>
      <c r="U180" s="30">
        <f t="shared" si="133"/>
        <v>164082.01509495053</v>
      </c>
      <c r="V180" s="30">
        <f t="shared" si="134"/>
        <v>189230.80389587514</v>
      </c>
      <c r="W180" s="30">
        <f t="shared" si="141"/>
        <v>-25148.788800924609</v>
      </c>
      <c r="X180" s="30">
        <f t="shared" si="142"/>
        <v>-22009.471829469876</v>
      </c>
      <c r="Y180" s="69">
        <f t="shared" si="135"/>
        <v>-1.5268993576103082E-2</v>
      </c>
      <c r="Z180" s="30">
        <f t="shared" si="136"/>
        <v>1419439.2863857448</v>
      </c>
      <c r="AA180" s="30">
        <f t="shared" si="137"/>
        <v>0.97449580611201936</v>
      </c>
      <c r="AB180" s="64">
        <f t="shared" si="101"/>
        <v>940.20483791143488</v>
      </c>
      <c r="AC180" s="64">
        <f t="shared" si="102"/>
        <v>930.87677949161798</v>
      </c>
      <c r="AD180" s="64">
        <f t="shared" si="103"/>
        <v>99.007869557389398</v>
      </c>
    </row>
    <row r="181" spans="1:30" x14ac:dyDescent="0.25">
      <c r="A181" s="74" t="s">
        <v>124</v>
      </c>
      <c r="B181" s="58">
        <f t="shared" si="119"/>
        <v>1.1163983537766913</v>
      </c>
      <c r="C181" s="58">
        <f t="shared" si="120"/>
        <v>1.1609533053251488</v>
      </c>
      <c r="D181" s="30">
        <f t="shared" si="121"/>
        <v>1.0597225681200266</v>
      </c>
      <c r="E181" s="30">
        <f t="shared" si="122"/>
        <v>1.0651720545935739</v>
      </c>
      <c r="F181" s="30">
        <f t="shared" si="123"/>
        <v>1.0586206877581814</v>
      </c>
      <c r="G181" s="30">
        <f t="shared" si="124"/>
        <v>0.62751778389613655</v>
      </c>
      <c r="H181" s="30">
        <f t="shared" si="125"/>
        <v>0.19419763814452898</v>
      </c>
      <c r="I181" s="30">
        <f t="shared" si="126"/>
        <v>0.17828457795933444</v>
      </c>
      <c r="J181" s="66">
        <f t="shared" si="138"/>
        <v>1.0605794708987755</v>
      </c>
      <c r="L181" s="29">
        <f t="shared" si="127"/>
        <v>2.5214167589689911</v>
      </c>
      <c r="M181" s="103">
        <f t="shared" si="139"/>
        <v>1.1384578862990955</v>
      </c>
      <c r="N181" s="103">
        <f t="shared" si="128"/>
        <v>1.0734300611479146</v>
      </c>
      <c r="P181" s="67">
        <f t="shared" si="129"/>
        <v>1432383.7011336144</v>
      </c>
      <c r="Q181" s="62">
        <f t="shared" si="130"/>
        <v>0.96783057947895412</v>
      </c>
      <c r="R181" s="68">
        <f t="shared" si="131"/>
        <v>0.9616220985425602</v>
      </c>
      <c r="S181" s="30">
        <f t="shared" si="132"/>
        <v>-14829.009083379002</v>
      </c>
      <c r="T181" s="30">
        <f t="shared" si="140"/>
        <v>-13981.987668319032</v>
      </c>
      <c r="U181" s="30">
        <f t="shared" si="133"/>
        <v>170299.49021216971</v>
      </c>
      <c r="V181" s="30">
        <f t="shared" si="134"/>
        <v>176536.88452857648</v>
      </c>
      <c r="W181" s="30">
        <f t="shared" si="141"/>
        <v>-6237.394316406775</v>
      </c>
      <c r="X181" s="30">
        <f t="shared" si="142"/>
        <v>-7744.5933519122573</v>
      </c>
      <c r="Y181" s="69">
        <f t="shared" si="135"/>
        <v>-5.406786844742122E-3</v>
      </c>
      <c r="Z181" s="30">
        <f t="shared" si="136"/>
        <v>1424639.1077817022</v>
      </c>
      <c r="AA181" s="30">
        <f t="shared" si="137"/>
        <v>0.96259772583388825</v>
      </c>
      <c r="AB181" s="64">
        <f t="shared" si="101"/>
        <v>909.9589931047401</v>
      </c>
      <c r="AC181" s="64">
        <f t="shared" si="102"/>
        <v>896.05987097020534</v>
      </c>
      <c r="AD181" s="64">
        <f t="shared" si="103"/>
        <v>98.472555110740586</v>
      </c>
    </row>
    <row r="182" spans="1:30" x14ac:dyDescent="0.25">
      <c r="A182" s="74" t="s">
        <v>125</v>
      </c>
      <c r="B182" s="58">
        <f t="shared" si="119"/>
        <v>1.2564779518496216</v>
      </c>
      <c r="C182" s="58">
        <f t="shared" si="120"/>
        <v>1.3610018844398029</v>
      </c>
      <c r="D182" s="30">
        <f t="shared" si="121"/>
        <v>1.1029183710659309</v>
      </c>
      <c r="E182" s="30">
        <f t="shared" si="122"/>
        <v>1.0540366029703818</v>
      </c>
      <c r="F182" s="30">
        <f t="shared" si="123"/>
        <v>1.1302865273441269</v>
      </c>
      <c r="G182" s="30">
        <f t="shared" si="124"/>
        <v>0.63219458915187832</v>
      </c>
      <c r="H182" s="30">
        <f t="shared" si="125"/>
        <v>0.18969255539180938</v>
      </c>
      <c r="I182" s="30">
        <f t="shared" si="126"/>
        <v>0.17811285545631239</v>
      </c>
      <c r="J182" s="66">
        <f t="shared" si="138"/>
        <v>1.0979945134044378</v>
      </c>
      <c r="L182" s="29">
        <f t="shared" si="127"/>
        <v>4.6025648076404266</v>
      </c>
      <c r="M182" s="103">
        <f t="shared" si="139"/>
        <v>1.3076960121620005</v>
      </c>
      <c r="N182" s="103">
        <f t="shared" si="128"/>
        <v>1.190985925883512</v>
      </c>
      <c r="P182" s="67">
        <f t="shared" si="129"/>
        <v>1439116.0617180036</v>
      </c>
      <c r="Q182" s="62">
        <f t="shared" si="130"/>
        <v>0.95420208064218093</v>
      </c>
      <c r="R182" s="68">
        <f t="shared" si="131"/>
        <v>0.92320074366891569</v>
      </c>
      <c r="S182" s="30">
        <f t="shared" si="132"/>
        <v>-7074.558695159998</v>
      </c>
      <c r="T182" s="30">
        <f t="shared" si="140"/>
        <v>-6443.1639764980673</v>
      </c>
      <c r="U182" s="30">
        <f t="shared" si="133"/>
        <v>169232.66135500558</v>
      </c>
      <c r="V182" s="30">
        <f t="shared" si="134"/>
        <v>161433.77090987109</v>
      </c>
      <c r="W182" s="30">
        <f t="shared" si="141"/>
        <v>7798.8904451344861</v>
      </c>
      <c r="X182" s="30">
        <f t="shared" si="142"/>
        <v>-14242.054421632554</v>
      </c>
      <c r="Y182" s="69">
        <f t="shared" si="135"/>
        <v>-9.8963904305470127E-3</v>
      </c>
      <c r="Z182" s="30">
        <f t="shared" si="136"/>
        <v>1424874.007296371</v>
      </c>
      <c r="AA182" s="30">
        <f t="shared" si="137"/>
        <v>0.94475892430250552</v>
      </c>
      <c r="AB182" s="64">
        <f t="shared" si="101"/>
        <v>868.28476451960694</v>
      </c>
      <c r="AC182" s="64">
        <f t="shared" si="102"/>
        <v>846.56055980845304</v>
      </c>
      <c r="AD182" s="64">
        <f t="shared" si="103"/>
        <v>97.498032258671131</v>
      </c>
    </row>
    <row r="183" spans="1:30" x14ac:dyDescent="0.25">
      <c r="A183" s="74" t="s">
        <v>126</v>
      </c>
      <c r="B183" s="58">
        <f t="shared" si="119"/>
        <v>1.236122454710787</v>
      </c>
      <c r="C183" s="58">
        <f t="shared" si="120"/>
        <v>1.418991504687475</v>
      </c>
      <c r="D183" s="30">
        <f t="shared" si="121"/>
        <v>1.1582919869450925</v>
      </c>
      <c r="E183" s="30">
        <f t="shared" si="122"/>
        <v>1.2591350210931</v>
      </c>
      <c r="F183" s="30">
        <f t="shared" si="123"/>
        <v>1.129698465712061</v>
      </c>
      <c r="G183" s="30">
        <f t="shared" si="124"/>
        <v>0.62656254470704276</v>
      </c>
      <c r="H183" s="30">
        <f t="shared" si="125"/>
        <v>0.21341560572598142</v>
      </c>
      <c r="I183" s="30">
        <f t="shared" si="126"/>
        <v>0.16002184956697582</v>
      </c>
      <c r="J183" s="66">
        <f t="shared" si="138"/>
        <v>1.1735980495590055</v>
      </c>
      <c r="L183" s="29">
        <f t="shared" si="127"/>
        <v>7.7728455819258127</v>
      </c>
      <c r="M183" s="103">
        <f t="shared" si="139"/>
        <v>1.3244044933433421</v>
      </c>
      <c r="N183" s="103">
        <f t="shared" si="128"/>
        <v>1.1284992283695461</v>
      </c>
      <c r="P183" s="67">
        <f t="shared" si="129"/>
        <v>1467882.2282468406</v>
      </c>
      <c r="Q183" s="62">
        <f t="shared" si="130"/>
        <v>0.94640019147354104</v>
      </c>
      <c r="R183" s="68">
        <f t="shared" si="131"/>
        <v>0.87112745257980673</v>
      </c>
      <c r="S183" s="30">
        <f t="shared" si="132"/>
        <v>930.47639323299518</v>
      </c>
      <c r="T183" s="30">
        <f t="shared" si="140"/>
        <v>792.84078018247692</v>
      </c>
      <c r="U183" s="30">
        <f t="shared" si="133"/>
        <v>175608.942698247</v>
      </c>
      <c r="V183" s="30">
        <f t="shared" si="134"/>
        <v>152322.04013208271</v>
      </c>
      <c r="W183" s="30">
        <f t="shared" si="141"/>
        <v>23286.902566164295</v>
      </c>
      <c r="X183" s="30">
        <f t="shared" si="142"/>
        <v>-22494.061785981819</v>
      </c>
      <c r="Y183" s="69">
        <f t="shared" si="135"/>
        <v>-1.5324159767808834E-2</v>
      </c>
      <c r="Z183" s="30">
        <f t="shared" si="136"/>
        <v>1445388.1664608589</v>
      </c>
      <c r="AA183" s="30">
        <f t="shared" si="137"/>
        <v>0.93189740373511576</v>
      </c>
      <c r="AB183" s="64">
        <f t="shared" si="101"/>
        <v>821.74486739491454</v>
      </c>
      <c r="AC183" s="64">
        <f t="shared" si="102"/>
        <v>788.90758779004352</v>
      </c>
      <c r="AD183" s="64">
        <f t="shared" si="103"/>
        <v>96.003956835292286</v>
      </c>
    </row>
    <row r="184" spans="1:30" x14ac:dyDescent="0.25">
      <c r="A184" s="74" t="s">
        <v>127</v>
      </c>
      <c r="B184" s="58">
        <f t="shared" si="119"/>
        <v>0.98324016221164889</v>
      </c>
      <c r="C184" s="58">
        <f t="shared" si="120"/>
        <v>1.0894407849226706</v>
      </c>
      <c r="D184" s="30">
        <f t="shared" si="121"/>
        <v>1.0439656076046349</v>
      </c>
      <c r="E184" s="30">
        <f t="shared" si="122"/>
        <v>0.94871477507117652</v>
      </c>
      <c r="F184" s="30">
        <f t="shared" si="123"/>
        <v>1.0358325426320922</v>
      </c>
      <c r="G184" s="30">
        <f t="shared" si="124"/>
        <v>0.64651466849507566</v>
      </c>
      <c r="H184" s="30">
        <f t="shared" si="125"/>
        <v>0.1885253908473988</v>
      </c>
      <c r="I184" s="30">
        <f t="shared" si="126"/>
        <v>0.16495994065752551</v>
      </c>
      <c r="J184" s="66">
        <f t="shared" si="138"/>
        <v>1.0232718358008068</v>
      </c>
      <c r="L184" s="29">
        <f t="shared" si="127"/>
        <v>-9.4501291909622018E-2</v>
      </c>
      <c r="M184" s="103">
        <f t="shared" si="139"/>
        <v>1.0349791950021763</v>
      </c>
      <c r="N184" s="103">
        <f t="shared" si="128"/>
        <v>1.0114411037143491</v>
      </c>
      <c r="P184" s="67">
        <f t="shared" si="129"/>
        <v>1456694.3808560614</v>
      </c>
      <c r="Q184" s="62">
        <f t="shared" si="130"/>
        <v>0.97270609192479196</v>
      </c>
      <c r="R184" s="68">
        <f t="shared" si="131"/>
        <v>0.90251822386238278</v>
      </c>
      <c r="S184" s="30">
        <f t="shared" si="132"/>
        <v>43.811215975001687</v>
      </c>
      <c r="T184" s="30">
        <f t="shared" si="140"/>
        <v>42.814836138546973</v>
      </c>
      <c r="U184" s="30">
        <f t="shared" si="133"/>
        <v>199506.90860843475</v>
      </c>
      <c r="V184" s="30">
        <f t="shared" si="134"/>
        <v>180018.40639778113</v>
      </c>
      <c r="W184" s="30">
        <f t="shared" si="141"/>
        <v>19488.50221065362</v>
      </c>
      <c r="X184" s="30">
        <f t="shared" si="142"/>
        <v>-19445.687374515073</v>
      </c>
      <c r="Y184" s="69">
        <f t="shared" si="135"/>
        <v>-1.3349188155093554E-2</v>
      </c>
      <c r="Z184" s="30">
        <f t="shared" si="136"/>
        <v>1437248.6934815464</v>
      </c>
      <c r="AA184" s="30">
        <f t="shared" si="137"/>
        <v>0.95972125528408225</v>
      </c>
      <c r="AB184" s="64">
        <f t="shared" si="101"/>
        <v>799.31623852296377</v>
      </c>
      <c r="AC184" s="64">
        <f t="shared" si="102"/>
        <v>757.13138045699793</v>
      </c>
      <c r="AD184" s="64">
        <f t="shared" si="103"/>
        <v>94.722381951864492</v>
      </c>
    </row>
    <row r="185" spans="1:30" x14ac:dyDescent="0.25">
      <c r="A185" s="74" t="s">
        <v>128</v>
      </c>
      <c r="B185" s="58">
        <f t="shared" si="119"/>
        <v>1.0441634209843236</v>
      </c>
      <c r="C185" s="58">
        <f t="shared" si="120"/>
        <v>0.97266943533413519</v>
      </c>
      <c r="D185" s="30">
        <f t="shared" si="121"/>
        <v>1.0651373188133042</v>
      </c>
      <c r="E185" s="30">
        <f t="shared" si="122"/>
        <v>1.0373849650170772</v>
      </c>
      <c r="F185" s="30">
        <f t="shared" si="123"/>
        <v>1.0544204844852509</v>
      </c>
      <c r="G185" s="30">
        <f t="shared" si="124"/>
        <v>0.63467830694607297</v>
      </c>
      <c r="H185" s="30">
        <f t="shared" si="125"/>
        <v>0.19978915466184086</v>
      </c>
      <c r="I185" s="30">
        <f t="shared" si="126"/>
        <v>0.16553253839208606</v>
      </c>
      <c r="J185" s="66">
        <f t="shared" si="138"/>
        <v>1.0577045850748645</v>
      </c>
      <c r="L185" s="29">
        <f t="shared" si="127"/>
        <v>3.9049263571612816</v>
      </c>
      <c r="M185" s="103">
        <f t="shared" si="139"/>
        <v>1.0077826378169952</v>
      </c>
      <c r="N185" s="103">
        <f t="shared" si="128"/>
        <v>0.95280161591212553</v>
      </c>
      <c r="P185" s="67">
        <f t="shared" si="129"/>
        <v>1510695.1678057809</v>
      </c>
      <c r="Q185" s="62">
        <f t="shared" si="130"/>
        <v>0.97101908774344026</v>
      </c>
      <c r="R185" s="68">
        <f t="shared" si="131"/>
        <v>1.073502860327495</v>
      </c>
      <c r="S185" s="30">
        <f t="shared" si="132"/>
        <v>15513.928685517021</v>
      </c>
      <c r="T185" s="30">
        <f t="shared" si="140"/>
        <v>14667.544137022855</v>
      </c>
      <c r="U185" s="30">
        <f t="shared" si="133"/>
        <v>199544.29304672909</v>
      </c>
      <c r="V185" s="30">
        <f t="shared" si="134"/>
        <v>198261.52233703923</v>
      </c>
      <c r="W185" s="30">
        <f t="shared" si="141"/>
        <v>1282.7707096898521</v>
      </c>
      <c r="X185" s="30">
        <f t="shared" si="142"/>
        <v>13384.773427333002</v>
      </c>
      <c r="Y185" s="69">
        <f t="shared" si="135"/>
        <v>8.8600094265038291E-3</v>
      </c>
      <c r="Z185" s="30">
        <f t="shared" si="136"/>
        <v>1524079.9412331139</v>
      </c>
      <c r="AA185" s="30">
        <f t="shared" si="137"/>
        <v>0.97962232601416221</v>
      </c>
      <c r="AB185" s="64">
        <f t="shared" si="101"/>
        <v>776.15132474908637</v>
      </c>
      <c r="AC185" s="64">
        <f t="shared" si="102"/>
        <v>741.7028040215979</v>
      </c>
      <c r="AD185" s="64">
        <f t="shared" si="103"/>
        <v>95.561623148858899</v>
      </c>
    </row>
    <row r="186" spans="1:30" x14ac:dyDescent="0.25">
      <c r="A186" s="74" t="s">
        <v>129</v>
      </c>
      <c r="B186" s="58">
        <f t="shared" si="119"/>
        <v>1.0123977120794549</v>
      </c>
      <c r="C186" s="58">
        <f t="shared" si="120"/>
        <v>0.99521468078964459</v>
      </c>
      <c r="D186" s="30">
        <f t="shared" si="121"/>
        <v>1.0997285256498561</v>
      </c>
      <c r="E186" s="30">
        <f t="shared" si="122"/>
        <v>1.0093806504029057</v>
      </c>
      <c r="F186" s="30">
        <f t="shared" si="123"/>
        <v>1.1088905243483747</v>
      </c>
      <c r="G186" s="30">
        <f t="shared" si="124"/>
        <v>0.6452282822465939</v>
      </c>
      <c r="H186" s="30">
        <f t="shared" si="125"/>
        <v>0.19113195576347325</v>
      </c>
      <c r="I186" s="30">
        <f t="shared" si="126"/>
        <v>0.16363976198993285</v>
      </c>
      <c r="J186" s="66">
        <f t="shared" si="138"/>
        <v>1.0826701476280023</v>
      </c>
      <c r="L186" s="29">
        <f t="shared" si="127"/>
        <v>5.2227243402576846</v>
      </c>
      <c r="M186" s="103">
        <f t="shared" si="139"/>
        <v>1.003769428633549</v>
      </c>
      <c r="N186" s="103">
        <f t="shared" si="128"/>
        <v>0.92712395444973239</v>
      </c>
      <c r="P186" s="67">
        <f t="shared" si="129"/>
        <v>1518905.4585681858</v>
      </c>
      <c r="Q186" s="62">
        <f t="shared" si="130"/>
        <v>0.96470915298110882</v>
      </c>
      <c r="R186" s="68">
        <f t="shared" si="131"/>
        <v>1.0172656529505539</v>
      </c>
      <c r="S186" s="30">
        <f t="shared" si="132"/>
        <v>8334.4686455920164</v>
      </c>
      <c r="T186" s="30">
        <f t="shared" si="140"/>
        <v>7698.0682102040191</v>
      </c>
      <c r="U186" s="30">
        <f t="shared" si="133"/>
        <v>190368.52418972208</v>
      </c>
      <c r="V186" s="30">
        <f t="shared" si="134"/>
        <v>185280.81755156483</v>
      </c>
      <c r="W186" s="30">
        <f t="shared" si="141"/>
        <v>5087.7066381572513</v>
      </c>
      <c r="X186" s="30">
        <f t="shared" si="142"/>
        <v>2610.3615720467678</v>
      </c>
      <c r="Y186" s="69">
        <f t="shared" si="135"/>
        <v>1.7185806775014529E-3</v>
      </c>
      <c r="Z186" s="30">
        <f t="shared" si="136"/>
        <v>1521515.8201402326</v>
      </c>
      <c r="AA186" s="30">
        <f t="shared" si="137"/>
        <v>0.966367083490831</v>
      </c>
      <c r="AB186" s="64">
        <f t="shared" si="101"/>
        <v>748.76028708385661</v>
      </c>
      <c r="AC186" s="64">
        <f t="shared" si="102"/>
        <v>716.75717553932293</v>
      </c>
      <c r="AD186" s="64">
        <f t="shared" si="103"/>
        <v>95.7258535079132</v>
      </c>
    </row>
    <row r="187" spans="1:30" x14ac:dyDescent="0.25">
      <c r="A187" s="74" t="s">
        <v>130</v>
      </c>
      <c r="B187" s="58">
        <f t="shared" si="119"/>
        <v>0.9761779816730155</v>
      </c>
      <c r="C187" s="58">
        <f t="shared" si="120"/>
        <v>0.95396960889895466</v>
      </c>
      <c r="D187" s="30">
        <f t="shared" si="121"/>
        <v>1.1411146953757625</v>
      </c>
      <c r="E187" s="30">
        <f t="shared" si="122"/>
        <v>1.2561995613337877</v>
      </c>
      <c r="F187" s="30">
        <f t="shared" si="123"/>
        <v>1.1047547342704498</v>
      </c>
      <c r="G187" s="30">
        <f t="shared" si="124"/>
        <v>0.62729494140676689</v>
      </c>
      <c r="H187" s="30">
        <f t="shared" si="125"/>
        <v>0.22304437064429281</v>
      </c>
      <c r="I187" s="30">
        <f t="shared" si="126"/>
        <v>0.14966068794894022</v>
      </c>
      <c r="J187" s="66">
        <f t="shared" si="138"/>
        <v>1.1590901090521464</v>
      </c>
      <c r="L187" s="29">
        <f t="shared" si="127"/>
        <v>9.2139340562003316</v>
      </c>
      <c r="M187" s="103">
        <f t="shared" si="139"/>
        <v>0.96500991051510843</v>
      </c>
      <c r="N187" s="103">
        <f t="shared" si="128"/>
        <v>0.83255814451238108</v>
      </c>
      <c r="P187" s="67">
        <f t="shared" si="129"/>
        <v>1564633.5387872432</v>
      </c>
      <c r="Q187" s="62">
        <f t="shared" si="130"/>
        <v>0.95907067211295616</v>
      </c>
      <c r="R187" s="68">
        <f t="shared" si="131"/>
        <v>1.0232799583622934</v>
      </c>
      <c r="S187" s="30">
        <f t="shared" si="132"/>
        <v>2080.7674529149954</v>
      </c>
      <c r="T187" s="30">
        <f t="shared" si="140"/>
        <v>1795.1731592434662</v>
      </c>
      <c r="U187" s="30">
        <f t="shared" si="133"/>
        <v>189328.11769997221</v>
      </c>
      <c r="V187" s="30">
        <f t="shared" si="134"/>
        <v>191554.50095344777</v>
      </c>
      <c r="W187" s="30">
        <f t="shared" si="141"/>
        <v>-2226.3832534755638</v>
      </c>
      <c r="X187" s="30">
        <f t="shared" si="142"/>
        <v>4021.55641271903</v>
      </c>
      <c r="Y187" s="69">
        <f t="shared" si="135"/>
        <v>2.5702864683804249E-3</v>
      </c>
      <c r="Z187" s="30">
        <f t="shared" si="136"/>
        <v>1568655.0951999621</v>
      </c>
      <c r="AA187" s="30">
        <f t="shared" si="137"/>
        <v>0.96153575848370854</v>
      </c>
      <c r="AB187" s="64">
        <f t="shared" si="101"/>
        <v>718.11403178500439</v>
      </c>
      <c r="AC187" s="64">
        <f t="shared" si="102"/>
        <v>689.18765443084351</v>
      </c>
      <c r="AD187" s="64">
        <f t="shared" si="103"/>
        <v>95.971896373858755</v>
      </c>
    </row>
    <row r="188" spans="1:30" x14ac:dyDescent="0.25">
      <c r="A188" s="73" t="s">
        <v>131</v>
      </c>
      <c r="B188" s="58">
        <f t="shared" si="119"/>
        <v>0.95102753121653472</v>
      </c>
      <c r="C188" s="58">
        <f t="shared" si="120"/>
        <v>0.91761952087729826</v>
      </c>
      <c r="D188" s="30">
        <f t="shared" si="121"/>
        <v>1.0016440772105071</v>
      </c>
      <c r="E188" s="30">
        <f t="shared" si="122"/>
        <v>0.9645055119226551</v>
      </c>
      <c r="F188" s="30">
        <f t="shared" si="123"/>
        <v>1.0078745128424993</v>
      </c>
      <c r="G188" s="30">
        <f t="shared" si="124"/>
        <v>0.64748457666180059</v>
      </c>
      <c r="H188" s="30">
        <f t="shared" si="125"/>
        <v>0.19424143929264723</v>
      </c>
      <c r="I188" s="30">
        <f t="shared" si="126"/>
        <v>0.15827398404555221</v>
      </c>
      <c r="J188" s="66">
        <f t="shared" si="138"/>
        <v>0.99517453536723022</v>
      </c>
      <c r="L188" s="29">
        <f t="shared" si="127"/>
        <v>1.2844568122485254</v>
      </c>
      <c r="M188" s="103">
        <f t="shared" si="139"/>
        <v>0.93417419549891034</v>
      </c>
      <c r="N188" s="103">
        <f t="shared" si="128"/>
        <v>0.93870387786217813</v>
      </c>
      <c r="P188" s="67">
        <f t="shared" si="129"/>
        <v>1595526.2673727185</v>
      </c>
      <c r="Q188" s="62">
        <f t="shared" si="130"/>
        <v>1.0066162830580645</v>
      </c>
      <c r="R188" s="68">
        <f t="shared" si="131"/>
        <v>1.036407257669602</v>
      </c>
      <c r="S188" s="30">
        <f t="shared" si="132"/>
        <v>12593.515000000014</v>
      </c>
      <c r="T188" s="30">
        <f t="shared" si="140"/>
        <v>12654.579224490375</v>
      </c>
      <c r="U188" s="30">
        <f t="shared" si="133"/>
        <v>202224.03209924686</v>
      </c>
      <c r="V188" s="30">
        <f t="shared" si="134"/>
        <v>195862.3404482179</v>
      </c>
      <c r="W188" s="30">
        <f t="shared" si="141"/>
        <v>6361.6916510289593</v>
      </c>
      <c r="X188" s="30">
        <f t="shared" si="142"/>
        <v>6292.8875734614157</v>
      </c>
      <c r="Y188" s="69">
        <f t="shared" si="135"/>
        <v>3.9440827156193622E-3</v>
      </c>
      <c r="Z188" s="30">
        <f t="shared" si="136"/>
        <v>1601819.1549461801</v>
      </c>
      <c r="AA188" s="30">
        <f t="shared" si="137"/>
        <v>1.0105864609413349</v>
      </c>
      <c r="AB188" s="64">
        <f t="shared" si="101"/>
        <v>722.86527748726189</v>
      </c>
      <c r="AC188" s="64">
        <f t="shared" si="102"/>
        <v>696.48371261572584</v>
      </c>
      <c r="AD188" s="64">
        <f t="shared" si="103"/>
        <v>96.350417471532111</v>
      </c>
    </row>
    <row r="189" spans="1:30" x14ac:dyDescent="0.25">
      <c r="A189" s="73" t="s">
        <v>132</v>
      </c>
      <c r="B189" s="58">
        <f t="shared" si="119"/>
        <v>1.0435180540407676</v>
      </c>
      <c r="C189" s="58">
        <f t="shared" si="120"/>
        <v>0.93211528259246157</v>
      </c>
      <c r="D189" s="30">
        <f t="shared" si="121"/>
        <v>1.0089337090634654</v>
      </c>
      <c r="E189" s="30">
        <f t="shared" si="122"/>
        <v>1.0590888808245931</v>
      </c>
      <c r="F189" s="30">
        <f t="shared" si="123"/>
        <v>1.0183113414358886</v>
      </c>
      <c r="G189" s="30">
        <f t="shared" si="124"/>
        <v>0.63749606593303565</v>
      </c>
      <c r="H189" s="30">
        <f t="shared" si="125"/>
        <v>0.20718793336388677</v>
      </c>
      <c r="I189" s="30">
        <f t="shared" si="126"/>
        <v>0.15531600070307752</v>
      </c>
      <c r="J189" s="66">
        <f t="shared" si="138"/>
        <v>1.0204051908188607</v>
      </c>
      <c r="L189" s="29">
        <f t="shared" si="127"/>
        <v>4.184348029416201</v>
      </c>
      <c r="M189" s="103">
        <f t="shared" si="139"/>
        <v>0.98624496238639703</v>
      </c>
      <c r="N189" s="103">
        <f t="shared" si="128"/>
        <v>0.96652287861741415</v>
      </c>
      <c r="P189" s="67">
        <f t="shared" si="129"/>
        <v>1647286.4755078394</v>
      </c>
      <c r="Q189" s="62">
        <f t="shared" si="130"/>
        <v>1.0100226288652256</v>
      </c>
      <c r="R189" s="68">
        <f t="shared" si="131"/>
        <v>1.1195160872574315</v>
      </c>
      <c r="S189" s="30">
        <f t="shared" si="132"/>
        <v>35607.983000000007</v>
      </c>
      <c r="T189" s="30">
        <f t="shared" si="140"/>
        <v>34895.924991742846</v>
      </c>
      <c r="U189" s="30">
        <f t="shared" si="133"/>
        <v>207200.72275007609</v>
      </c>
      <c r="V189" s="30">
        <f t="shared" si="134"/>
        <v>193763.27732517823</v>
      </c>
      <c r="W189" s="30">
        <f t="shared" si="141"/>
        <v>13437.445424897858</v>
      </c>
      <c r="X189" s="30">
        <f t="shared" si="142"/>
        <v>21458.479566844988</v>
      </c>
      <c r="Y189" s="69">
        <f t="shared" si="135"/>
        <v>1.3026562098271089E-2</v>
      </c>
      <c r="Z189" s="30">
        <f t="shared" si="136"/>
        <v>1668744.9550746842</v>
      </c>
      <c r="AA189" s="30">
        <f t="shared" si="137"/>
        <v>1.0231797513607974</v>
      </c>
      <c r="AB189" s="64">
        <f t="shared" ref="AB189:AB192" si="143">(AB188*Q189)</f>
        <v>730.1102878830751</v>
      </c>
      <c r="AC189" s="64">
        <f t="shared" ref="AC189:AC192" si="144">(AC188*AA189)</f>
        <v>712.6280319010034</v>
      </c>
      <c r="AD189" s="64">
        <f t="shared" ref="AD189:AD192" si="145">(AC189/AB189)*100</f>
        <v>97.605532167919336</v>
      </c>
    </row>
    <row r="190" spans="1:30" x14ac:dyDescent="0.25">
      <c r="A190" s="73" t="s">
        <v>133</v>
      </c>
      <c r="B190" s="58">
        <f t="shared" ref="B190:C190" si="146">((1+Z93/100)/T93)</f>
        <v>0.99663687241229459</v>
      </c>
      <c r="C190" s="58">
        <f t="shared" si="146"/>
        <v>0.97197772304115582</v>
      </c>
      <c r="D190" s="30">
        <f t="shared" ref="D190:F190" si="147">((1+W93/100)/Q93)</f>
        <v>1.0254354907499184</v>
      </c>
      <c r="E190" s="30">
        <f t="shared" si="147"/>
        <v>0.99956412664988381</v>
      </c>
      <c r="F190" s="30">
        <f t="shared" si="147"/>
        <v>1.0746384832729605</v>
      </c>
      <c r="G190" s="30">
        <f t="shared" ref="G190:G192" si="148">(C93/H93)</f>
        <v>0.64555124558308985</v>
      </c>
      <c r="H190" s="30">
        <f t="shared" ref="H190:H192" si="149">(D93/H93)</f>
        <v>0.19200374240754114</v>
      </c>
      <c r="I190" s="30">
        <f t="shared" ref="I190:I192" si="150">(E93/H93)</f>
        <v>0.16244501200936887</v>
      </c>
      <c r="J190" s="66">
        <f t="shared" si="138"/>
        <v>1.027972610685008</v>
      </c>
      <c r="L190" s="29">
        <f t="shared" si="127"/>
        <v>4.8374203092380901</v>
      </c>
      <c r="M190" s="103">
        <f t="shared" si="139"/>
        <v>0.98423007368509174</v>
      </c>
      <c r="N190" s="103">
        <f t="shared" si="128"/>
        <v>0.95744776023675604</v>
      </c>
      <c r="P190" s="67">
        <f t="shared" si="129"/>
        <v>1660112.1910276799</v>
      </c>
      <c r="Q190" s="62">
        <f t="shared" si="130"/>
        <v>1.0114200488084191</v>
      </c>
      <c r="R190" s="68">
        <f t="shared" si="131"/>
        <v>1.0253700766865155</v>
      </c>
      <c r="S190" s="30">
        <f t="shared" si="132"/>
        <v>15229.747999999992</v>
      </c>
      <c r="T190" s="30">
        <f t="shared" si="140"/>
        <v>14815.324690267162</v>
      </c>
      <c r="U190" s="30">
        <f t="shared" si="133"/>
        <v>211173.37399988784</v>
      </c>
      <c r="V190" s="30">
        <f t="shared" si="134"/>
        <v>200862.03456304251</v>
      </c>
      <c r="W190" s="30">
        <f t="shared" si="141"/>
        <v>10311.33943684533</v>
      </c>
      <c r="X190" s="30">
        <f t="shared" si="142"/>
        <v>4503.9852534218317</v>
      </c>
      <c r="Y190" s="69">
        <f t="shared" si="135"/>
        <v>2.7130607664736643E-3</v>
      </c>
      <c r="Z190" s="30">
        <f t="shared" si="136"/>
        <v>1664616.1762811018</v>
      </c>
      <c r="AA190" s="30">
        <f t="shared" si="137"/>
        <v>1.0141640928612661</v>
      </c>
      <c r="AB190" s="64">
        <f t="shared" si="143"/>
        <v>738.44818300622876</v>
      </c>
      <c r="AC190" s="64">
        <f t="shared" si="144"/>
        <v>722.72176152039049</v>
      </c>
      <c r="AD190" s="64">
        <f t="shared" si="145"/>
        <v>97.870341907834899</v>
      </c>
    </row>
    <row r="191" spans="1:30" x14ac:dyDescent="0.25">
      <c r="A191" s="73" t="s">
        <v>134</v>
      </c>
      <c r="B191" s="58">
        <f t="shared" ref="B191:C191" si="151">((1+Z94/100)/T94)</f>
        <v>0.99727358361238527</v>
      </c>
      <c r="C191" s="58">
        <f t="shared" si="151"/>
        <v>0.9773919752499205</v>
      </c>
      <c r="D191" s="30">
        <f t="shared" ref="D191:F191" si="152">((1+W94/100)/Q94)</f>
        <v>1.0623359110109547</v>
      </c>
      <c r="E191" s="30">
        <f t="shared" si="152"/>
        <v>1.177944134923876</v>
      </c>
      <c r="F191" s="30">
        <f t="shared" si="152"/>
        <v>1.0701506305840813</v>
      </c>
      <c r="G191" s="30">
        <f t="shared" si="148"/>
        <v>0.63037728873211374</v>
      </c>
      <c r="H191" s="30">
        <f t="shared" si="149"/>
        <v>0.21454059075116502</v>
      </c>
      <c r="I191" s="30">
        <f t="shared" si="150"/>
        <v>0.15508212051672118</v>
      </c>
      <c r="J191" s="66">
        <f t="shared" si="138"/>
        <v>1.0864422885234539</v>
      </c>
      <c r="L191" s="29">
        <f t="shared" si="127"/>
        <v>8.6817430965813074</v>
      </c>
      <c r="M191" s="103">
        <f t="shared" si="139"/>
        <v>0.98728273445425752</v>
      </c>
      <c r="N191" s="103">
        <f t="shared" si="128"/>
        <v>0.90873003093062521</v>
      </c>
      <c r="P191" s="67">
        <f t="shared" si="129"/>
        <v>1726828.033224226</v>
      </c>
      <c r="Q191" s="62">
        <f t="shared" si="130"/>
        <v>1.0142340708347601</v>
      </c>
      <c r="R191" s="68">
        <f t="shared" si="131"/>
        <v>1.0203414892549951</v>
      </c>
      <c r="S191" s="30">
        <f t="shared" si="132"/>
        <v>3177.8489999999874</v>
      </c>
      <c r="T191" s="30">
        <f t="shared" si="140"/>
        <v>2925.0048838939174</v>
      </c>
      <c r="U191" s="30">
        <f t="shared" si="133"/>
        <v>205985.48520246678</v>
      </c>
      <c r="V191" s="30">
        <f t="shared" si="134"/>
        <v>206924.18100556373</v>
      </c>
      <c r="W191" s="30">
        <f t="shared" si="141"/>
        <v>-938.69580309695448</v>
      </c>
      <c r="X191" s="30">
        <f t="shared" si="142"/>
        <v>3863.7006869908719</v>
      </c>
      <c r="Y191" s="69">
        <f t="shared" si="135"/>
        <v>2.23745538794434E-3</v>
      </c>
      <c r="Z191" s="30">
        <f t="shared" si="136"/>
        <v>1730691.733911217</v>
      </c>
      <c r="AA191" s="30">
        <f t="shared" si="137"/>
        <v>1.0165033743211862</v>
      </c>
      <c r="AB191" s="64">
        <f t="shared" si="143"/>
        <v>748.95930675093939</v>
      </c>
      <c r="AC191" s="64">
        <f t="shared" si="144"/>
        <v>734.64910928082861</v>
      </c>
      <c r="AD191" s="64">
        <f t="shared" si="145"/>
        <v>98.089322431656555</v>
      </c>
    </row>
    <row r="192" spans="1:30" x14ac:dyDescent="0.25">
      <c r="A192" s="73" t="s">
        <v>135</v>
      </c>
      <c r="B192" s="58">
        <f t="shared" ref="B192:C193" si="153">((1+Z95/100)/T95)</f>
        <v>0.97516849547220585</v>
      </c>
      <c r="C192" s="58">
        <f t="shared" si="153"/>
        <v>1.0361328927882785</v>
      </c>
      <c r="D192" s="30">
        <f t="shared" ref="D192:F193" si="154">((1+W95/100)/Q95)</f>
        <v>1.003213472243089</v>
      </c>
      <c r="E192" s="30">
        <f t="shared" si="154"/>
        <v>0.93978594228443546</v>
      </c>
      <c r="F192" s="30">
        <f t="shared" si="154"/>
        <v>0.94879826207917817</v>
      </c>
      <c r="G192" s="30">
        <f t="shared" si="148"/>
        <v>0.65432005998083842</v>
      </c>
      <c r="H192" s="30">
        <f t="shared" si="149"/>
        <v>0.19138390595897464</v>
      </c>
      <c r="I192" s="30">
        <f t="shared" si="150"/>
        <v>0.15429603406018699</v>
      </c>
      <c r="J192" s="66">
        <f t="shared" si="138"/>
        <v>0.98184275858071024</v>
      </c>
      <c r="L192" s="29">
        <f t="shared" si="127"/>
        <v>0.28636429470664371</v>
      </c>
      <c r="M192" s="103">
        <f t="shared" si="139"/>
        <v>1.005188616215688</v>
      </c>
      <c r="N192" s="103">
        <f t="shared" si="128"/>
        <v>1.0237775931338793</v>
      </c>
      <c r="P192" s="67">
        <f t="shared" si="129"/>
        <v>1657467.6623466723</v>
      </c>
      <c r="Q192" s="62">
        <f t="shared" si="130"/>
        <v>1.0077520044716484</v>
      </c>
      <c r="R192" s="68">
        <f t="shared" si="131"/>
        <v>0.94116160413360217</v>
      </c>
      <c r="S192" s="30">
        <f t="shared" si="132"/>
        <v>-2040.7380000000121</v>
      </c>
      <c r="T192" s="30">
        <f t="shared" si="140"/>
        <v>-2078.4774162310609</v>
      </c>
      <c r="U192" s="30">
        <f t="shared" si="133"/>
        <v>211361.56259867051</v>
      </c>
      <c r="V192" s="30">
        <f t="shared" si="134"/>
        <v>200894.95898527931</v>
      </c>
      <c r="W192" s="30">
        <f t="shared" si="141"/>
        <v>10466.603613391198</v>
      </c>
      <c r="X192" s="30">
        <f t="shared" si="142"/>
        <v>-12545.081029622259</v>
      </c>
      <c r="Y192" s="69">
        <f t="shared" si="135"/>
        <v>-7.5688240046027262E-3</v>
      </c>
      <c r="Z192" s="30">
        <f t="shared" si="136"/>
        <v>1644922.5813170499</v>
      </c>
      <c r="AA192" s="30">
        <f t="shared" si="137"/>
        <v>1.0001245069095168</v>
      </c>
      <c r="AB192" s="64">
        <f t="shared" si="143"/>
        <v>754.76524264595537</v>
      </c>
      <c r="AC192" s="64">
        <f t="shared" si="144"/>
        <v>734.74057817100447</v>
      </c>
      <c r="AD192" s="64">
        <f t="shared" si="145"/>
        <v>97.346901613440608</v>
      </c>
    </row>
    <row r="193" spans="1:30" x14ac:dyDescent="0.25">
      <c r="A193" s="73" t="s">
        <v>205</v>
      </c>
      <c r="B193" s="58">
        <f t="shared" si="153"/>
        <v>1.1829474941282687</v>
      </c>
      <c r="C193" s="58">
        <f t="shared" si="153"/>
        <v>1.1279726153954379</v>
      </c>
      <c r="D193" s="30">
        <f t="shared" si="154"/>
        <v>1.0132323008107187</v>
      </c>
      <c r="E193" s="30">
        <f t="shared" si="154"/>
        <v>1.0075429546774717</v>
      </c>
      <c r="F193" s="30">
        <f t="shared" si="154"/>
        <v>0.98957912373597257</v>
      </c>
      <c r="G193" s="30">
        <f t="shared" ref="G193:G195" si="155">(C96/H96)</f>
        <v>0.645064193773357</v>
      </c>
      <c r="H193" s="30">
        <f t="shared" ref="H193:H195" si="156">(D96/H96)</f>
        <v>0.19930912607921461</v>
      </c>
      <c r="I193" s="30">
        <f t="shared" ref="I193:I195" si="157">(E96/H96)</f>
        <v>0.1556266801474285</v>
      </c>
      <c r="J193" s="66">
        <f t="shared" ref="J193:J195" si="158">1/(G193/D193+H193/E193+I193/F193)</f>
        <v>1.0083465806055203</v>
      </c>
      <c r="L193" s="29">
        <f t="shared" ref="L193:L195" si="159">(V96/P96)</f>
        <v>2.8462406835798304</v>
      </c>
      <c r="M193" s="103">
        <f t="shared" ref="M193:M195" si="160">GEOMEAN(B193:C193)</f>
        <v>1.1551330567633076</v>
      </c>
      <c r="N193" s="103">
        <f t="shared" ref="N193:N195" si="161">(M193/J193)</f>
        <v>1.145571452297325</v>
      </c>
      <c r="P193" s="67">
        <f t="shared" ref="P193:P195" si="162">(B96*P96)</f>
        <v>1700929.9307320607</v>
      </c>
      <c r="Q193" s="62">
        <f t="shared" ref="Q193:Q195" si="163">P96</f>
        <v>1.0082290694690297</v>
      </c>
      <c r="R193" s="68">
        <f t="shared" ref="R193:R195" si="164">(B193/C193)</f>
        <v>1.0487377778347553</v>
      </c>
      <c r="S193" s="30">
        <f t="shared" ref="S193:S195" si="165">(F96-G96)</f>
        <v>17132.671000000002</v>
      </c>
      <c r="T193" s="30">
        <f t="shared" ref="T193:T195" si="166">(S193/J193)</f>
        <v>16990.855455384888</v>
      </c>
      <c r="U193" s="30">
        <f t="shared" ref="U193:V193" si="167">(F96/B193)</f>
        <v>202619.92031745258</v>
      </c>
      <c r="V193" s="30">
        <f t="shared" si="167"/>
        <v>197306.25811512067</v>
      </c>
      <c r="W193" s="30">
        <f t="shared" ref="W193:W195" si="168">(U193-V193)</f>
        <v>5313.6622023319069</v>
      </c>
      <c r="X193" s="30">
        <f t="shared" ref="X193:X195" si="169">(T193-W193)</f>
        <v>11677.193253052981</v>
      </c>
      <c r="Y193" s="69">
        <f t="shared" ref="Y193:Y195" si="170">(X193/P193)</f>
        <v>6.8651818291111215E-3</v>
      </c>
      <c r="Z193" s="30">
        <f t="shared" ref="Z193:Z195" si="171">(P193+X193)</f>
        <v>1712607.1239851136</v>
      </c>
      <c r="AA193" s="30">
        <f t="shared" ref="AA193:AA195" si="172">(Z193/B96)</f>
        <v>1.01515074535633</v>
      </c>
      <c r="AB193" s="64">
        <f t="shared" ref="AB193:AB195" si="173">(AB192*Q193)</f>
        <v>760.97625826049796</v>
      </c>
      <c r="AC193" s="64">
        <f t="shared" ref="AC193:AC195" si="174">(AC192*AA193)</f>
        <v>745.87244557383599</v>
      </c>
      <c r="AD193" s="64">
        <f t="shared" ref="AD193:AD195" si="175">(AC193/AB193)*100</f>
        <v>98.015205793517453</v>
      </c>
    </row>
    <row r="194" spans="1:30" x14ac:dyDescent="0.25">
      <c r="A194" s="73" t="s">
        <v>206</v>
      </c>
      <c r="B194" s="58">
        <f t="shared" ref="B194:B195" si="176">((1+Z97/100)/T97)</f>
        <v>1.3384239896279542</v>
      </c>
      <c r="C194" s="58">
        <f t="shared" ref="C194:C195" si="177">((1+AA97/100)/U97)</f>
        <v>1.3143981002717515</v>
      </c>
      <c r="D194" s="30">
        <f t="shared" ref="D194:D195" si="178">((1+W97/100)/Q97)</f>
        <v>1.0412298327392142</v>
      </c>
      <c r="E194" s="30">
        <f t="shared" ref="E194:E195" si="179">((1+X97/100)/R97)</f>
        <v>0.98333469774525539</v>
      </c>
      <c r="F194" s="30">
        <f t="shared" ref="F194:F195" si="180">((1+Y97/100)/S97)</f>
        <v>1.050429841507174</v>
      </c>
      <c r="G194" s="30">
        <f t="shared" si="155"/>
        <v>0.64341523428125236</v>
      </c>
      <c r="H194" s="30">
        <f t="shared" si="156"/>
        <v>0.18832563002214137</v>
      </c>
      <c r="I194" s="30">
        <f t="shared" si="157"/>
        <v>0.16825913569660644</v>
      </c>
      <c r="J194" s="66">
        <f t="shared" si="158"/>
        <v>1.0313145143990681</v>
      </c>
      <c r="L194" s="29">
        <f t="shared" si="159"/>
        <v>4.58283930391796</v>
      </c>
      <c r="M194" s="103">
        <f t="shared" si="160"/>
        <v>1.3263566448452397</v>
      </c>
      <c r="N194" s="103">
        <f t="shared" si="161"/>
        <v>1.2860835626056213</v>
      </c>
      <c r="P194" s="67">
        <f t="shared" si="162"/>
        <v>1739530.6358376238</v>
      </c>
      <c r="Q194" s="62">
        <f t="shared" si="163"/>
        <v>1.0136143378221985</v>
      </c>
      <c r="R194" s="68">
        <f t="shared" si="164"/>
        <v>1.0182790049310291</v>
      </c>
      <c r="S194" s="30">
        <f t="shared" si="165"/>
        <v>4559.3610000000335</v>
      </c>
      <c r="T194" s="30">
        <f t="shared" si="166"/>
        <v>4420.9219751519804</v>
      </c>
      <c r="U194" s="30">
        <f t="shared" ref="U194:V194" si="181">(F97/B194)</f>
        <v>215471.22603515585</v>
      </c>
      <c r="V194" s="30">
        <f t="shared" si="181"/>
        <v>215941.043235925</v>
      </c>
      <c r="W194" s="30">
        <f t="shared" si="168"/>
        <v>-469.81720076914644</v>
      </c>
      <c r="X194" s="30">
        <f t="shared" si="169"/>
        <v>4890.7391759211268</v>
      </c>
      <c r="Y194" s="69">
        <f t="shared" si="170"/>
        <v>2.81152804967193E-3</v>
      </c>
      <c r="Z194" s="30">
        <f t="shared" si="171"/>
        <v>1744421.3750135449</v>
      </c>
      <c r="AA194" s="30">
        <f t="shared" si="172"/>
        <v>1.0164641429645351</v>
      </c>
      <c r="AB194" s="64">
        <f t="shared" si="173"/>
        <v>771.33644611512887</v>
      </c>
      <c r="AC194" s="64">
        <f t="shared" si="174"/>
        <v>758.15259615107107</v>
      </c>
      <c r="AD194" s="64">
        <f t="shared" si="175"/>
        <v>98.290778293900303</v>
      </c>
    </row>
    <row r="195" spans="1:30" x14ac:dyDescent="0.25">
      <c r="A195" s="73" t="s">
        <v>207</v>
      </c>
      <c r="B195" s="58">
        <f t="shared" si="176"/>
        <v>1.2389540177585858</v>
      </c>
      <c r="C195" s="58">
        <f t="shared" si="177"/>
        <v>1.2905057247487013</v>
      </c>
      <c r="D195" s="30">
        <f t="shared" si="178"/>
        <v>1.0847704313086601</v>
      </c>
      <c r="E195" s="30">
        <f t="shared" si="179"/>
        <v>1.1634866577208642</v>
      </c>
      <c r="F195" s="30">
        <f t="shared" si="180"/>
        <v>1.0561570847265072</v>
      </c>
      <c r="G195" s="30">
        <f t="shared" si="155"/>
        <v>0.63490516878823833</v>
      </c>
      <c r="H195" s="30">
        <f t="shared" si="156"/>
        <v>0.20959430809867832</v>
      </c>
      <c r="I195" s="30">
        <f t="shared" si="157"/>
        <v>0.15550052311308329</v>
      </c>
      <c r="J195" s="66">
        <f t="shared" si="158"/>
        <v>1.0956916152135256</v>
      </c>
      <c r="L195" s="29">
        <f t="shared" si="159"/>
        <v>8.3913428448123017</v>
      </c>
      <c r="M195" s="103">
        <f t="shared" si="160"/>
        <v>1.2644671813130854</v>
      </c>
      <c r="N195" s="103">
        <f t="shared" si="161"/>
        <v>1.1540356463042472</v>
      </c>
      <c r="P195" s="67">
        <f t="shared" si="162"/>
        <v>1806204.1201663783</v>
      </c>
      <c r="Q195" s="62">
        <f t="shared" si="163"/>
        <v>1.0149182232733527</v>
      </c>
      <c r="R195" s="68">
        <f t="shared" si="164"/>
        <v>0.96005309701345642</v>
      </c>
      <c r="S195" s="30">
        <f t="shared" si="165"/>
        <v>16441.401000000013</v>
      </c>
      <c r="T195" s="30">
        <f t="shared" si="166"/>
        <v>15005.500427048493</v>
      </c>
      <c r="U195" s="30">
        <f t="shared" ref="U195:V195" si="182">(F98/B195)</f>
        <v>223296.33306367544</v>
      </c>
      <c r="V195" s="30">
        <f t="shared" si="182"/>
        <v>201636.05864721825</v>
      </c>
      <c r="W195" s="30">
        <f t="shared" si="168"/>
        <v>21660.274416457192</v>
      </c>
      <c r="X195" s="30">
        <f t="shared" si="169"/>
        <v>-6654.773989408699</v>
      </c>
      <c r="Y195" s="69">
        <f t="shared" si="170"/>
        <v>-3.684397524680486E-3</v>
      </c>
      <c r="Z195" s="30">
        <f t="shared" si="171"/>
        <v>1799549.3461769696</v>
      </c>
      <c r="AA195" s="30">
        <f t="shared" si="172"/>
        <v>1.0111788610837711</v>
      </c>
      <c r="AB195" s="64">
        <f t="shared" si="173"/>
        <v>782.84341543714868</v>
      </c>
      <c r="AC195" s="64">
        <f t="shared" si="174"/>
        <v>766.62787870374427</v>
      </c>
      <c r="AD195" s="64">
        <f t="shared" si="175"/>
        <v>97.92863599365532</v>
      </c>
    </row>
  </sheetData>
  <mergeCells count="3">
    <mergeCell ref="B101:O101"/>
    <mergeCell ref="T101:AA101"/>
    <mergeCell ref="AB101:AD101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3"/>
  <sheetViews>
    <sheetView workbookViewId="0">
      <pane xSplit="2" ySplit="1" topLeftCell="C71" activePane="bottomRight" state="frozen"/>
      <selection pane="topRight" activeCell="C1" sqref="C1"/>
      <selection pane="bottomLeft" activeCell="A2" sqref="A2"/>
      <selection pane="bottomRight" activeCell="F93" sqref="F93"/>
    </sheetView>
  </sheetViews>
  <sheetFormatPr defaultRowHeight="15" x14ac:dyDescent="0.25"/>
  <cols>
    <col min="1" max="1" width="48" bestFit="1" customWidth="1"/>
    <col min="2" max="2" width="9.140625" style="65"/>
    <col min="3" max="3" width="9.140625" style="35"/>
    <col min="4" max="6" width="12.42578125" style="65" bestFit="1" customWidth="1"/>
    <col min="7" max="7" width="14.5703125" style="65" customWidth="1"/>
    <col min="8" max="9" width="12.42578125" style="65" bestFit="1" customWidth="1"/>
    <col min="10" max="10" width="11.7109375" style="65" bestFit="1" customWidth="1"/>
    <col min="11" max="11" width="13.140625" style="65" bestFit="1" customWidth="1"/>
    <col min="12" max="12" width="9.140625" style="65"/>
    <col min="13" max="13" width="11.5703125" style="65" bestFit="1" customWidth="1"/>
    <col min="14" max="14" width="11.7109375" style="65" bestFit="1" customWidth="1"/>
    <col min="15" max="15" width="13.7109375" style="65" bestFit="1" customWidth="1"/>
    <col min="16" max="17" width="13.7109375" style="65" customWidth="1"/>
    <col min="18" max="18" width="12.85546875" style="65" customWidth="1"/>
    <col min="19" max="19" width="15.42578125" style="65" customWidth="1"/>
    <col min="20" max="20" width="15.140625" customWidth="1"/>
  </cols>
  <sheetData>
    <row r="1" spans="1:20" s="104" customFormat="1" ht="56.25" customHeight="1" x14ac:dyDescent="0.25">
      <c r="B1" s="105"/>
      <c r="C1" s="106" t="s">
        <v>154</v>
      </c>
      <c r="D1" s="107" t="s">
        <v>155</v>
      </c>
      <c r="E1" s="107" t="s">
        <v>156</v>
      </c>
      <c r="F1" s="107" t="s">
        <v>157</v>
      </c>
      <c r="G1" s="107" t="s">
        <v>158</v>
      </c>
      <c r="H1" s="107" t="s">
        <v>159</v>
      </c>
      <c r="I1" s="107" t="s">
        <v>160</v>
      </c>
      <c r="J1" s="107" t="s">
        <v>161</v>
      </c>
      <c r="K1" s="107" t="s">
        <v>41</v>
      </c>
      <c r="L1" s="107" t="s">
        <v>42</v>
      </c>
      <c r="M1" s="107" t="s">
        <v>162</v>
      </c>
      <c r="N1" s="107" t="s">
        <v>163</v>
      </c>
      <c r="O1" s="107" t="s">
        <v>164</v>
      </c>
      <c r="P1" s="107" t="s">
        <v>165</v>
      </c>
      <c r="Q1" s="107" t="s">
        <v>166</v>
      </c>
      <c r="R1" s="107" t="s">
        <v>167</v>
      </c>
      <c r="S1" s="107" t="s">
        <v>168</v>
      </c>
      <c r="T1" s="107" t="s">
        <v>169</v>
      </c>
    </row>
    <row r="2" spans="1:20" x14ac:dyDescent="0.25">
      <c r="A2" s="129" t="s">
        <v>173</v>
      </c>
      <c r="B2" s="173" t="s">
        <v>47</v>
      </c>
      <c r="C2" s="66">
        <f>'Trimestral_1996-2017 (ref2010)'!L104</f>
        <v>7.2058309383251924</v>
      </c>
      <c r="D2" s="131">
        <f>'Trimestral_1996-2017 (ref2010)'!P104</f>
        <v>190920.15173833582</v>
      </c>
      <c r="E2" s="131">
        <f>'Trimestral_1996-2017 (ref2010)'!U104</f>
        <v>13051.565966059004</v>
      </c>
      <c r="F2" s="131">
        <f>'Trimestral_1996-2017 (ref2010)'!V104</f>
        <v>15244.29365874125</v>
      </c>
      <c r="G2" s="131">
        <f t="shared" ref="G2:G65" si="0">(D2-E2+F2)</f>
        <v>193112.87943101805</v>
      </c>
      <c r="H2" s="66">
        <f>'Trimestral_1996-2017 (ref2010)'!F7/'Trimestral_1996-2017 (ref2010)'!J104</f>
        <v>11411.520661099748</v>
      </c>
      <c r="I2" s="66">
        <f>'Trimestral_1996-2017 (ref2010)'!G7/'Trimestral_1996-2017 (ref2010)'!J104</f>
        <v>13699.155557516795</v>
      </c>
      <c r="J2" s="66">
        <f>G2+H2-I2</f>
        <v>190825.24453460102</v>
      </c>
      <c r="K2" s="131">
        <f>J2-D2</f>
        <v>-94.907203734794166</v>
      </c>
      <c r="L2" s="168">
        <f>K2/D2</f>
        <v>-4.9710417088327341E-4</v>
      </c>
      <c r="M2" s="114"/>
      <c r="N2" s="114"/>
      <c r="O2" s="114"/>
      <c r="P2" s="115"/>
      <c r="Q2" s="116"/>
      <c r="R2" s="116"/>
      <c r="S2" s="117" t="e">
        <f t="shared" ref="S2:S16" si="1">(R2/Q2)*100</f>
        <v>#DIV/0!</v>
      </c>
      <c r="T2" s="114" t="e">
        <f>(S2/#REF!)-1</f>
        <v>#DIV/0!</v>
      </c>
    </row>
    <row r="3" spans="1:20" x14ac:dyDescent="0.25">
      <c r="B3" s="173" t="s">
        <v>48</v>
      </c>
      <c r="C3" s="66">
        <f>'Trimestral_1996-2017 (ref2010)'!L105</f>
        <v>15.870332433942213</v>
      </c>
      <c r="D3" s="131">
        <f>'Trimestral_1996-2017 (ref2010)'!P105</f>
        <v>205356.09094398899</v>
      </c>
      <c r="E3" s="131">
        <f>'Trimestral_1996-2017 (ref2010)'!U105</f>
        <v>12748.661236945016</v>
      </c>
      <c r="F3" s="131">
        <f>'Trimestral_1996-2017 (ref2010)'!V105</f>
        <v>16673.064153358897</v>
      </c>
      <c r="G3" s="131">
        <f t="shared" si="0"/>
        <v>209280.49386040287</v>
      </c>
      <c r="H3" s="66">
        <f>'Trimestral_1996-2017 (ref2010)'!F8/'Trimestral_1996-2017 (ref2010)'!J105</f>
        <v>12867.253700686617</v>
      </c>
      <c r="I3" s="66">
        <f>'Trimestral_1996-2017 (ref2010)'!G8/'Trimestral_1996-2017 (ref2010)'!J105</f>
        <v>15422.080649927795</v>
      </c>
      <c r="J3" s="66">
        <f t="shared" ref="J3:J5" si="2">G3+H3-I3</f>
        <v>206725.66691116171</v>
      </c>
      <c r="K3" s="131">
        <f t="shared" ref="K3:K66" si="3">J3-D3</f>
        <v>1369.5759671727137</v>
      </c>
      <c r="L3" s="168">
        <f t="shared" ref="L3:L66" si="4">K3/D3</f>
        <v>6.6692736547379373E-3</v>
      </c>
      <c r="M3" s="114"/>
      <c r="N3" s="114"/>
      <c r="O3" s="114"/>
      <c r="P3" s="115"/>
      <c r="Q3" s="116"/>
      <c r="R3" s="116"/>
      <c r="S3" s="117" t="e">
        <f t="shared" si="1"/>
        <v>#DIV/0!</v>
      </c>
      <c r="T3" s="114" t="e">
        <f t="shared" ref="T3:T17" si="5">(S3/S2)-1</f>
        <v>#DIV/0!</v>
      </c>
    </row>
    <row r="4" spans="1:20" x14ac:dyDescent="0.25">
      <c r="B4" s="173" t="s">
        <v>49</v>
      </c>
      <c r="C4" s="66">
        <f>'Trimestral_1996-2017 (ref2010)'!L106</f>
        <v>24.430920990047888</v>
      </c>
      <c r="D4" s="131">
        <f>'Trimestral_1996-2017 (ref2010)'!P106</f>
        <v>231249.56255799421</v>
      </c>
      <c r="E4" s="131">
        <f>'Trimestral_1996-2017 (ref2010)'!U106</f>
        <v>12707.371924979447</v>
      </c>
      <c r="F4" s="131">
        <f>'Trimestral_1996-2017 (ref2010)'!V106</f>
        <v>17888.202032372734</v>
      </c>
      <c r="G4" s="131">
        <f t="shared" si="0"/>
        <v>236430.39266538751</v>
      </c>
      <c r="H4" s="66">
        <f>'Trimestral_1996-2017 (ref2010)'!F9/'Trimestral_1996-2017 (ref2010)'!J106</f>
        <v>13203.069404881639</v>
      </c>
      <c r="I4" s="66">
        <f>'Trimestral_1996-2017 (ref2010)'!G9/'Trimestral_1996-2017 (ref2010)'!J106</f>
        <v>17757.060327888834</v>
      </c>
      <c r="J4" s="66">
        <f t="shared" si="2"/>
        <v>231876.40174238032</v>
      </c>
      <c r="K4" s="131">
        <f t="shared" si="3"/>
        <v>626.83918438610272</v>
      </c>
      <c r="L4" s="168">
        <f t="shared" si="4"/>
        <v>2.71066106007833E-3</v>
      </c>
      <c r="M4" s="114"/>
      <c r="N4" s="114"/>
      <c r="O4" s="114"/>
      <c r="P4" s="115"/>
      <c r="Q4" s="116"/>
      <c r="R4" s="116"/>
      <c r="S4" s="117" t="e">
        <f t="shared" si="1"/>
        <v>#DIV/0!</v>
      </c>
      <c r="T4" s="114" t="e">
        <f t="shared" si="5"/>
        <v>#DIV/0!</v>
      </c>
    </row>
    <row r="5" spans="1:20" x14ac:dyDescent="0.25">
      <c r="B5" s="173" t="s">
        <v>50</v>
      </c>
      <c r="C5" s="66">
        <f>'Trimestral_1996-2017 (ref2010)'!L107</f>
        <v>34.462739992597186</v>
      </c>
      <c r="D5" s="131">
        <f>'Trimestral_1996-2017 (ref2010)'!P107</f>
        <v>247155.52025351886</v>
      </c>
      <c r="E5" s="131">
        <f>'Trimestral_1996-2017 (ref2010)'!U107</f>
        <v>13348.671205485283</v>
      </c>
      <c r="F5" s="131">
        <f>'Trimestral_1996-2017 (ref2010)'!V107</f>
        <v>19794.176028423346</v>
      </c>
      <c r="G5" s="131">
        <f t="shared" si="0"/>
        <v>253601.02507645695</v>
      </c>
      <c r="H5" s="66">
        <f>'Trimestral_1996-2017 (ref2010)'!F10/'Trimestral_1996-2017 (ref2010)'!J107</f>
        <v>11610.943678791557</v>
      </c>
      <c r="I5" s="66">
        <f>'Trimestral_1996-2017 (ref2010)'!G10/'Trimestral_1996-2017 (ref2010)'!J107</f>
        <v>17664.284874892317</v>
      </c>
      <c r="J5" s="66">
        <f t="shared" si="2"/>
        <v>247547.6838803562</v>
      </c>
      <c r="K5" s="131">
        <f t="shared" si="3"/>
        <v>392.16362683734042</v>
      </c>
      <c r="L5" s="168">
        <f t="shared" si="4"/>
        <v>1.5867079417650879E-3</v>
      </c>
      <c r="M5" s="66"/>
      <c r="N5" s="66"/>
      <c r="O5" s="66"/>
      <c r="P5" s="66"/>
      <c r="Q5" s="66"/>
      <c r="R5" s="66"/>
      <c r="S5" s="66" t="e">
        <f t="shared" si="1"/>
        <v>#DIV/0!</v>
      </c>
      <c r="T5" s="66" t="e">
        <f t="shared" si="5"/>
        <v>#DIV/0!</v>
      </c>
    </row>
    <row r="6" spans="1:20" x14ac:dyDescent="0.25">
      <c r="B6" s="173" t="s">
        <v>51</v>
      </c>
      <c r="C6" s="66">
        <f>'Trimestral_1996-2017 (ref2010)'!L108</f>
        <v>2.4940443695167707</v>
      </c>
      <c r="D6" s="131">
        <f>'Trimestral_1996-2017 (ref2010)'!P108</f>
        <v>223088.68985833888</v>
      </c>
      <c r="E6" s="131">
        <f>'Trimestral_1996-2017 (ref2010)'!U108</f>
        <v>15502.156110599977</v>
      </c>
      <c r="F6" s="131">
        <f>'Trimestral_1996-2017 (ref2010)'!V108</f>
        <v>21679.836348351058</v>
      </c>
      <c r="G6" s="131">
        <f t="shared" si="0"/>
        <v>229266.37009608996</v>
      </c>
      <c r="H6" s="66">
        <f>'Trimestral_1996-2017 (ref2010)'!F11/'Trimestral_1996-2017 (ref2010)'!J108</f>
        <v>12991.956691563446</v>
      </c>
      <c r="I6" s="66">
        <f>'Trimestral_1996-2017 (ref2010)'!G11/'Trimestral_1996-2017 (ref2010)'!J108</f>
        <v>19083.473783214995</v>
      </c>
      <c r="J6" s="66">
        <f t="shared" ref="J6:J69" si="6">G6+H6-I6</f>
        <v>223174.85300443842</v>
      </c>
      <c r="K6" s="131">
        <f t="shared" si="3"/>
        <v>86.163146099541336</v>
      </c>
      <c r="L6" s="168">
        <f t="shared" si="4"/>
        <v>3.862282133363859E-4</v>
      </c>
      <c r="M6" s="66"/>
      <c r="N6" s="66"/>
      <c r="O6" s="66"/>
      <c r="P6" s="66"/>
      <c r="Q6" s="66"/>
      <c r="R6" s="66"/>
      <c r="S6" s="66" t="e">
        <f t="shared" si="1"/>
        <v>#DIV/0!</v>
      </c>
      <c r="T6" s="66" t="e">
        <f t="shared" si="5"/>
        <v>#DIV/0!</v>
      </c>
    </row>
    <row r="7" spans="1:20" x14ac:dyDescent="0.25">
      <c r="B7" s="173" t="s">
        <v>52</v>
      </c>
      <c r="C7" s="66">
        <f>'Trimestral_1996-2017 (ref2010)'!L109</f>
        <v>8.7380590899112782</v>
      </c>
      <c r="D7" s="131">
        <f>'Trimestral_1996-2017 (ref2010)'!P109</f>
        <v>239452.5671203474</v>
      </c>
      <c r="E7" s="131">
        <f>'Trimestral_1996-2017 (ref2010)'!U109</f>
        <v>16406.258956171034</v>
      </c>
      <c r="F7" s="131">
        <f>'Trimestral_1996-2017 (ref2010)'!V109</f>
        <v>22563.378183190896</v>
      </c>
      <c r="G7" s="131">
        <f t="shared" si="0"/>
        <v>245609.68634736724</v>
      </c>
      <c r="H7" s="66">
        <f>'Trimestral_1996-2017 (ref2010)'!F12/'Trimestral_1996-2017 (ref2010)'!J109</f>
        <v>16281.509471346886</v>
      </c>
      <c r="I7" s="66">
        <f>'Trimestral_1996-2017 (ref2010)'!G12/'Trimestral_1996-2017 (ref2010)'!J109</f>
        <v>21117.141396293318</v>
      </c>
      <c r="J7" s="66">
        <f t="shared" si="6"/>
        <v>240774.0544224208</v>
      </c>
      <c r="K7" s="131">
        <f t="shared" si="3"/>
        <v>1321.4873020733939</v>
      </c>
      <c r="L7" s="168">
        <f t="shared" si="4"/>
        <v>5.5187852774584052E-3</v>
      </c>
      <c r="M7" s="66"/>
      <c r="N7" s="66"/>
      <c r="O7" s="66"/>
      <c r="P7" s="66"/>
      <c r="Q7" s="66"/>
      <c r="R7" s="66"/>
      <c r="S7" s="66" t="e">
        <f t="shared" si="1"/>
        <v>#DIV/0!</v>
      </c>
      <c r="T7" s="66" t="e">
        <f t="shared" si="5"/>
        <v>#DIV/0!</v>
      </c>
    </row>
    <row r="8" spans="1:20" x14ac:dyDescent="0.25">
      <c r="B8" s="173" t="s">
        <v>53</v>
      </c>
      <c r="C8" s="66">
        <f>'Trimestral_1996-2017 (ref2010)'!L110</f>
        <v>14.604422795600197</v>
      </c>
      <c r="D8" s="131">
        <f>'Trimestral_1996-2017 (ref2010)'!P110</f>
        <v>256269.55155929373</v>
      </c>
      <c r="E8" s="131">
        <f>'Trimestral_1996-2017 (ref2010)'!U110</f>
        <v>16864.678870635707</v>
      </c>
      <c r="F8" s="131">
        <f>'Trimestral_1996-2017 (ref2010)'!V110</f>
        <v>22678.441676223018</v>
      </c>
      <c r="G8" s="131">
        <f t="shared" si="0"/>
        <v>262083.31436488102</v>
      </c>
      <c r="H8" s="66">
        <f>'Trimestral_1996-2017 (ref2010)'!F13/'Trimestral_1996-2017 (ref2010)'!J110</f>
        <v>16915.174505310646</v>
      </c>
      <c r="I8" s="66">
        <f>'Trimestral_1996-2017 (ref2010)'!G13/'Trimestral_1996-2017 (ref2010)'!J110</f>
        <v>22979.383159166529</v>
      </c>
      <c r="J8" s="66">
        <f t="shared" si="6"/>
        <v>256019.10571102516</v>
      </c>
      <c r="K8" s="131">
        <f t="shared" si="3"/>
        <v>-250.44584826857317</v>
      </c>
      <c r="L8" s="168">
        <f t="shared" si="4"/>
        <v>-9.7727508689469445E-4</v>
      </c>
      <c r="M8" s="66"/>
      <c r="N8" s="66"/>
      <c r="O8" s="66"/>
      <c r="P8" s="66"/>
      <c r="Q8" s="66"/>
      <c r="R8" s="66"/>
      <c r="S8" s="66" t="e">
        <f t="shared" si="1"/>
        <v>#DIV/0!</v>
      </c>
      <c r="T8" s="66" t="e">
        <f t="shared" si="5"/>
        <v>#DIV/0!</v>
      </c>
    </row>
    <row r="9" spans="1:20" x14ac:dyDescent="0.25">
      <c r="B9" s="173" t="s">
        <v>54</v>
      </c>
      <c r="C9" s="66">
        <f>'Trimestral_1996-2017 (ref2010)'!L111</f>
        <v>17.945435504523285</v>
      </c>
      <c r="D9" s="131">
        <f>'Trimestral_1996-2017 (ref2010)'!P111</f>
        <v>266255.482976422</v>
      </c>
      <c r="E9" s="131">
        <f>'Trimestral_1996-2017 (ref2010)'!U111</f>
        <v>16212.769344520266</v>
      </c>
      <c r="F9" s="131">
        <f>'Trimestral_1996-2017 (ref2010)'!V111</f>
        <v>21269.776121823892</v>
      </c>
      <c r="G9" s="131">
        <f t="shared" si="0"/>
        <v>271312.48975372565</v>
      </c>
      <c r="H9" s="66">
        <f>'Trimestral_1996-2017 (ref2010)'!F14/'Trimestral_1996-2017 (ref2010)'!J111</f>
        <v>15317.12495460687</v>
      </c>
      <c r="I9" s="66">
        <f>'Trimestral_1996-2017 (ref2010)'!G14/'Trimestral_1996-2017 (ref2010)'!J111</f>
        <v>21353.858563765658</v>
      </c>
      <c r="J9" s="66">
        <f t="shared" si="6"/>
        <v>265275.75614456687</v>
      </c>
      <c r="K9" s="131">
        <f t="shared" si="3"/>
        <v>-979.72683185513597</v>
      </c>
      <c r="L9" s="168">
        <f t="shared" si="4"/>
        <v>-3.6796494137996578E-3</v>
      </c>
      <c r="M9" s="66"/>
      <c r="N9" s="66"/>
      <c r="O9" s="66"/>
      <c r="P9" s="66"/>
      <c r="Q9" s="66"/>
      <c r="R9" s="66"/>
      <c r="S9" s="66" t="e">
        <f t="shared" si="1"/>
        <v>#DIV/0!</v>
      </c>
      <c r="T9" s="66" t="e">
        <f t="shared" si="5"/>
        <v>#DIV/0!</v>
      </c>
    </row>
    <row r="10" spans="1:20" x14ac:dyDescent="0.25">
      <c r="B10" s="173" t="s">
        <v>55</v>
      </c>
      <c r="C10" s="66">
        <f>'Trimestral_1996-2017 (ref2010)'!L112</f>
        <v>-0.98211655167576106</v>
      </c>
      <c r="D10" s="131">
        <f>'Trimestral_1996-2017 (ref2010)'!P112</f>
        <v>234081.48032568311</v>
      </c>
      <c r="E10" s="131">
        <f>'Trimestral_1996-2017 (ref2010)'!U112</f>
        <v>17418.032319016402</v>
      </c>
      <c r="F10" s="131">
        <f>'Trimestral_1996-2017 (ref2010)'!V112</f>
        <v>24141.608027807455</v>
      </c>
      <c r="G10" s="131">
        <f t="shared" si="0"/>
        <v>240805.05603447417</v>
      </c>
      <c r="H10" s="66">
        <f>'Trimestral_1996-2017 (ref2010)'!F15/'Trimestral_1996-2017 (ref2010)'!J112</f>
        <v>16027.180653261805</v>
      </c>
      <c r="I10" s="66">
        <f>'Trimestral_1996-2017 (ref2010)'!G15/'Trimestral_1996-2017 (ref2010)'!J112</f>
        <v>21617.66920658492</v>
      </c>
      <c r="J10" s="66">
        <f t="shared" si="6"/>
        <v>235214.56748115105</v>
      </c>
      <c r="K10" s="131">
        <f t="shared" si="3"/>
        <v>1133.087155467947</v>
      </c>
      <c r="L10" s="168">
        <f t="shared" si="4"/>
        <v>4.8405672840562018E-3</v>
      </c>
      <c r="M10" s="66"/>
      <c r="N10" s="66"/>
      <c r="O10" s="66"/>
      <c r="P10" s="66"/>
      <c r="Q10" s="66"/>
      <c r="R10" s="66"/>
      <c r="S10" s="66" t="e">
        <f t="shared" si="1"/>
        <v>#DIV/0!</v>
      </c>
      <c r="T10" s="66" t="e">
        <f t="shared" si="5"/>
        <v>#DIV/0!</v>
      </c>
    </row>
    <row r="11" spans="1:20" x14ac:dyDescent="0.25">
      <c r="B11" s="173" t="s">
        <v>56</v>
      </c>
      <c r="C11" s="66">
        <f>'Trimestral_1996-2017 (ref2010)'!L113</f>
        <v>5.7927327813589491</v>
      </c>
      <c r="D11" s="131">
        <f>'Trimestral_1996-2017 (ref2010)'!P113</f>
        <v>254230.568354346</v>
      </c>
      <c r="E11" s="131">
        <f>'Trimestral_1996-2017 (ref2010)'!U113</f>
        <v>17846.461840698328</v>
      </c>
      <c r="F11" s="131">
        <f>'Trimestral_1996-2017 (ref2010)'!V113</f>
        <v>22813.186665599125</v>
      </c>
      <c r="G11" s="131">
        <f t="shared" si="0"/>
        <v>259197.2931792468</v>
      </c>
      <c r="H11" s="66">
        <f>'Trimestral_1996-2017 (ref2010)'!F16/'Trimestral_1996-2017 (ref2010)'!J113</f>
        <v>18209.986035751979</v>
      </c>
      <c r="I11" s="66">
        <f>'Trimestral_1996-2017 (ref2010)'!G16/'Trimestral_1996-2017 (ref2010)'!J113</f>
        <v>22171.729364114737</v>
      </c>
      <c r="J11" s="66">
        <f t="shared" si="6"/>
        <v>255235.54985088404</v>
      </c>
      <c r="K11" s="131">
        <f t="shared" si="3"/>
        <v>1004.9814965380356</v>
      </c>
      <c r="L11" s="168">
        <f t="shared" si="4"/>
        <v>3.9530317028489449E-3</v>
      </c>
      <c r="M11" s="66"/>
      <c r="N11" s="66"/>
      <c r="O11" s="66"/>
      <c r="P11" s="66"/>
      <c r="Q11" s="66"/>
      <c r="R11" s="66"/>
      <c r="S11" s="66" t="e">
        <f t="shared" si="1"/>
        <v>#DIV/0!</v>
      </c>
      <c r="T11" s="66" t="e">
        <f t="shared" si="5"/>
        <v>#DIV/0!</v>
      </c>
    </row>
    <row r="12" spans="1:20" x14ac:dyDescent="0.25">
      <c r="B12" s="173" t="s">
        <v>57</v>
      </c>
      <c r="C12" s="66">
        <f>'Trimestral_1996-2017 (ref2010)'!L114</f>
        <v>8.3131537903859645</v>
      </c>
      <c r="D12" s="131">
        <f>'Trimestral_1996-2017 (ref2010)'!P114</f>
        <v>261092.60873666187</v>
      </c>
      <c r="E12" s="131">
        <f>'Trimestral_1996-2017 (ref2010)'!U114</f>
        <v>17162.867696250771</v>
      </c>
      <c r="F12" s="131">
        <f>'Trimestral_1996-2017 (ref2010)'!V114</f>
        <v>22990.584671204633</v>
      </c>
      <c r="G12" s="131">
        <f t="shared" si="0"/>
        <v>266920.32571161573</v>
      </c>
      <c r="H12" s="66">
        <f>'Trimestral_1996-2017 (ref2010)'!F17/'Trimestral_1996-2017 (ref2010)'!J114</f>
        <v>17939.185473411337</v>
      </c>
      <c r="I12" s="66">
        <f>'Trimestral_1996-2017 (ref2010)'!G17/'Trimestral_1996-2017 (ref2010)'!J114</f>
        <v>24222.990880849204</v>
      </c>
      <c r="J12" s="66">
        <f t="shared" si="6"/>
        <v>260636.52030417789</v>
      </c>
      <c r="K12" s="131">
        <f t="shared" si="3"/>
        <v>-456.08843248398625</v>
      </c>
      <c r="L12" s="168">
        <f t="shared" si="4"/>
        <v>-1.7468454380644581E-3</v>
      </c>
      <c r="M12" s="66"/>
      <c r="N12" s="66"/>
      <c r="O12" s="66"/>
      <c r="P12" s="66"/>
      <c r="Q12" s="66"/>
      <c r="R12" s="66"/>
      <c r="S12" s="66" t="e">
        <f t="shared" si="1"/>
        <v>#DIV/0!</v>
      </c>
      <c r="T12" s="66" t="e">
        <f t="shared" si="5"/>
        <v>#DIV/0!</v>
      </c>
    </row>
    <row r="13" spans="1:20" x14ac:dyDescent="0.25">
      <c r="B13" s="173" t="s">
        <v>58</v>
      </c>
      <c r="C13" s="66">
        <f>'Trimestral_1996-2017 (ref2010)'!L115</f>
        <v>7.8370479528968247</v>
      </c>
      <c r="D13" s="131">
        <f>'Trimestral_1996-2017 (ref2010)'!P115</f>
        <v>256601.41852344584</v>
      </c>
      <c r="E13" s="131">
        <f>'Trimestral_1996-2017 (ref2010)'!U115</f>
        <v>17236.473038774038</v>
      </c>
      <c r="F13" s="131">
        <f>'Trimestral_1996-2017 (ref2010)'!V115</f>
        <v>21654.699195915931</v>
      </c>
      <c r="G13" s="131">
        <f t="shared" si="0"/>
        <v>261019.64468058772</v>
      </c>
      <c r="H13" s="66">
        <f>'Trimestral_1996-2017 (ref2010)'!F18/'Trimestral_1996-2017 (ref2010)'!J115</f>
        <v>15646.085430711128</v>
      </c>
      <c r="I13" s="66">
        <f>'Trimestral_1996-2017 (ref2010)'!G18/'Trimestral_1996-2017 (ref2010)'!J115</f>
        <v>22680.592550831025</v>
      </c>
      <c r="J13" s="66">
        <f t="shared" si="6"/>
        <v>253985.13756046782</v>
      </c>
      <c r="K13" s="131">
        <f t="shared" si="3"/>
        <v>-2616.280962978024</v>
      </c>
      <c r="L13" s="168">
        <f t="shared" si="4"/>
        <v>-1.019589438761802E-2</v>
      </c>
      <c r="M13" s="66"/>
      <c r="N13" s="66"/>
      <c r="O13" s="66"/>
      <c r="P13" s="66"/>
      <c r="Q13" s="66"/>
      <c r="R13" s="66"/>
      <c r="S13" s="66" t="e">
        <f t="shared" si="1"/>
        <v>#DIV/0!</v>
      </c>
      <c r="T13" s="66" t="e">
        <f t="shared" si="5"/>
        <v>#DIV/0!</v>
      </c>
    </row>
    <row r="14" spans="1:20" x14ac:dyDescent="0.25">
      <c r="B14" s="173" t="s">
        <v>59</v>
      </c>
      <c r="C14" s="66">
        <f>'Trimestral_1996-2017 (ref2010)'!L116</f>
        <v>3.2043920224636424E-2</v>
      </c>
      <c r="D14" s="131">
        <f>'Trimestral_1996-2017 (ref2010)'!P116</f>
        <v>250483.72656022763</v>
      </c>
      <c r="E14" s="131">
        <f>'Trimestral_1996-2017 (ref2010)'!U116</f>
        <v>17959.625167376642</v>
      </c>
      <c r="F14" s="131">
        <f>'Trimestral_1996-2017 (ref2010)'!V116</f>
        <v>21404.643670599529</v>
      </c>
      <c r="G14" s="131">
        <f t="shared" si="0"/>
        <v>253928.74506345051</v>
      </c>
      <c r="H14" s="66">
        <f>'Trimestral_1996-2017 (ref2010)'!F19/'Trimestral_1996-2017 (ref2010)'!J116</f>
        <v>22002.410434316207</v>
      </c>
      <c r="I14" s="66">
        <f>'Trimestral_1996-2017 (ref2010)'!G19/'Trimestral_1996-2017 (ref2010)'!J116</f>
        <v>25670.612462623154</v>
      </c>
      <c r="J14" s="66">
        <f t="shared" si="6"/>
        <v>250260.54303514358</v>
      </c>
      <c r="K14" s="131">
        <f t="shared" si="3"/>
        <v>-223.18352508405223</v>
      </c>
      <c r="L14" s="168">
        <f t="shared" si="4"/>
        <v>-8.9101007937291614E-4</v>
      </c>
      <c r="M14" s="66"/>
      <c r="N14" s="66"/>
      <c r="O14" s="66"/>
      <c r="P14" s="66"/>
      <c r="Q14" s="66"/>
      <c r="R14" s="66"/>
      <c r="S14" s="66" t="e">
        <f t="shared" si="1"/>
        <v>#DIV/0!</v>
      </c>
      <c r="T14" s="66" t="e">
        <f t="shared" si="5"/>
        <v>#DIV/0!</v>
      </c>
    </row>
    <row r="15" spans="1:20" x14ac:dyDescent="0.25">
      <c r="B15" s="173" t="s">
        <v>60</v>
      </c>
      <c r="C15" s="66">
        <f>'Trimestral_1996-2017 (ref2010)'!L117</f>
        <v>7.1940858333463087</v>
      </c>
      <c r="D15" s="131">
        <f>'Trimestral_1996-2017 (ref2010)'!P117</f>
        <v>270105.24837847037</v>
      </c>
      <c r="E15" s="131">
        <f>'Trimestral_1996-2017 (ref2010)'!U117</f>
        <v>18323.64980550906</v>
      </c>
      <c r="F15" s="131">
        <f>'Trimestral_1996-2017 (ref2010)'!V117</f>
        <v>21114.591779429207</v>
      </c>
      <c r="G15" s="131">
        <f t="shared" si="0"/>
        <v>272896.19035239052</v>
      </c>
      <c r="H15" s="66">
        <f>'Trimestral_1996-2017 (ref2010)'!F20/'Trimestral_1996-2017 (ref2010)'!J117</f>
        <v>23511.593419377237</v>
      </c>
      <c r="I15" s="66">
        <f>'Trimestral_1996-2017 (ref2010)'!G20/'Trimestral_1996-2017 (ref2010)'!J117</f>
        <v>27574.381470497454</v>
      </c>
      <c r="J15" s="66">
        <f t="shared" si="6"/>
        <v>268833.40230127028</v>
      </c>
      <c r="K15" s="131">
        <f t="shared" si="3"/>
        <v>-1271.8460772000835</v>
      </c>
      <c r="L15" s="168">
        <f t="shared" si="4"/>
        <v>-4.708705531771001E-3</v>
      </c>
      <c r="M15" s="66"/>
      <c r="N15" s="66"/>
      <c r="O15" s="66"/>
      <c r="P15" s="66"/>
      <c r="Q15" s="66"/>
      <c r="R15" s="66"/>
      <c r="S15" s="66" t="e">
        <f t="shared" si="1"/>
        <v>#DIV/0!</v>
      </c>
      <c r="T15" s="66" t="e">
        <f t="shared" si="5"/>
        <v>#DIV/0!</v>
      </c>
    </row>
    <row r="16" spans="1:20" x14ac:dyDescent="0.25">
      <c r="B16" s="173" t="s">
        <v>61</v>
      </c>
      <c r="C16" s="66">
        <f>'Trimestral_1996-2017 (ref2010)'!L118</f>
        <v>9.3268920078086275</v>
      </c>
      <c r="D16" s="131">
        <f>'Trimestral_1996-2017 (ref2010)'!P118</f>
        <v>276069.62176949991</v>
      </c>
      <c r="E16" s="131">
        <f>'Trimestral_1996-2017 (ref2010)'!U118</f>
        <v>18031.899477489398</v>
      </c>
      <c r="F16" s="131">
        <f>'Trimestral_1996-2017 (ref2010)'!V118</f>
        <v>20319.111640011171</v>
      </c>
      <c r="G16" s="131">
        <f t="shared" si="0"/>
        <v>278356.83393202169</v>
      </c>
      <c r="H16" s="66">
        <f>'Trimestral_1996-2017 (ref2010)'!F21/'Trimestral_1996-2017 (ref2010)'!J118</f>
        <v>25501.457051242651</v>
      </c>
      <c r="I16" s="66">
        <f>'Trimestral_1996-2017 (ref2010)'!G21/'Trimestral_1996-2017 (ref2010)'!J118</f>
        <v>30413.359124555907</v>
      </c>
      <c r="J16" s="66">
        <f t="shared" si="6"/>
        <v>273444.93185870844</v>
      </c>
      <c r="K16" s="131">
        <f t="shared" si="3"/>
        <v>-2624.6899107914651</v>
      </c>
      <c r="L16" s="168">
        <f t="shared" si="4"/>
        <v>-9.5073477986031708E-3</v>
      </c>
      <c r="M16" s="66"/>
      <c r="N16" s="66"/>
      <c r="O16" s="66"/>
      <c r="P16" s="66"/>
      <c r="Q16" s="66"/>
      <c r="R16" s="66"/>
      <c r="S16" s="66" t="e">
        <f t="shared" si="1"/>
        <v>#DIV/0!</v>
      </c>
      <c r="T16" s="66" t="e">
        <f t="shared" si="5"/>
        <v>#DIV/0!</v>
      </c>
    </row>
    <row r="17" spans="1:20" x14ac:dyDescent="0.25">
      <c r="B17" s="173" t="s">
        <v>62</v>
      </c>
      <c r="C17" s="66">
        <f>'Trimestral_1996-2017 (ref2010)'!L119</f>
        <v>17.03069959106746</v>
      </c>
      <c r="D17" s="131">
        <f>'Trimestral_1996-2017 (ref2010)'!P119</f>
        <v>300711.44987111841</v>
      </c>
      <c r="E17" s="131">
        <f>'Trimestral_1996-2017 (ref2010)'!U119</f>
        <v>20912.049294618602</v>
      </c>
      <c r="F17" s="131">
        <f>'Trimestral_1996-2017 (ref2010)'!V119</f>
        <v>21731.251267215848</v>
      </c>
      <c r="G17" s="131">
        <f t="shared" si="0"/>
        <v>301530.65184371569</v>
      </c>
      <c r="H17" s="66">
        <f>'Trimestral_1996-2017 (ref2010)'!F22/'Trimestral_1996-2017 (ref2010)'!J119</f>
        <v>25986.907925442574</v>
      </c>
      <c r="I17" s="66">
        <f>'Trimestral_1996-2017 (ref2010)'!G22/'Trimestral_1996-2017 (ref2010)'!J119</f>
        <v>32025.149507157763</v>
      </c>
      <c r="J17" s="66">
        <f t="shared" si="6"/>
        <v>295492.41026200051</v>
      </c>
      <c r="K17" s="131">
        <f t="shared" si="3"/>
        <v>-5219.0396091178991</v>
      </c>
      <c r="L17" s="168">
        <f t="shared" si="4"/>
        <v>-1.7355639804718846E-2</v>
      </c>
      <c r="M17" s="66"/>
      <c r="N17" s="66"/>
      <c r="O17" s="66"/>
      <c r="P17" s="66"/>
      <c r="Q17" s="66"/>
      <c r="R17" s="66"/>
      <c r="S17" s="66" t="e">
        <f t="shared" ref="S17:S22" si="7">(R17/Q17)*100</f>
        <v>#DIV/0!</v>
      </c>
      <c r="T17" s="66" t="e">
        <f t="shared" si="5"/>
        <v>#DIV/0!</v>
      </c>
    </row>
    <row r="18" spans="1:20" s="34" customFormat="1" x14ac:dyDescent="0.25">
      <c r="A18"/>
      <c r="B18" s="173" t="s">
        <v>63</v>
      </c>
      <c r="C18" s="66">
        <f>'Trimestral_1996-2017 (ref2010)'!L120</f>
        <v>1.7822299960791135</v>
      </c>
      <c r="D18" s="131">
        <f>'Trimestral_1996-2017 (ref2010)'!P120</f>
        <v>285664.72408216191</v>
      </c>
      <c r="E18" s="131">
        <f>'Trimestral_1996-2017 (ref2010)'!U120</f>
        <v>28194.026290766353</v>
      </c>
      <c r="F18" s="131">
        <f>'Trimestral_1996-2017 (ref2010)'!V120</f>
        <v>31729.834869758652</v>
      </c>
      <c r="G18" s="131">
        <f t="shared" si="0"/>
        <v>289200.53266115423</v>
      </c>
      <c r="H18" s="66">
        <f>'Trimestral_1996-2017 (ref2010)'!F23/'Trimestral_1996-2017 (ref2010)'!J120</f>
        <v>26211.454494573187</v>
      </c>
      <c r="I18" s="66">
        <f>'Trimestral_1996-2017 (ref2010)'!G23/'Trimestral_1996-2017 (ref2010)'!J120</f>
        <v>30882.675276455197</v>
      </c>
      <c r="J18" s="66">
        <f t="shared" si="6"/>
        <v>284529.31187927222</v>
      </c>
      <c r="K18" s="131">
        <f t="shared" si="3"/>
        <v>-1135.4122028896818</v>
      </c>
      <c r="L18" s="168">
        <f t="shared" si="4"/>
        <v>-3.9746321725153523E-3</v>
      </c>
      <c r="M18" s="66"/>
      <c r="N18" s="66"/>
      <c r="O18" s="66"/>
      <c r="P18" s="66"/>
      <c r="Q18" s="66"/>
      <c r="R18" s="66"/>
      <c r="S18" s="66" t="e">
        <f t="shared" si="7"/>
        <v>#DIV/0!</v>
      </c>
      <c r="T18" s="66" t="e">
        <f>(S18/S17)-1</f>
        <v>#DIV/0!</v>
      </c>
    </row>
    <row r="19" spans="1:20" s="124" customFormat="1" x14ac:dyDescent="0.25">
      <c r="A19"/>
      <c r="B19" s="173" t="s">
        <v>64</v>
      </c>
      <c r="C19" s="66">
        <f>'Trimestral_1996-2017 (ref2010)'!L121</f>
        <v>7.4030290673885677</v>
      </c>
      <c r="D19" s="131">
        <f>'Trimestral_1996-2017 (ref2010)'!P121</f>
        <v>303406.78648406081</v>
      </c>
      <c r="E19" s="131">
        <f>'Trimestral_1996-2017 (ref2010)'!U121</f>
        <v>28767.731468186117</v>
      </c>
      <c r="F19" s="131">
        <f>'Trimestral_1996-2017 (ref2010)'!V121</f>
        <v>33195.299086728228</v>
      </c>
      <c r="G19" s="131">
        <f t="shared" si="0"/>
        <v>307834.35410260293</v>
      </c>
      <c r="H19" s="66">
        <f>'Trimestral_1996-2017 (ref2010)'!F24/'Trimestral_1996-2017 (ref2010)'!J121</f>
        <v>28971.36147705984</v>
      </c>
      <c r="I19" s="66">
        <f>'Trimestral_1996-2017 (ref2010)'!G24/'Trimestral_1996-2017 (ref2010)'!J121</f>
        <v>33516.826904739559</v>
      </c>
      <c r="J19" s="66">
        <f t="shared" si="6"/>
        <v>303288.88867492322</v>
      </c>
      <c r="K19" s="131">
        <f t="shared" si="3"/>
        <v>-117.89780913759023</v>
      </c>
      <c r="L19" s="168">
        <f t="shared" si="4"/>
        <v>-3.8858000015033902E-4</v>
      </c>
      <c r="M19" s="66"/>
      <c r="N19" s="66"/>
      <c r="O19" s="66"/>
      <c r="P19" s="66"/>
      <c r="Q19" s="66"/>
      <c r="R19" s="66"/>
      <c r="S19" s="66" t="e">
        <f t="shared" si="7"/>
        <v>#DIV/0!</v>
      </c>
      <c r="T19" s="66" t="e">
        <f>(S19/S18)-1</f>
        <v>#DIV/0!</v>
      </c>
    </row>
    <row r="20" spans="1:20" x14ac:dyDescent="0.25">
      <c r="B20" s="173" t="s">
        <v>65</v>
      </c>
      <c r="C20" s="66">
        <f>'Trimestral_1996-2017 (ref2010)'!L122</f>
        <v>12.987071008591389</v>
      </c>
      <c r="D20" s="131">
        <f>'Trimestral_1996-2017 (ref2010)'!P122</f>
        <v>323352.04756149405</v>
      </c>
      <c r="E20" s="131">
        <f>'Trimestral_1996-2017 (ref2010)'!U122</f>
        <v>31223.035152000852</v>
      </c>
      <c r="F20" s="131">
        <f>'Trimestral_1996-2017 (ref2010)'!V122</f>
        <v>36293.029340351139</v>
      </c>
      <c r="G20" s="131">
        <f t="shared" si="0"/>
        <v>328422.04174984433</v>
      </c>
      <c r="H20" s="66">
        <f>'Trimestral_1996-2017 (ref2010)'!F25/'Trimestral_1996-2017 (ref2010)'!J122</f>
        <v>31326.978301463143</v>
      </c>
      <c r="I20" s="66">
        <f>'Trimestral_1996-2017 (ref2010)'!G25/'Trimestral_1996-2017 (ref2010)'!J122</f>
        <v>37253.072943157662</v>
      </c>
      <c r="J20" s="66">
        <f t="shared" si="6"/>
        <v>322495.94710814976</v>
      </c>
      <c r="K20" s="131">
        <f t="shared" si="3"/>
        <v>-856.10045334429014</v>
      </c>
      <c r="L20" s="168">
        <f t="shared" si="4"/>
        <v>-2.6475801214200746E-3</v>
      </c>
      <c r="M20" s="66"/>
      <c r="N20" s="66"/>
      <c r="O20" s="66"/>
      <c r="P20" s="66"/>
      <c r="Q20" s="66"/>
      <c r="R20" s="66"/>
      <c r="S20" s="66" t="e">
        <f t="shared" si="7"/>
        <v>#DIV/0!</v>
      </c>
      <c r="T20" s="66" t="e">
        <f>(S20/S19)-1</f>
        <v>#DIV/0!</v>
      </c>
    </row>
    <row r="21" spans="1:20" x14ac:dyDescent="0.25">
      <c r="B21" s="173" t="s">
        <v>66</v>
      </c>
      <c r="C21" s="66">
        <f>'Trimestral_1996-2017 (ref2010)'!L123</f>
        <v>16.832973629398388</v>
      </c>
      <c r="D21" s="131">
        <f>'Trimestral_1996-2017 (ref2010)'!P123</f>
        <v>339942.65682329843</v>
      </c>
      <c r="E21" s="131">
        <f>'Trimestral_1996-2017 (ref2010)'!U123</f>
        <v>30614.842869163633</v>
      </c>
      <c r="F21" s="131">
        <f>'Trimestral_1996-2017 (ref2010)'!V123</f>
        <v>37528.324532384642</v>
      </c>
      <c r="G21" s="131">
        <f t="shared" si="0"/>
        <v>346856.13848651946</v>
      </c>
      <c r="H21" s="66">
        <f>'Trimestral_1996-2017 (ref2010)'!F26/'Trimestral_1996-2017 (ref2010)'!J123</f>
        <v>27762.328848729081</v>
      </c>
      <c r="I21" s="66">
        <f>'Trimestral_1996-2017 (ref2010)'!G26/'Trimestral_1996-2017 (ref2010)'!J123</f>
        <v>37646.685786846785</v>
      </c>
      <c r="J21" s="66">
        <f t="shared" si="6"/>
        <v>336971.78154840175</v>
      </c>
      <c r="K21" s="131">
        <f t="shared" si="3"/>
        <v>-2970.8752748966799</v>
      </c>
      <c r="L21" s="168">
        <f t="shared" si="4"/>
        <v>-8.7393424016243282E-3</v>
      </c>
      <c r="M21" s="66"/>
      <c r="N21" s="66"/>
      <c r="O21" s="66"/>
      <c r="P21" s="66"/>
      <c r="Q21" s="66"/>
      <c r="R21" s="66"/>
      <c r="S21" s="66" t="e">
        <f t="shared" si="7"/>
        <v>#DIV/0!</v>
      </c>
      <c r="T21" s="66" t="e">
        <f>(S21/S20)-1</f>
        <v>#DIV/0!</v>
      </c>
    </row>
    <row r="22" spans="1:20" x14ac:dyDescent="0.25">
      <c r="B22" s="173" t="s">
        <v>67</v>
      </c>
      <c r="C22" s="66">
        <f>'Trimestral_1996-2017 (ref2010)'!L124</f>
        <v>4.151052602299842</v>
      </c>
      <c r="D22" s="131">
        <f>'Trimestral_1996-2017 (ref2010)'!P124</f>
        <v>318824.47575136094</v>
      </c>
      <c r="E22" s="131">
        <f>'Trimestral_1996-2017 (ref2010)'!U124</f>
        <v>32629.726454688389</v>
      </c>
      <c r="F22" s="131">
        <f>'Trimestral_1996-2017 (ref2010)'!V124</f>
        <v>41478.580892241705</v>
      </c>
      <c r="G22" s="131">
        <f t="shared" si="0"/>
        <v>327673.3301889142</v>
      </c>
      <c r="H22" s="66">
        <f>'Trimestral_1996-2017 (ref2010)'!F27/'Trimestral_1996-2017 (ref2010)'!J124</f>
        <v>32736.494672227873</v>
      </c>
      <c r="I22" s="66">
        <f>'Trimestral_1996-2017 (ref2010)'!G27/'Trimestral_1996-2017 (ref2010)'!J124</f>
        <v>41828.358386251261</v>
      </c>
      <c r="J22" s="66">
        <f t="shared" si="6"/>
        <v>318581.46647489083</v>
      </c>
      <c r="K22" s="131">
        <f t="shared" si="3"/>
        <v>-243.00927647011122</v>
      </c>
      <c r="L22" s="168">
        <f t="shared" si="4"/>
        <v>-7.622039553187406E-4</v>
      </c>
      <c r="M22" s="66"/>
      <c r="N22" s="66"/>
      <c r="O22" s="66"/>
      <c r="P22" s="66"/>
      <c r="Q22" s="66"/>
      <c r="R22" s="66"/>
      <c r="S22" s="66" t="e">
        <f t="shared" si="7"/>
        <v>#DIV/0!</v>
      </c>
      <c r="T22" s="66" t="e">
        <f>(S22/S21)-1</f>
        <v>#DIV/0!</v>
      </c>
    </row>
    <row r="23" spans="1:20" x14ac:dyDescent="0.25">
      <c r="B23" s="173" t="s">
        <v>68</v>
      </c>
      <c r="C23" s="66">
        <f>'Trimestral_1996-2017 (ref2010)'!L125</f>
        <v>7.864664809372619</v>
      </c>
      <c r="D23" s="131">
        <f>'Trimestral_1996-2017 (ref2010)'!P125</f>
        <v>328864.42512959917</v>
      </c>
      <c r="E23" s="131">
        <f>'Trimestral_1996-2017 (ref2010)'!U125</f>
        <v>33998.762463319312</v>
      </c>
      <c r="F23" s="131">
        <f>'Trimestral_1996-2017 (ref2010)'!V125</f>
        <v>40239.296730317212</v>
      </c>
      <c r="G23" s="131">
        <f t="shared" si="0"/>
        <v>335104.95939659711</v>
      </c>
      <c r="H23" s="66">
        <f>'Trimestral_1996-2017 (ref2010)'!F28/'Trimestral_1996-2017 (ref2010)'!J125</f>
        <v>38553.900040700595</v>
      </c>
      <c r="I23" s="66">
        <f>'Trimestral_1996-2017 (ref2010)'!G28/'Trimestral_1996-2017 (ref2010)'!J125</f>
        <v>45861.410905561126</v>
      </c>
      <c r="J23" s="66">
        <f t="shared" si="6"/>
        <v>327797.44853173656</v>
      </c>
      <c r="K23" s="131">
        <f t="shared" si="3"/>
        <v>-1066.9765978626092</v>
      </c>
      <c r="L23" s="168">
        <f t="shared" si="4"/>
        <v>-3.2444269319861344E-3</v>
      </c>
    </row>
    <row r="24" spans="1:20" x14ac:dyDescent="0.25">
      <c r="B24" s="173" t="s">
        <v>69</v>
      </c>
      <c r="C24" s="66">
        <f>'Trimestral_1996-2017 (ref2010)'!L126</f>
        <v>10.835938830307182</v>
      </c>
      <c r="D24" s="131">
        <f>'Trimestral_1996-2017 (ref2010)'!P126</f>
        <v>335270.0306326219</v>
      </c>
      <c r="E24" s="131">
        <f>'Trimestral_1996-2017 (ref2010)'!U126</f>
        <v>33047.036030364427</v>
      </c>
      <c r="F24" s="131">
        <f>'Trimestral_1996-2017 (ref2010)'!V126</f>
        <v>37144.491999087571</v>
      </c>
      <c r="G24" s="131">
        <f t="shared" si="0"/>
        <v>339367.48660134507</v>
      </c>
      <c r="H24" s="66">
        <f>'Trimestral_1996-2017 (ref2010)'!F29/'Trimestral_1996-2017 (ref2010)'!J126</f>
        <v>42018.282444787772</v>
      </c>
      <c r="I24" s="66">
        <f>'Trimestral_1996-2017 (ref2010)'!G29/'Trimestral_1996-2017 (ref2010)'!J126</f>
        <v>47370.727579321312</v>
      </c>
      <c r="J24" s="66">
        <f t="shared" si="6"/>
        <v>334015.04146681156</v>
      </c>
      <c r="K24" s="131">
        <f t="shared" si="3"/>
        <v>-1254.9891658103443</v>
      </c>
      <c r="L24" s="168">
        <f t="shared" si="4"/>
        <v>-3.7432190507523202E-3</v>
      </c>
    </row>
    <row r="25" spans="1:20" x14ac:dyDescent="0.25">
      <c r="B25" s="173" t="s">
        <v>70</v>
      </c>
      <c r="C25" s="66">
        <f>'Trimestral_1996-2017 (ref2010)'!L127</f>
        <v>15.598133859732581</v>
      </c>
      <c r="D25" s="131">
        <f>'Trimestral_1996-2017 (ref2010)'!P127</f>
        <v>350790.33147128543</v>
      </c>
      <c r="E25" s="131">
        <f>'Trimestral_1996-2017 (ref2010)'!U127</f>
        <v>32351.52033693339</v>
      </c>
      <c r="F25" s="131">
        <f>'Trimestral_1996-2017 (ref2010)'!V127</f>
        <v>34587.020825231702</v>
      </c>
      <c r="G25" s="131">
        <f t="shared" si="0"/>
        <v>353025.83195958374</v>
      </c>
      <c r="H25" s="66">
        <f>'Trimestral_1996-2017 (ref2010)'!F30/'Trimestral_1996-2017 (ref2010)'!J127</f>
        <v>36334.721823950007</v>
      </c>
      <c r="I25" s="66">
        <f>'Trimestral_1996-2017 (ref2010)'!G30/'Trimestral_1996-2017 (ref2010)'!J127</f>
        <v>41415.088988896634</v>
      </c>
      <c r="J25" s="66">
        <f t="shared" si="6"/>
        <v>347945.46479463711</v>
      </c>
      <c r="K25" s="131">
        <f t="shared" si="3"/>
        <v>-2844.866676648322</v>
      </c>
      <c r="L25" s="168">
        <f t="shared" si="4"/>
        <v>-8.1098776717031425E-3</v>
      </c>
    </row>
    <row r="26" spans="1:20" x14ac:dyDescent="0.25">
      <c r="B26" s="173" t="s">
        <v>71</v>
      </c>
      <c r="C26" s="66">
        <f>'Trimestral_1996-2017 (ref2010)'!L128</f>
        <v>4.0185246193921973</v>
      </c>
      <c r="D26" s="131">
        <f>'Trimestral_1996-2017 (ref2010)'!P128</f>
        <v>345904.16458729893</v>
      </c>
      <c r="E26" s="131">
        <f>'Trimestral_1996-2017 (ref2010)'!U128</f>
        <v>40797.166595213617</v>
      </c>
      <c r="F26" s="131">
        <f>'Trimestral_1996-2017 (ref2010)'!V128</f>
        <v>42978.414173739919</v>
      </c>
      <c r="G26" s="131">
        <f t="shared" si="0"/>
        <v>348085.4121658252</v>
      </c>
      <c r="H26" s="66">
        <f>'Trimestral_1996-2017 (ref2010)'!F31/'Trimestral_1996-2017 (ref2010)'!J128</f>
        <v>34092.700050420332</v>
      </c>
      <c r="I26" s="66">
        <f>'Trimestral_1996-2017 (ref2010)'!G31/'Trimestral_1996-2017 (ref2010)'!J128</f>
        <v>37935.065475313691</v>
      </c>
      <c r="J26" s="66">
        <f t="shared" si="6"/>
        <v>344243.04674093181</v>
      </c>
      <c r="K26" s="131">
        <f t="shared" si="3"/>
        <v>-1661.117846367124</v>
      </c>
      <c r="L26" s="168">
        <f t="shared" si="4"/>
        <v>-4.8022487625987882E-3</v>
      </c>
    </row>
    <row r="27" spans="1:20" x14ac:dyDescent="0.25">
      <c r="B27" s="173" t="s">
        <v>72</v>
      </c>
      <c r="C27" s="66">
        <f>'Trimestral_1996-2017 (ref2010)'!L129</f>
        <v>11.396888544599879</v>
      </c>
      <c r="D27" s="131">
        <f>'Trimestral_1996-2017 (ref2010)'!P129</f>
        <v>376526.72551842994</v>
      </c>
      <c r="E27" s="131">
        <f>'Trimestral_1996-2017 (ref2010)'!U129</f>
        <v>37448.304062984134</v>
      </c>
      <c r="F27" s="131">
        <f>'Trimestral_1996-2017 (ref2010)'!V129</f>
        <v>41844.21435925828</v>
      </c>
      <c r="G27" s="131">
        <f t="shared" si="0"/>
        <v>380922.63581470412</v>
      </c>
      <c r="H27" s="66">
        <f>'Trimestral_1996-2017 (ref2010)'!F32/'Trimestral_1996-2017 (ref2010)'!J129</f>
        <v>36540.710196671484</v>
      </c>
      <c r="I27" s="66">
        <f>'Trimestral_1996-2017 (ref2010)'!G32/'Trimestral_1996-2017 (ref2010)'!J129</f>
        <v>39685.752900655614</v>
      </c>
      <c r="J27" s="66">
        <f t="shared" si="6"/>
        <v>377777.59311071999</v>
      </c>
      <c r="K27" s="131">
        <f t="shared" si="3"/>
        <v>1250.8675922900438</v>
      </c>
      <c r="L27" s="168">
        <f t="shared" si="4"/>
        <v>3.3221216649834259E-3</v>
      </c>
    </row>
    <row r="28" spans="1:20" x14ac:dyDescent="0.25">
      <c r="B28" s="173" t="s">
        <v>73</v>
      </c>
      <c r="C28" s="66">
        <f>'Trimestral_1996-2017 (ref2010)'!L130</f>
        <v>14.905619748195486</v>
      </c>
      <c r="D28" s="131">
        <f>'Trimestral_1996-2017 (ref2010)'!P130</f>
        <v>393933.407047235</v>
      </c>
      <c r="E28" s="131">
        <f>'Trimestral_1996-2017 (ref2010)'!U130</f>
        <v>47502.982874927089</v>
      </c>
      <c r="F28" s="131">
        <f>'Trimestral_1996-2017 (ref2010)'!V130</f>
        <v>41327.844950810555</v>
      </c>
      <c r="G28" s="131">
        <f t="shared" si="0"/>
        <v>387758.26912311843</v>
      </c>
      <c r="H28" s="66">
        <f>'Trimestral_1996-2017 (ref2010)'!F33/'Trimestral_1996-2017 (ref2010)'!J130</f>
        <v>60417.576052884826</v>
      </c>
      <c r="I28" s="66">
        <f>'Trimestral_1996-2017 (ref2010)'!G33/'Trimestral_1996-2017 (ref2010)'!J130</f>
        <v>51513.127608018491</v>
      </c>
      <c r="J28" s="66">
        <f t="shared" si="6"/>
        <v>396662.71756798471</v>
      </c>
      <c r="K28" s="131">
        <f t="shared" si="3"/>
        <v>2729.3105207497138</v>
      </c>
      <c r="L28" s="168">
        <f t="shared" si="4"/>
        <v>6.9283550770865513E-3</v>
      </c>
    </row>
    <row r="29" spans="1:20" x14ac:dyDescent="0.25">
      <c r="B29" s="173" t="s">
        <v>74</v>
      </c>
      <c r="C29" s="66">
        <f>'Trimestral_1996-2017 (ref2010)'!L131</f>
        <v>20.393235957571182</v>
      </c>
      <c r="D29" s="131">
        <f>'Trimestral_1996-2017 (ref2010)'!P131</f>
        <v>419055.94895619346</v>
      </c>
      <c r="E29" s="131">
        <f>'Trimestral_1996-2017 (ref2010)'!U131</f>
        <v>47692.810909096275</v>
      </c>
      <c r="F29" s="131">
        <f>'Trimestral_1996-2017 (ref2010)'!V131</f>
        <v>39562.359889337327</v>
      </c>
      <c r="G29" s="131">
        <f t="shared" si="0"/>
        <v>410925.49793643452</v>
      </c>
      <c r="H29" s="66">
        <f>'Trimestral_1996-2017 (ref2010)'!F34/'Trimestral_1996-2017 (ref2010)'!J131</f>
        <v>60483.863641600525</v>
      </c>
      <c r="I29" s="66">
        <f>'Trimestral_1996-2017 (ref2010)'!G34/'Trimestral_1996-2017 (ref2010)'!J131</f>
        <v>52023.80682555466</v>
      </c>
      <c r="J29" s="66">
        <f t="shared" si="6"/>
        <v>419385.55475248041</v>
      </c>
      <c r="K29" s="131">
        <f t="shared" si="3"/>
        <v>329.60579628695268</v>
      </c>
      <c r="L29" s="168">
        <f t="shared" si="4"/>
        <v>7.8654365152899537E-4</v>
      </c>
    </row>
    <row r="30" spans="1:20" x14ac:dyDescent="0.25">
      <c r="B30" s="173" t="s">
        <v>75</v>
      </c>
      <c r="C30" s="66">
        <f>'Trimestral_1996-2017 (ref2010)'!L132</f>
        <v>6.6910014848864403</v>
      </c>
      <c r="D30" s="131">
        <f>'Trimestral_1996-2017 (ref2010)'!P132</f>
        <v>399492.83092039858</v>
      </c>
      <c r="E30" s="131">
        <f>'Trimestral_1996-2017 (ref2010)'!U132</f>
        <v>56865.019671158552</v>
      </c>
      <c r="F30" s="131">
        <f>'Trimestral_1996-2017 (ref2010)'!V132</f>
        <v>48784.471089826526</v>
      </c>
      <c r="G30" s="131">
        <f t="shared" si="0"/>
        <v>391412.28233906656</v>
      </c>
      <c r="H30" s="66">
        <f>'Trimestral_1996-2017 (ref2010)'!F35/'Trimestral_1996-2017 (ref2010)'!J132</f>
        <v>58517.2886032561</v>
      </c>
      <c r="I30" s="66">
        <f>'Trimestral_1996-2017 (ref2010)'!G35/'Trimestral_1996-2017 (ref2010)'!J132</f>
        <v>53861.773632778466</v>
      </c>
      <c r="J30" s="66">
        <f t="shared" si="6"/>
        <v>396067.79730954417</v>
      </c>
      <c r="K30" s="131">
        <f t="shared" si="3"/>
        <v>-3425.0336108544143</v>
      </c>
      <c r="L30" s="168">
        <f t="shared" si="4"/>
        <v>-8.5734545047114336E-3</v>
      </c>
    </row>
    <row r="31" spans="1:20" x14ac:dyDescent="0.25">
      <c r="B31" s="173" t="s">
        <v>76</v>
      </c>
      <c r="C31" s="66">
        <f>'Trimestral_1996-2017 (ref2010)'!L133</f>
        <v>12.541992299871822</v>
      </c>
      <c r="D31" s="131">
        <f>'Trimestral_1996-2017 (ref2010)'!P133</f>
        <v>419971.30479358375</v>
      </c>
      <c r="E31" s="131">
        <f>'Trimestral_1996-2017 (ref2010)'!U133</f>
        <v>58426.623165040241</v>
      </c>
      <c r="F31" s="131">
        <f>'Trimestral_1996-2017 (ref2010)'!V133</f>
        <v>48310.935127634097</v>
      </c>
      <c r="G31" s="131">
        <f t="shared" si="0"/>
        <v>409855.61675617762</v>
      </c>
      <c r="H31" s="66">
        <f>'Trimestral_1996-2017 (ref2010)'!F36/'Trimestral_1996-2017 (ref2010)'!J133</f>
        <v>55562.746614831609</v>
      </c>
      <c r="I31" s="66">
        <f>'Trimestral_1996-2017 (ref2010)'!G36/'Trimestral_1996-2017 (ref2010)'!J133</f>
        <v>46903.483020719861</v>
      </c>
      <c r="J31" s="66">
        <f t="shared" si="6"/>
        <v>418514.8803502894</v>
      </c>
      <c r="K31" s="131">
        <f t="shared" si="3"/>
        <v>-1456.4244432943524</v>
      </c>
      <c r="L31" s="168">
        <f t="shared" si="4"/>
        <v>-3.4679141804942748E-3</v>
      </c>
    </row>
    <row r="32" spans="1:20" x14ac:dyDescent="0.25">
      <c r="B32" s="173" t="s">
        <v>77</v>
      </c>
      <c r="C32" s="66">
        <f>'Trimestral_1996-2017 (ref2010)'!L134</f>
        <v>17.818253777548431</v>
      </c>
      <c r="D32" s="131">
        <f>'Trimestral_1996-2017 (ref2010)'!P134</f>
        <v>444874.8295134434</v>
      </c>
      <c r="E32" s="131">
        <f>'Trimestral_1996-2017 (ref2010)'!U134</f>
        <v>59080.554017616327</v>
      </c>
      <c r="F32" s="131">
        <f>'Trimestral_1996-2017 (ref2010)'!V134</f>
        <v>47960.099978581435</v>
      </c>
      <c r="G32" s="131">
        <f t="shared" si="0"/>
        <v>433754.3754744085</v>
      </c>
      <c r="H32" s="66">
        <f>'Trimestral_1996-2017 (ref2010)'!F37/'Trimestral_1996-2017 (ref2010)'!J134</f>
        <v>57948.454915235605</v>
      </c>
      <c r="I32" s="66">
        <f>'Trimestral_1996-2017 (ref2010)'!G37/'Trimestral_1996-2017 (ref2010)'!J134</f>
        <v>47216.223847683395</v>
      </c>
      <c r="J32" s="66">
        <f t="shared" si="6"/>
        <v>444486.60654196073</v>
      </c>
      <c r="K32" s="131">
        <f t="shared" si="3"/>
        <v>-388.22297148266807</v>
      </c>
      <c r="L32" s="168">
        <f t="shared" si="4"/>
        <v>-8.7265663446786797E-4</v>
      </c>
    </row>
    <row r="33" spans="2:12" x14ac:dyDescent="0.25">
      <c r="B33" s="173" t="s">
        <v>78</v>
      </c>
      <c r="C33" s="66">
        <f>'Trimestral_1996-2017 (ref2010)'!L135</f>
        <v>23.637815263532737</v>
      </c>
      <c r="D33" s="131">
        <f>'Trimestral_1996-2017 (ref2010)'!P135</f>
        <v>473910.69715023832</v>
      </c>
      <c r="E33" s="131">
        <f>'Trimestral_1996-2017 (ref2010)'!U135</f>
        <v>61089.17042199678</v>
      </c>
      <c r="F33" s="131">
        <f>'Trimestral_1996-2017 (ref2010)'!V135</f>
        <v>52881.574007763506</v>
      </c>
      <c r="G33" s="131">
        <f t="shared" si="0"/>
        <v>465703.10073600506</v>
      </c>
      <c r="H33" s="66">
        <f>'Trimestral_1996-2017 (ref2010)'!F38/'Trimestral_1996-2017 (ref2010)'!J135</f>
        <v>57221.076973760049</v>
      </c>
      <c r="I33" s="66">
        <f>'Trimestral_1996-2017 (ref2010)'!G38/'Trimestral_1996-2017 (ref2010)'!J135</f>
        <v>48001.54017046043</v>
      </c>
      <c r="J33" s="66">
        <f t="shared" si="6"/>
        <v>474922.63753930468</v>
      </c>
      <c r="K33" s="131">
        <f t="shared" si="3"/>
        <v>1011.9403890663525</v>
      </c>
      <c r="L33" s="168">
        <f t="shared" si="4"/>
        <v>2.135297631286742E-3</v>
      </c>
    </row>
    <row r="34" spans="2:12" x14ac:dyDescent="0.25">
      <c r="B34" s="173" t="s">
        <v>79</v>
      </c>
      <c r="C34" s="66">
        <f>'Trimestral_1996-2017 (ref2010)'!L136</f>
        <v>3.4515396214443115</v>
      </c>
      <c r="D34" s="131">
        <f>'Trimestral_1996-2017 (ref2010)'!P136</f>
        <v>458944.20394005917</v>
      </c>
      <c r="E34" s="131">
        <f>'Trimestral_1996-2017 (ref2010)'!U136</f>
        <v>70900.990722484828</v>
      </c>
      <c r="F34" s="131">
        <f>'Trimestral_1996-2017 (ref2010)'!V136</f>
        <v>58933.822377913544</v>
      </c>
      <c r="G34" s="131">
        <f t="shared" si="0"/>
        <v>446977.03559548792</v>
      </c>
      <c r="H34" s="66">
        <f>'Trimestral_1996-2017 (ref2010)'!F39/'Trimestral_1996-2017 (ref2010)'!J136</f>
        <v>66197.415719917015</v>
      </c>
      <c r="I34" s="66">
        <f>'Trimestral_1996-2017 (ref2010)'!G39/'Trimestral_1996-2017 (ref2010)'!J136</f>
        <v>54575.105774439464</v>
      </c>
      <c r="J34" s="66">
        <f t="shared" si="6"/>
        <v>458599.3455409655</v>
      </c>
      <c r="K34" s="131">
        <f t="shared" si="3"/>
        <v>-344.85839909367496</v>
      </c>
      <c r="L34" s="168">
        <f t="shared" si="4"/>
        <v>-7.5141683048407233E-4</v>
      </c>
    </row>
    <row r="35" spans="2:12" x14ac:dyDescent="0.25">
      <c r="B35" s="173" t="s">
        <v>80</v>
      </c>
      <c r="C35" s="66">
        <f>'Trimestral_1996-2017 (ref2010)'!L137</f>
        <v>11.564665411117849</v>
      </c>
      <c r="D35" s="131">
        <f>'Trimestral_1996-2017 (ref2010)'!P137</f>
        <v>507389.37081145163</v>
      </c>
      <c r="E35" s="131">
        <f>'Trimestral_1996-2017 (ref2010)'!U137</f>
        <v>73435.006347568647</v>
      </c>
      <c r="F35" s="131">
        <f>'Trimestral_1996-2017 (ref2010)'!V137</f>
        <v>61179.437539195438</v>
      </c>
      <c r="G35" s="131">
        <f t="shared" si="0"/>
        <v>495133.8020030784</v>
      </c>
      <c r="H35" s="66">
        <f>'Trimestral_1996-2017 (ref2010)'!F40/'Trimestral_1996-2017 (ref2010)'!J137</f>
        <v>79876.0193440578</v>
      </c>
      <c r="I35" s="66">
        <f>'Trimestral_1996-2017 (ref2010)'!G40/'Trimestral_1996-2017 (ref2010)'!J137</f>
        <v>61164.930592174649</v>
      </c>
      <c r="J35" s="66">
        <f t="shared" si="6"/>
        <v>513844.89075496153</v>
      </c>
      <c r="K35" s="131">
        <f t="shared" si="3"/>
        <v>6455.5199435098912</v>
      </c>
      <c r="L35" s="168">
        <f t="shared" si="4"/>
        <v>1.2723009812337583E-2</v>
      </c>
    </row>
    <row r="36" spans="2:12" x14ac:dyDescent="0.25">
      <c r="B36" s="173" t="s">
        <v>81</v>
      </c>
      <c r="C36" s="66">
        <f>'Trimestral_1996-2017 (ref2010)'!L138</f>
        <v>16.51743985910208</v>
      </c>
      <c r="D36" s="131">
        <f>'Trimestral_1996-2017 (ref2010)'!P138</f>
        <v>539612.46169991617</v>
      </c>
      <c r="E36" s="131">
        <f>'Trimestral_1996-2017 (ref2010)'!U138</f>
        <v>74812.137931938181</v>
      </c>
      <c r="F36" s="131">
        <f>'Trimestral_1996-2017 (ref2010)'!V138</f>
        <v>60978.63486045997</v>
      </c>
      <c r="G36" s="131">
        <f t="shared" si="0"/>
        <v>525778.95862843795</v>
      </c>
      <c r="H36" s="66">
        <f>'Trimestral_1996-2017 (ref2010)'!F41/'Trimestral_1996-2017 (ref2010)'!J138</f>
        <v>82842.101862605967</v>
      </c>
      <c r="I36" s="66">
        <f>'Trimestral_1996-2017 (ref2010)'!G41/'Trimestral_1996-2017 (ref2010)'!J138</f>
        <v>63589.362343378678</v>
      </c>
      <c r="J36" s="66">
        <f t="shared" si="6"/>
        <v>545031.69814766524</v>
      </c>
      <c r="K36" s="131">
        <f t="shared" si="3"/>
        <v>5419.2364477490773</v>
      </c>
      <c r="L36" s="168">
        <f t="shared" si="4"/>
        <v>1.0042830424407003E-2</v>
      </c>
    </row>
    <row r="37" spans="2:12" x14ac:dyDescent="0.25">
      <c r="B37" s="173" t="s">
        <v>82</v>
      </c>
      <c r="C37" s="66">
        <f>'Trimestral_1996-2017 (ref2010)'!L139</f>
        <v>20.841339596558207</v>
      </c>
      <c r="D37" s="131">
        <f>'Trimestral_1996-2017 (ref2010)'!P139</f>
        <v>566589.84170479001</v>
      </c>
      <c r="E37" s="131">
        <f>'Trimestral_1996-2017 (ref2010)'!U139</f>
        <v>76841.677934918553</v>
      </c>
      <c r="F37" s="131">
        <f>'Trimestral_1996-2017 (ref2010)'!V139</f>
        <v>63172.019952570328</v>
      </c>
      <c r="G37" s="131">
        <f t="shared" si="0"/>
        <v>552920.18372244178</v>
      </c>
      <c r="H37" s="66">
        <f>'Trimestral_1996-2017 (ref2010)'!F42/'Trimestral_1996-2017 (ref2010)'!J139</f>
        <v>73161.6356961274</v>
      </c>
      <c r="I37" s="66">
        <f>'Trimestral_1996-2017 (ref2010)'!G42/'Trimestral_1996-2017 (ref2010)'!J139</f>
        <v>60360.148128983164</v>
      </c>
      <c r="J37" s="66">
        <f t="shared" si="6"/>
        <v>565721.671289586</v>
      </c>
      <c r="K37" s="131">
        <f t="shared" si="3"/>
        <v>-868.17041520401835</v>
      </c>
      <c r="L37" s="168">
        <f t="shared" si="4"/>
        <v>-1.5322731741744863E-3</v>
      </c>
    </row>
    <row r="38" spans="2:12" x14ac:dyDescent="0.25">
      <c r="B38" s="173" t="s">
        <v>83</v>
      </c>
      <c r="C38" s="66">
        <f>'Trimestral_1996-2017 (ref2010)'!L140</f>
        <v>2.0665940164796828</v>
      </c>
      <c r="D38" s="131">
        <f>'Trimestral_1996-2017 (ref2010)'!P140</f>
        <v>507509.61755916785</v>
      </c>
      <c r="E38" s="131">
        <f>'Trimestral_1996-2017 (ref2010)'!U140</f>
        <v>88159.018171802047</v>
      </c>
      <c r="F38" s="131">
        <f>'Trimestral_1996-2017 (ref2010)'!V140</f>
        <v>68842.633652367847</v>
      </c>
      <c r="G38" s="131">
        <f t="shared" si="0"/>
        <v>488193.23303973366</v>
      </c>
      <c r="H38" s="66">
        <f>'Trimestral_1996-2017 (ref2010)'!F43/'Trimestral_1996-2017 (ref2010)'!J140</f>
        <v>76202.617797497704</v>
      </c>
      <c r="I38" s="66">
        <f>'Trimestral_1996-2017 (ref2010)'!G43/'Trimestral_1996-2017 (ref2010)'!J140</f>
        <v>60944.032916227894</v>
      </c>
      <c r="J38" s="66">
        <f t="shared" si="6"/>
        <v>503451.8179210035</v>
      </c>
      <c r="K38" s="131">
        <f t="shared" si="3"/>
        <v>-4057.7996381643461</v>
      </c>
      <c r="L38" s="168">
        <f t="shared" si="4"/>
        <v>-7.9955127898463305E-3</v>
      </c>
    </row>
    <row r="39" spans="2:12" x14ac:dyDescent="0.25">
      <c r="B39" s="173" t="s">
        <v>84</v>
      </c>
      <c r="C39" s="66">
        <f>'Trimestral_1996-2017 (ref2010)'!L141</f>
        <v>9.0604397454767422</v>
      </c>
      <c r="D39" s="131">
        <f>'Trimestral_1996-2017 (ref2010)'!P141</f>
        <v>556986.80390189507</v>
      </c>
      <c r="E39" s="131">
        <f>'Trimestral_1996-2017 (ref2010)'!U141</f>
        <v>89556.429656204476</v>
      </c>
      <c r="F39" s="131">
        <f>'Trimestral_1996-2017 (ref2010)'!V141</f>
        <v>70070.954053163456</v>
      </c>
      <c r="G39" s="131">
        <f t="shared" si="0"/>
        <v>537501.32829885406</v>
      </c>
      <c r="H39" s="66">
        <f>'Trimestral_1996-2017 (ref2010)'!F44/'Trimestral_1996-2017 (ref2010)'!J141</f>
        <v>78414.989922103807</v>
      </c>
      <c r="I39" s="66">
        <f>'Trimestral_1996-2017 (ref2010)'!G44/'Trimestral_1996-2017 (ref2010)'!J141</f>
        <v>61543.330869696336</v>
      </c>
      <c r="J39" s="66">
        <f t="shared" si="6"/>
        <v>554372.98735126154</v>
      </c>
      <c r="K39" s="131">
        <f t="shared" si="3"/>
        <v>-2613.8165506335208</v>
      </c>
      <c r="L39" s="168">
        <f t="shared" si="4"/>
        <v>-4.6927800305550963E-3</v>
      </c>
    </row>
    <row r="40" spans="2:12" x14ac:dyDescent="0.25">
      <c r="B40" s="173" t="s">
        <v>85</v>
      </c>
      <c r="C40" s="66">
        <f>'Trimestral_1996-2017 (ref2010)'!L142</f>
        <v>12.565778337279307</v>
      </c>
      <c r="D40" s="131">
        <f>'Trimestral_1996-2017 (ref2010)'!P142</f>
        <v>570115.81782440632</v>
      </c>
      <c r="E40" s="131">
        <f>'Trimestral_1996-2017 (ref2010)'!U142</f>
        <v>90840.612181744174</v>
      </c>
      <c r="F40" s="131">
        <f>'Trimestral_1996-2017 (ref2010)'!V142</f>
        <v>68872.703503275232</v>
      </c>
      <c r="G40" s="131">
        <f t="shared" si="0"/>
        <v>548147.9091459373</v>
      </c>
      <c r="H40" s="66">
        <f>'Trimestral_1996-2017 (ref2010)'!F45/'Trimestral_1996-2017 (ref2010)'!J142</f>
        <v>81539.769087543624</v>
      </c>
      <c r="I40" s="66">
        <f>'Trimestral_1996-2017 (ref2010)'!G45/'Trimestral_1996-2017 (ref2010)'!J142</f>
        <v>61210.432721402824</v>
      </c>
      <c r="J40" s="66">
        <f t="shared" si="6"/>
        <v>568477.24551207805</v>
      </c>
      <c r="K40" s="131">
        <f t="shared" si="3"/>
        <v>-1638.572312328266</v>
      </c>
      <c r="L40" s="168">
        <f t="shared" si="4"/>
        <v>-2.8741042803919195E-3</v>
      </c>
    </row>
    <row r="41" spans="2:12" x14ac:dyDescent="0.25">
      <c r="B41" s="173" t="s">
        <v>86</v>
      </c>
      <c r="C41" s="66">
        <f>'Trimestral_1996-2017 (ref2010)'!L143</f>
        <v>18.259740772343328</v>
      </c>
      <c r="D41" s="131">
        <f>'Trimestral_1996-2017 (ref2010)'!P143</f>
        <v>606243.94168440334</v>
      </c>
      <c r="E41" s="131">
        <f>'Trimestral_1996-2017 (ref2010)'!U143</f>
        <v>92442.402564433782</v>
      </c>
      <c r="F41" s="131">
        <f>'Trimestral_1996-2017 (ref2010)'!V143</f>
        <v>71922.827039812968</v>
      </c>
      <c r="G41" s="131">
        <f t="shared" si="0"/>
        <v>585724.36615978251</v>
      </c>
      <c r="H41" s="66">
        <f>'Trimestral_1996-2017 (ref2010)'!F46/'Trimestral_1996-2017 (ref2010)'!J143</f>
        <v>71850.438747271284</v>
      </c>
      <c r="I41" s="66">
        <f>'Trimestral_1996-2017 (ref2010)'!G46/'Trimestral_1996-2017 (ref2010)'!J143</f>
        <v>55726.170286994282</v>
      </c>
      <c r="J41" s="66">
        <f t="shared" si="6"/>
        <v>601848.63462005951</v>
      </c>
      <c r="K41" s="131">
        <f t="shared" si="3"/>
        <v>-4395.3070643438259</v>
      </c>
      <c r="L41" s="168">
        <f t="shared" si="4"/>
        <v>-7.2500634845633176E-3</v>
      </c>
    </row>
    <row r="42" spans="2:12" x14ac:dyDescent="0.25">
      <c r="B42" s="173" t="s">
        <v>87</v>
      </c>
      <c r="C42" s="66">
        <f>'Trimestral_1996-2017 (ref2010)'!L144</f>
        <v>2.0879825590193186</v>
      </c>
      <c r="D42" s="131">
        <f>'Trimestral_1996-2017 (ref2010)'!P144</f>
        <v>568652.07731110405</v>
      </c>
      <c r="E42" s="131">
        <f>'Trimestral_1996-2017 (ref2010)'!U144</f>
        <v>85358.711816754454</v>
      </c>
      <c r="F42" s="131">
        <f>'Trimestral_1996-2017 (ref2010)'!V144</f>
        <v>70649.142651257644</v>
      </c>
      <c r="G42" s="131">
        <f t="shared" si="0"/>
        <v>553942.50814560731</v>
      </c>
      <c r="H42" s="66">
        <f>'Trimestral_1996-2017 (ref2010)'!F47/'Trimestral_1996-2017 (ref2010)'!J144</f>
        <v>75778.009105761055</v>
      </c>
      <c r="I42" s="66">
        <f>'Trimestral_1996-2017 (ref2010)'!G47/'Trimestral_1996-2017 (ref2010)'!J144</f>
        <v>62564.264199413032</v>
      </c>
      <c r="J42" s="66">
        <f t="shared" si="6"/>
        <v>567156.25305195537</v>
      </c>
      <c r="K42" s="131">
        <f t="shared" si="3"/>
        <v>-1495.8242591486778</v>
      </c>
      <c r="L42" s="168">
        <f t="shared" si="4"/>
        <v>-2.6304735686920331E-3</v>
      </c>
    </row>
    <row r="43" spans="2:12" x14ac:dyDescent="0.25">
      <c r="B43" s="173" t="s">
        <v>88</v>
      </c>
      <c r="C43" s="66">
        <f>'Trimestral_1996-2017 (ref2010)'!L145</f>
        <v>7.0329801272397514</v>
      </c>
      <c r="D43" s="131">
        <f>'Trimestral_1996-2017 (ref2010)'!P145</f>
        <v>599765.79366011883</v>
      </c>
      <c r="E43" s="131">
        <f>'Trimestral_1996-2017 (ref2010)'!U145</f>
        <v>80498.468050574782</v>
      </c>
      <c r="F43" s="131">
        <f>'Trimestral_1996-2017 (ref2010)'!V145</f>
        <v>73107.012036525397</v>
      </c>
      <c r="G43" s="131">
        <f t="shared" si="0"/>
        <v>592374.33764606947</v>
      </c>
      <c r="H43" s="66">
        <f>'Trimestral_1996-2017 (ref2010)'!F48/'Trimestral_1996-2017 (ref2010)'!J145</f>
        <v>77489.838027970472</v>
      </c>
      <c r="I43" s="66">
        <f>'Trimestral_1996-2017 (ref2010)'!G48/'Trimestral_1996-2017 (ref2010)'!J145</f>
        <v>64827.730214736126</v>
      </c>
      <c r="J43" s="66">
        <f t="shared" si="6"/>
        <v>605036.44545930391</v>
      </c>
      <c r="K43" s="131">
        <f t="shared" si="3"/>
        <v>5270.6517991850851</v>
      </c>
      <c r="L43" s="168">
        <f t="shared" si="4"/>
        <v>8.7878499489284136E-3</v>
      </c>
    </row>
    <row r="44" spans="2:12" x14ac:dyDescent="0.25">
      <c r="B44" s="173" t="s">
        <v>89</v>
      </c>
      <c r="C44" s="66">
        <f>'Trimestral_1996-2017 (ref2010)'!L146</f>
        <v>13.265651434213067</v>
      </c>
      <c r="D44" s="131">
        <f>'Trimestral_1996-2017 (ref2010)'!P146</f>
        <v>645450.81777568697</v>
      </c>
      <c r="E44" s="131">
        <f>'Trimestral_1996-2017 (ref2010)'!U146</f>
        <v>92196.725085529251</v>
      </c>
      <c r="F44" s="131">
        <f>'Trimestral_1996-2017 (ref2010)'!V146</f>
        <v>78136.184254749722</v>
      </c>
      <c r="G44" s="131">
        <f t="shared" si="0"/>
        <v>631390.27694490738</v>
      </c>
      <c r="H44" s="66">
        <f>'Trimestral_1996-2017 (ref2010)'!F49/'Trimestral_1996-2017 (ref2010)'!J146</f>
        <v>92387.787607996099</v>
      </c>
      <c r="I44" s="66">
        <f>'Trimestral_1996-2017 (ref2010)'!G49/'Trimestral_1996-2017 (ref2010)'!J146</f>
        <v>71728.65684764387</v>
      </c>
      <c r="J44" s="66">
        <f t="shared" si="6"/>
        <v>652049.40770525963</v>
      </c>
      <c r="K44" s="131">
        <f t="shared" si="3"/>
        <v>6598.5899295726558</v>
      </c>
      <c r="L44" s="168">
        <f t="shared" si="4"/>
        <v>1.022322653848718E-2</v>
      </c>
    </row>
    <row r="45" spans="2:12" x14ac:dyDescent="0.25">
      <c r="B45" s="173" t="s">
        <v>90</v>
      </c>
      <c r="C45" s="66">
        <f>'Trimestral_1996-2017 (ref2010)'!L147</f>
        <v>19.649696539156487</v>
      </c>
      <c r="D45" s="131">
        <f>'Trimestral_1996-2017 (ref2010)'!P147</f>
        <v>692726.37130828958</v>
      </c>
      <c r="E45" s="131">
        <f>'Trimestral_1996-2017 (ref2010)'!U147</f>
        <v>88551.466930129012</v>
      </c>
      <c r="F45" s="131">
        <f>'Trimestral_1996-2017 (ref2010)'!V147</f>
        <v>80704.649593352777</v>
      </c>
      <c r="G45" s="131">
        <f t="shared" si="0"/>
        <v>684879.55397151341</v>
      </c>
      <c r="H45" s="66">
        <f>'Trimestral_1996-2017 (ref2010)'!F50/'Trimestral_1996-2017 (ref2010)'!J147</f>
        <v>81455.252484155339</v>
      </c>
      <c r="I45" s="66">
        <f>'Trimestral_1996-2017 (ref2010)'!G50/'Trimestral_1996-2017 (ref2010)'!J147</f>
        <v>66499.830234394525</v>
      </c>
      <c r="J45" s="66">
        <f t="shared" si="6"/>
        <v>699834.97622127424</v>
      </c>
      <c r="K45" s="131">
        <f t="shared" si="3"/>
        <v>7108.6049129846506</v>
      </c>
      <c r="L45" s="168">
        <f t="shared" si="4"/>
        <v>1.0261778975671551E-2</v>
      </c>
    </row>
    <row r="46" spans="2:12" x14ac:dyDescent="0.25">
      <c r="B46" s="173" t="s">
        <v>91</v>
      </c>
      <c r="C46" s="66">
        <f>'Trimestral_1996-2017 (ref2010)'!L148</f>
        <v>4.6486239404625751</v>
      </c>
      <c r="D46" s="131">
        <f>'Trimestral_1996-2017 (ref2010)'!P148</f>
        <v>655301.90913489298</v>
      </c>
      <c r="E46" s="131">
        <f>'Trimestral_1996-2017 (ref2010)'!U148</f>
        <v>90987.911938308767</v>
      </c>
      <c r="F46" s="131">
        <f>'Trimestral_1996-2017 (ref2010)'!V148</f>
        <v>78610.486926875485</v>
      </c>
      <c r="G46" s="131">
        <f t="shared" si="0"/>
        <v>642924.48412345978</v>
      </c>
      <c r="H46" s="66">
        <f>'Trimestral_1996-2017 (ref2010)'!F51/'Trimestral_1996-2017 (ref2010)'!J148</f>
        <v>84988.045024202322</v>
      </c>
      <c r="I46" s="66">
        <f>'Trimestral_1996-2017 (ref2010)'!G51/'Trimestral_1996-2017 (ref2010)'!J148</f>
        <v>75905.990904688049</v>
      </c>
      <c r="J46" s="66">
        <f t="shared" si="6"/>
        <v>652006.53824297409</v>
      </c>
      <c r="K46" s="131">
        <f t="shared" si="3"/>
        <v>-3295.3708919188939</v>
      </c>
      <c r="L46" s="168">
        <f t="shared" si="4"/>
        <v>-5.0287826816639812E-3</v>
      </c>
    </row>
    <row r="47" spans="2:12" x14ac:dyDescent="0.25">
      <c r="B47" s="173" t="s">
        <v>92</v>
      </c>
      <c r="C47" s="66">
        <f>'Trimestral_1996-2017 (ref2010)'!L149</f>
        <v>10.734418133036266</v>
      </c>
      <c r="D47" s="131">
        <f>'Trimestral_1996-2017 (ref2010)'!P149</f>
        <v>708326.94158396043</v>
      </c>
      <c r="E47" s="131">
        <f>'Trimestral_1996-2017 (ref2010)'!U149</f>
        <v>90130.772903372548</v>
      </c>
      <c r="F47" s="131">
        <f>'Trimestral_1996-2017 (ref2010)'!V149</f>
        <v>80144.583073671412</v>
      </c>
      <c r="G47" s="131">
        <f t="shared" si="0"/>
        <v>698340.75175425934</v>
      </c>
      <c r="H47" s="66">
        <f>'Trimestral_1996-2017 (ref2010)'!F52/'Trimestral_1996-2017 (ref2010)'!J149</f>
        <v>86397.356935840682</v>
      </c>
      <c r="I47" s="66">
        <f>'Trimestral_1996-2017 (ref2010)'!G52/'Trimestral_1996-2017 (ref2010)'!J149</f>
        <v>74761.785233177492</v>
      </c>
      <c r="J47" s="66">
        <f t="shared" si="6"/>
        <v>709976.32345692255</v>
      </c>
      <c r="K47" s="131">
        <f t="shared" si="3"/>
        <v>1649.3818729621125</v>
      </c>
      <c r="L47" s="168">
        <f t="shared" si="4"/>
        <v>2.3285601268727197E-3</v>
      </c>
    </row>
    <row r="48" spans="2:12" x14ac:dyDescent="0.25">
      <c r="B48" s="173" t="s">
        <v>93</v>
      </c>
      <c r="C48" s="66">
        <f>'Trimestral_1996-2017 (ref2010)'!L150</f>
        <v>13.956900139434179</v>
      </c>
      <c r="D48" s="131">
        <f>'Trimestral_1996-2017 (ref2010)'!P150</f>
        <v>736385.36541924055</v>
      </c>
      <c r="E48" s="131">
        <f>'Trimestral_1996-2017 (ref2010)'!U150</f>
        <v>93021.714092750786</v>
      </c>
      <c r="F48" s="131">
        <f>'Trimestral_1996-2017 (ref2010)'!V150</f>
        <v>86258.63443727736</v>
      </c>
      <c r="G48" s="131">
        <f t="shared" si="0"/>
        <v>729622.28576376708</v>
      </c>
      <c r="H48" s="66">
        <f>'Trimestral_1996-2017 (ref2010)'!F53/'Trimestral_1996-2017 (ref2010)'!J150</f>
        <v>89889.607000472461</v>
      </c>
      <c r="I48" s="66">
        <f>'Trimestral_1996-2017 (ref2010)'!G53/'Trimestral_1996-2017 (ref2010)'!J150</f>
        <v>80606.440110466618</v>
      </c>
      <c r="J48" s="66">
        <f t="shared" si="6"/>
        <v>738905.4526537729</v>
      </c>
      <c r="K48" s="131">
        <f t="shared" si="3"/>
        <v>2520.0872345323442</v>
      </c>
      <c r="L48" s="168">
        <f t="shared" si="4"/>
        <v>3.4222397033890025E-3</v>
      </c>
    </row>
    <row r="49" spans="2:12" x14ac:dyDescent="0.25">
      <c r="B49" s="173" t="s">
        <v>94</v>
      </c>
      <c r="C49" s="66">
        <f>'Trimestral_1996-2017 (ref2010)'!L151</f>
        <v>18.983683893395739</v>
      </c>
      <c r="D49" s="131">
        <f>'Trimestral_1996-2017 (ref2010)'!P151</f>
        <v>787483.78764174983</v>
      </c>
      <c r="E49" s="131">
        <f>'Trimestral_1996-2017 (ref2010)'!U151</f>
        <v>91206.510389550851</v>
      </c>
      <c r="F49" s="131">
        <f>'Trimestral_1996-2017 (ref2010)'!V151</f>
        <v>88386.720264547359</v>
      </c>
      <c r="G49" s="131">
        <f t="shared" si="0"/>
        <v>784663.9975167464</v>
      </c>
      <c r="H49" s="66">
        <f>'Trimestral_1996-2017 (ref2010)'!F54/'Trimestral_1996-2017 (ref2010)'!J151</f>
        <v>81946.289539778838</v>
      </c>
      <c r="I49" s="66">
        <f>'Trimestral_1996-2017 (ref2010)'!G54/'Trimestral_1996-2017 (ref2010)'!J151</f>
        <v>76589.958906166416</v>
      </c>
      <c r="J49" s="66">
        <f t="shared" si="6"/>
        <v>790020.32815035887</v>
      </c>
      <c r="K49" s="131">
        <f t="shared" si="3"/>
        <v>2536.5405086090323</v>
      </c>
      <c r="L49" s="168">
        <f t="shared" si="4"/>
        <v>3.2210701330183844E-3</v>
      </c>
    </row>
    <row r="50" spans="2:12" x14ac:dyDescent="0.25">
      <c r="B50" s="173" t="s">
        <v>95</v>
      </c>
      <c r="C50" s="66">
        <f>'Trimestral_1996-2017 (ref2010)'!L152</f>
        <v>4.5296323914414831</v>
      </c>
      <c r="D50" s="131">
        <f>'Trimestral_1996-2017 (ref2010)'!P152</f>
        <v>739447.92120554333</v>
      </c>
      <c r="E50" s="131">
        <f>'Trimestral_1996-2017 (ref2010)'!U152</f>
        <v>89710.857883075718</v>
      </c>
      <c r="F50" s="131">
        <f>'Trimestral_1996-2017 (ref2010)'!V152</f>
        <v>89841.827374465647</v>
      </c>
      <c r="G50" s="131">
        <f t="shared" si="0"/>
        <v>739578.89069693326</v>
      </c>
      <c r="H50" s="66">
        <f>'Trimestral_1996-2017 (ref2010)'!F55/'Trimestral_1996-2017 (ref2010)'!J152</f>
        <v>80010.590074766413</v>
      </c>
      <c r="I50" s="66">
        <f>'Trimestral_1996-2017 (ref2010)'!G55/'Trimestral_1996-2017 (ref2010)'!J152</f>
        <v>85946.691222033085</v>
      </c>
      <c r="J50" s="66">
        <f t="shared" si="6"/>
        <v>733642.78954966657</v>
      </c>
      <c r="K50" s="131">
        <f t="shared" si="3"/>
        <v>-5805.1316558767576</v>
      </c>
      <c r="L50" s="168">
        <f t="shared" si="4"/>
        <v>-7.8506294891092319E-3</v>
      </c>
    </row>
    <row r="51" spans="2:12" x14ac:dyDescent="0.25">
      <c r="B51" s="173" t="s">
        <v>96</v>
      </c>
      <c r="C51" s="66">
        <f>'Trimestral_1996-2017 (ref2010)'!L153</f>
        <v>12.424946733288522</v>
      </c>
      <c r="D51" s="131">
        <f>'Trimestral_1996-2017 (ref2010)'!P153</f>
        <v>814710.92049159319</v>
      </c>
      <c r="E51" s="131">
        <f>'Trimestral_1996-2017 (ref2010)'!U153</f>
        <v>93943.185762292298</v>
      </c>
      <c r="F51" s="131">
        <f>'Trimestral_1996-2017 (ref2010)'!V153</f>
        <v>96759.546255991096</v>
      </c>
      <c r="G51" s="131">
        <f t="shared" si="0"/>
        <v>817527.28098529205</v>
      </c>
      <c r="H51" s="66">
        <f>'Trimestral_1996-2017 (ref2010)'!F56/'Trimestral_1996-2017 (ref2010)'!J153</f>
        <v>92830.019874727208</v>
      </c>
      <c r="I51" s="66">
        <f>'Trimestral_1996-2017 (ref2010)'!G56/'Trimestral_1996-2017 (ref2010)'!J153</f>
        <v>93180.661881044303</v>
      </c>
      <c r="J51" s="66">
        <f t="shared" si="6"/>
        <v>817176.63897897501</v>
      </c>
      <c r="K51" s="131">
        <f t="shared" si="3"/>
        <v>2465.7184873818187</v>
      </c>
      <c r="L51" s="168">
        <f t="shared" si="4"/>
        <v>3.0264949509870498E-3</v>
      </c>
    </row>
    <row r="52" spans="2:12" x14ac:dyDescent="0.25">
      <c r="B52" s="173" t="s">
        <v>97</v>
      </c>
      <c r="C52" s="66">
        <f>'Trimestral_1996-2017 (ref2010)'!L154</f>
        <v>18.137904600848263</v>
      </c>
      <c r="D52" s="131">
        <f>'Trimestral_1996-2017 (ref2010)'!P154</f>
        <v>873125.84224478342</v>
      </c>
      <c r="E52" s="131">
        <f>'Trimestral_1996-2017 (ref2010)'!U154</f>
        <v>93107.143123337722</v>
      </c>
      <c r="F52" s="131">
        <f>'Trimestral_1996-2017 (ref2010)'!V154</f>
        <v>99234.778618861063</v>
      </c>
      <c r="G52" s="131">
        <f t="shared" si="0"/>
        <v>879253.47774030676</v>
      </c>
      <c r="H52" s="66">
        <f>'Trimestral_1996-2017 (ref2010)'!F57/'Trimestral_1996-2017 (ref2010)'!J154</f>
        <v>104723.93938327859</v>
      </c>
      <c r="I52" s="66">
        <f>'Trimestral_1996-2017 (ref2010)'!G57/'Trimestral_1996-2017 (ref2010)'!J154</f>
        <v>103692.6395046847</v>
      </c>
      <c r="J52" s="66">
        <f t="shared" si="6"/>
        <v>880284.77761890064</v>
      </c>
      <c r="K52" s="131">
        <f t="shared" si="3"/>
        <v>7158.9353741172235</v>
      </c>
      <c r="L52" s="168">
        <f t="shared" si="4"/>
        <v>8.19920225441019E-3</v>
      </c>
    </row>
    <row r="53" spans="2:12" x14ac:dyDescent="0.25">
      <c r="B53" s="173" t="s">
        <v>98</v>
      </c>
      <c r="C53" s="66">
        <f>'Trimestral_1996-2017 (ref2010)'!L155</f>
        <v>19.311923938739849</v>
      </c>
      <c r="D53" s="131">
        <f>'Trimestral_1996-2017 (ref2010)'!P155</f>
        <v>841831.14594998537</v>
      </c>
      <c r="E53" s="131">
        <f>'Trimestral_1996-2017 (ref2010)'!U155</f>
        <v>84918.708380228694</v>
      </c>
      <c r="F53" s="131">
        <f>'Trimestral_1996-2017 (ref2010)'!V155</f>
        <v>93186.071795957498</v>
      </c>
      <c r="G53" s="131">
        <f t="shared" si="0"/>
        <v>850098.50936571416</v>
      </c>
      <c r="H53" s="66">
        <f>'Trimestral_1996-2017 (ref2010)'!F58/'Trimestral_1996-2017 (ref2010)'!J155</f>
        <v>108412.69951463953</v>
      </c>
      <c r="I53" s="66">
        <f>'Trimestral_1996-2017 (ref2010)'!G58/'Trimestral_1996-2017 (ref2010)'!J155</f>
        <v>109006.35934138954</v>
      </c>
      <c r="J53" s="66">
        <f t="shared" si="6"/>
        <v>849504.84953896422</v>
      </c>
      <c r="K53" s="131">
        <f t="shared" si="3"/>
        <v>7673.7035889788531</v>
      </c>
      <c r="L53" s="168">
        <f t="shared" si="4"/>
        <v>9.1154902332810112E-3</v>
      </c>
    </row>
    <row r="54" spans="2:12" x14ac:dyDescent="0.25">
      <c r="B54" s="173" t="s">
        <v>99</v>
      </c>
      <c r="C54" s="66">
        <f>'Trimestral_1996-2017 (ref2010)'!L156</f>
        <v>-2.8396228936517458</v>
      </c>
      <c r="D54" s="131">
        <f>'Trimestral_1996-2017 (ref2010)'!P156</f>
        <v>730337.14550522109</v>
      </c>
      <c r="E54" s="131">
        <f>'Trimestral_1996-2017 (ref2010)'!U156</f>
        <v>94495.640200459326</v>
      </c>
      <c r="F54" s="131">
        <f>'Trimestral_1996-2017 (ref2010)'!V156</f>
        <v>90152.567650338853</v>
      </c>
      <c r="G54" s="131">
        <f t="shared" si="0"/>
        <v>725994.07295510068</v>
      </c>
      <c r="H54" s="66">
        <f>'Trimestral_1996-2017 (ref2010)'!F59/'Trimestral_1996-2017 (ref2010)'!J156</f>
        <v>86463.202718517699</v>
      </c>
      <c r="I54" s="66">
        <f>'Trimestral_1996-2017 (ref2010)'!G59/'Trimestral_1996-2017 (ref2010)'!J156</f>
        <v>92735.343975279698</v>
      </c>
      <c r="J54" s="66">
        <f t="shared" si="6"/>
        <v>719721.93169833871</v>
      </c>
      <c r="K54" s="131">
        <f t="shared" si="3"/>
        <v>-10615.213806882384</v>
      </c>
      <c r="L54" s="168">
        <f t="shared" si="4"/>
        <v>-1.4534676035872664E-2</v>
      </c>
    </row>
    <row r="55" spans="2:12" x14ac:dyDescent="0.25">
      <c r="B55" s="173" t="s">
        <v>100</v>
      </c>
      <c r="C55" s="66">
        <f>'Trimestral_1996-2017 (ref2010)'!L157</f>
        <v>3.4109281313311253</v>
      </c>
      <c r="D55" s="131">
        <f>'Trimestral_1996-2017 (ref2010)'!P157</f>
        <v>791713.54249646713</v>
      </c>
      <c r="E55" s="131">
        <f>'Trimestral_1996-2017 (ref2010)'!U157</f>
        <v>98038.699433077956</v>
      </c>
      <c r="F55" s="131">
        <f>'Trimestral_1996-2017 (ref2010)'!V157</f>
        <v>94824.316998200942</v>
      </c>
      <c r="G55" s="131">
        <f t="shared" si="0"/>
        <v>788499.16006159014</v>
      </c>
      <c r="H55" s="66">
        <f>'Trimestral_1996-2017 (ref2010)'!F60/'Trimestral_1996-2017 (ref2010)'!J157</f>
        <v>90427.249702540328</v>
      </c>
      <c r="I55" s="66">
        <f>'Trimestral_1996-2017 (ref2010)'!G60/'Trimestral_1996-2017 (ref2010)'!J157</f>
        <v>85604.498438672352</v>
      </c>
      <c r="J55" s="66">
        <f t="shared" si="6"/>
        <v>793321.91132545809</v>
      </c>
      <c r="K55" s="131">
        <f t="shared" si="3"/>
        <v>1608.3688289909624</v>
      </c>
      <c r="L55" s="168">
        <f t="shared" si="4"/>
        <v>2.031503495468046E-3</v>
      </c>
    </row>
    <row r="56" spans="2:12" x14ac:dyDescent="0.25">
      <c r="B56" s="173" t="s">
        <v>101</v>
      </c>
      <c r="C56" s="66">
        <f>'Trimestral_1996-2017 (ref2010)'!L158</f>
        <v>9.6055176019014095</v>
      </c>
      <c r="D56" s="131">
        <f>'Trimestral_1996-2017 (ref2010)'!P158</f>
        <v>861000.87806024833</v>
      </c>
      <c r="E56" s="131">
        <f>'Trimestral_1996-2017 (ref2010)'!U158</f>
        <v>97137.4814988992</v>
      </c>
      <c r="F56" s="131">
        <f>'Trimestral_1996-2017 (ref2010)'!V158</f>
        <v>99311.056848589607</v>
      </c>
      <c r="G56" s="131">
        <f t="shared" si="0"/>
        <v>863174.45340993872</v>
      </c>
      <c r="H56" s="66">
        <f>'Trimestral_1996-2017 (ref2010)'!F61/'Trimestral_1996-2017 (ref2010)'!J158</f>
        <v>85580.240019845383</v>
      </c>
      <c r="I56" s="66">
        <f>'Trimestral_1996-2017 (ref2010)'!G61/'Trimestral_1996-2017 (ref2010)'!J158</f>
        <v>88312.299045074673</v>
      </c>
      <c r="J56" s="66">
        <f t="shared" si="6"/>
        <v>860442.39438470942</v>
      </c>
      <c r="K56" s="131">
        <f t="shared" si="3"/>
        <v>-558.48367553891148</v>
      </c>
      <c r="L56" s="168">
        <f t="shared" si="4"/>
        <v>-6.4864472240390881E-4</v>
      </c>
    </row>
    <row r="57" spans="2:12" x14ac:dyDescent="0.25">
      <c r="B57" s="173" t="s">
        <v>102</v>
      </c>
      <c r="C57" s="66">
        <f>'Trimestral_1996-2017 (ref2010)'!L159</f>
        <v>17.784390975584838</v>
      </c>
      <c r="D57" s="131">
        <f>'Trimestral_1996-2017 (ref2010)'!P159</f>
        <v>952286.0293498137</v>
      </c>
      <c r="E57" s="131">
        <f>'Trimestral_1996-2017 (ref2010)'!U159</f>
        <v>95408.437915547212</v>
      </c>
      <c r="F57" s="131">
        <f>'Trimestral_1996-2017 (ref2010)'!V159</f>
        <v>111289.13904627592</v>
      </c>
      <c r="G57" s="131">
        <f t="shared" si="0"/>
        <v>968166.73048054241</v>
      </c>
      <c r="H57" s="66">
        <f>'Trimestral_1996-2017 (ref2010)'!F62/'Trimestral_1996-2017 (ref2010)'!J159</f>
        <v>76330.605375508967</v>
      </c>
      <c r="I57" s="66">
        <f>'Trimestral_1996-2017 (ref2010)'!G62/'Trimestral_1996-2017 (ref2010)'!J159</f>
        <v>84333.080743974584</v>
      </c>
      <c r="J57" s="66">
        <f t="shared" si="6"/>
        <v>960164.25511207688</v>
      </c>
      <c r="K57" s="131">
        <f t="shared" si="3"/>
        <v>7878.2257622631732</v>
      </c>
      <c r="L57" s="168">
        <f t="shared" si="4"/>
        <v>8.2729616096984433E-3</v>
      </c>
    </row>
    <row r="58" spans="2:12" x14ac:dyDescent="0.25">
      <c r="B58" s="173" t="s">
        <v>103</v>
      </c>
      <c r="C58" s="66">
        <f>'Trimestral_1996-2017 (ref2010)'!L160</f>
        <v>6.0478874679681294</v>
      </c>
      <c r="D58" s="131">
        <f>'Trimestral_1996-2017 (ref2010)'!P160</f>
        <v>934641.60536862898</v>
      </c>
      <c r="E58" s="131">
        <f>'Trimestral_1996-2017 (ref2010)'!U160</f>
        <v>100194.82548231767</v>
      </c>
      <c r="F58" s="131">
        <f>'Trimestral_1996-2017 (ref2010)'!V160</f>
        <v>118993.69570001618</v>
      </c>
      <c r="G58" s="131">
        <f t="shared" si="0"/>
        <v>953440.47558632749</v>
      </c>
      <c r="H58" s="66">
        <f>'Trimestral_1996-2017 (ref2010)'!F63/'Trimestral_1996-2017 (ref2010)'!J160</f>
        <v>86068.003792887626</v>
      </c>
      <c r="I58" s="66">
        <f>'Trimestral_1996-2017 (ref2010)'!G63/'Trimestral_1996-2017 (ref2010)'!J160</f>
        <v>100500.86474667699</v>
      </c>
      <c r="J58" s="66">
        <f t="shared" si="6"/>
        <v>939007.61463253817</v>
      </c>
      <c r="K58" s="131">
        <f t="shared" si="3"/>
        <v>4366.009263909189</v>
      </c>
      <c r="L58" s="168">
        <f t="shared" si="4"/>
        <v>4.6713191867670022E-3</v>
      </c>
    </row>
    <row r="59" spans="2:12" x14ac:dyDescent="0.25">
      <c r="B59" s="173" t="s">
        <v>104</v>
      </c>
      <c r="C59" s="66">
        <f>'Trimestral_1996-2017 (ref2010)'!L161</f>
        <v>12.433668408087565</v>
      </c>
      <c r="D59" s="131">
        <f>'Trimestral_1996-2017 (ref2010)'!P161</f>
        <v>1010490.8741498009</v>
      </c>
      <c r="E59" s="131">
        <f>'Trimestral_1996-2017 (ref2010)'!U161</f>
        <v>99143.718426050575</v>
      </c>
      <c r="F59" s="131">
        <f>'Trimestral_1996-2017 (ref2010)'!V161</f>
        <v>121538.81581633298</v>
      </c>
      <c r="G59" s="131">
        <f t="shared" si="0"/>
        <v>1032885.9715400832</v>
      </c>
      <c r="H59" s="66">
        <f>'Trimestral_1996-2017 (ref2010)'!F64/'Trimestral_1996-2017 (ref2010)'!J161</f>
        <v>99812.023559196445</v>
      </c>
      <c r="I59" s="66">
        <f>'Trimestral_1996-2017 (ref2010)'!G64/'Trimestral_1996-2017 (ref2010)'!J161</f>
        <v>105506.88245968574</v>
      </c>
      <c r="J59" s="66">
        <f t="shared" si="6"/>
        <v>1027191.1126395938</v>
      </c>
      <c r="K59" s="131">
        <f t="shared" si="3"/>
        <v>16700.238489792915</v>
      </c>
      <c r="L59" s="168">
        <f t="shared" si="4"/>
        <v>1.6526857309665497E-2</v>
      </c>
    </row>
    <row r="60" spans="2:12" x14ac:dyDescent="0.25">
      <c r="B60" s="173" t="s">
        <v>105</v>
      </c>
      <c r="C60" s="66">
        <f>'Trimestral_1996-2017 (ref2010)'!L162</f>
        <v>18.270043613111884</v>
      </c>
      <c r="D60" s="131">
        <f>'Trimestral_1996-2017 (ref2010)'!P162</f>
        <v>1079467.880581558</v>
      </c>
      <c r="E60" s="131">
        <f>'Trimestral_1996-2017 (ref2010)'!U162</f>
        <v>102396.67226628351</v>
      </c>
      <c r="F60" s="131">
        <f>'Trimestral_1996-2017 (ref2010)'!V162</f>
        <v>130522.52689079552</v>
      </c>
      <c r="G60" s="131">
        <f t="shared" si="0"/>
        <v>1107593.7352060699</v>
      </c>
      <c r="H60" s="66">
        <f>'Trimestral_1996-2017 (ref2010)'!F65/'Trimestral_1996-2017 (ref2010)'!J162</f>
        <v>103971.60270455448</v>
      </c>
      <c r="I60" s="66">
        <f>'Trimestral_1996-2017 (ref2010)'!G65/'Trimestral_1996-2017 (ref2010)'!J162</f>
        <v>115587.54769684291</v>
      </c>
      <c r="J60" s="66">
        <f t="shared" si="6"/>
        <v>1095977.7902137816</v>
      </c>
      <c r="K60" s="131">
        <f t="shared" si="3"/>
        <v>16509.909632223658</v>
      </c>
      <c r="L60" s="168">
        <f t="shared" si="4"/>
        <v>1.5294489006313949E-2</v>
      </c>
    </row>
    <row r="61" spans="2:12" x14ac:dyDescent="0.25">
      <c r="B61" s="173" t="s">
        <v>106</v>
      </c>
      <c r="C61" s="66">
        <f>'Trimestral_1996-2017 (ref2010)'!L163</f>
        <v>24.553230200804432</v>
      </c>
      <c r="D61" s="131">
        <f>'Trimestral_1996-2017 (ref2010)'!P163</f>
        <v>1158241.7063830004</v>
      </c>
      <c r="E61" s="131">
        <f>'Trimestral_1996-2017 (ref2010)'!U163</f>
        <v>101932.81404661744</v>
      </c>
      <c r="F61" s="131">
        <f>'Trimestral_1996-2017 (ref2010)'!V163</f>
        <v>131108.54363943252</v>
      </c>
      <c r="G61" s="131">
        <f t="shared" si="0"/>
        <v>1187417.4359758156</v>
      </c>
      <c r="H61" s="66">
        <f>'Trimestral_1996-2017 (ref2010)'!F66/'Trimestral_1996-2017 (ref2010)'!J163</f>
        <v>99861.595846105585</v>
      </c>
      <c r="I61" s="66">
        <f>'Trimestral_1996-2017 (ref2010)'!G66/'Trimestral_1996-2017 (ref2010)'!J163</f>
        <v>106395.22022364561</v>
      </c>
      <c r="J61" s="66">
        <f t="shared" si="6"/>
        <v>1180883.8115982756</v>
      </c>
      <c r="K61" s="131">
        <f t="shared" si="3"/>
        <v>22642.105215275194</v>
      </c>
      <c r="L61" s="168">
        <f t="shared" si="4"/>
        <v>1.9548687541206568E-2</v>
      </c>
    </row>
    <row r="62" spans="2:12" x14ac:dyDescent="0.25">
      <c r="B62" s="173" t="s">
        <v>107</v>
      </c>
      <c r="C62" s="66">
        <f>'Trimestral_1996-2017 (ref2010)'!L164</f>
        <v>4.5059346161941516</v>
      </c>
      <c r="D62" s="131">
        <f>'Trimestral_1996-2017 (ref2010)'!P164</f>
        <v>1046609.2306528116</v>
      </c>
      <c r="E62" s="131">
        <f>'Trimestral_1996-2017 (ref2010)'!U164</f>
        <v>107733.44830127299</v>
      </c>
      <c r="F62" s="131">
        <f>'Trimestral_1996-2017 (ref2010)'!V164</f>
        <v>120754.47223845837</v>
      </c>
      <c r="G62" s="131">
        <f t="shared" si="0"/>
        <v>1059630.254589997</v>
      </c>
      <c r="H62" s="66">
        <f>'Trimestral_1996-2017 (ref2010)'!F67/'Trimestral_1996-2017 (ref2010)'!J164</f>
        <v>101831.64397613109</v>
      </c>
      <c r="I62" s="66">
        <f>'Trimestral_1996-2017 (ref2010)'!G67/'Trimestral_1996-2017 (ref2010)'!J164</f>
        <v>114337.33093227174</v>
      </c>
      <c r="J62" s="66">
        <f t="shared" si="6"/>
        <v>1047124.5676338562</v>
      </c>
      <c r="K62" s="131">
        <f t="shared" si="3"/>
        <v>515.33698104461655</v>
      </c>
      <c r="L62" s="168">
        <f t="shared" si="4"/>
        <v>4.9238719280469219E-4</v>
      </c>
    </row>
    <row r="63" spans="2:12" x14ac:dyDescent="0.25">
      <c r="B63" s="173" t="s">
        <v>108</v>
      </c>
      <c r="C63" s="66">
        <f>'Trimestral_1996-2017 (ref2010)'!L165</f>
        <v>11.382130330672112</v>
      </c>
      <c r="D63" s="131">
        <f>'Trimestral_1996-2017 (ref2010)'!P165</f>
        <v>1132675.939441002</v>
      </c>
      <c r="E63" s="131">
        <f>'Trimestral_1996-2017 (ref2010)'!U165</f>
        <v>109176.24390790076</v>
      </c>
      <c r="F63" s="131">
        <f>'Trimestral_1996-2017 (ref2010)'!V165</f>
        <v>125785.63149163061</v>
      </c>
      <c r="G63" s="131">
        <f t="shared" si="0"/>
        <v>1149285.3270247318</v>
      </c>
      <c r="H63" s="66">
        <f>'Trimestral_1996-2017 (ref2010)'!F68/'Trimestral_1996-2017 (ref2010)'!J165</f>
        <v>117982.97869804515</v>
      </c>
      <c r="I63" s="66">
        <f>'Trimestral_1996-2017 (ref2010)'!G68/'Trimestral_1996-2017 (ref2010)'!J165</f>
        <v>123685.28064507291</v>
      </c>
      <c r="J63" s="66">
        <f t="shared" si="6"/>
        <v>1143583.0250777041</v>
      </c>
      <c r="K63" s="131">
        <f t="shared" si="3"/>
        <v>10907.085636702133</v>
      </c>
      <c r="L63" s="168">
        <f t="shared" si="4"/>
        <v>9.6294847068835905E-3</v>
      </c>
    </row>
    <row r="64" spans="2:12" x14ac:dyDescent="0.25">
      <c r="B64" s="173" t="s">
        <v>109</v>
      </c>
      <c r="C64" s="66">
        <f>'Trimestral_1996-2017 (ref2010)'!L166</f>
        <v>13.915086577251799</v>
      </c>
      <c r="D64" s="131">
        <f>'Trimestral_1996-2017 (ref2010)'!P166</f>
        <v>1159173.275359842</v>
      </c>
      <c r="E64" s="131">
        <f>'Trimestral_1996-2017 (ref2010)'!U166</f>
        <v>111077.58231891185</v>
      </c>
      <c r="F64" s="131">
        <f>'Trimestral_1996-2017 (ref2010)'!V166</f>
        <v>126964.5227115172</v>
      </c>
      <c r="G64" s="131">
        <f t="shared" si="0"/>
        <v>1175060.2157524475</v>
      </c>
      <c r="H64" s="66">
        <f>'Trimestral_1996-2017 (ref2010)'!F69/'Trimestral_1996-2017 (ref2010)'!J166</f>
        <v>125089.11519107122</v>
      </c>
      <c r="I64" s="66">
        <f>'Trimestral_1996-2017 (ref2010)'!G69/'Trimestral_1996-2017 (ref2010)'!J166</f>
        <v>129252.68077380436</v>
      </c>
      <c r="J64" s="66">
        <f t="shared" si="6"/>
        <v>1170896.6501697144</v>
      </c>
      <c r="K64" s="131">
        <f t="shared" si="3"/>
        <v>11723.374809872359</v>
      </c>
      <c r="L64" s="168">
        <f t="shared" si="4"/>
        <v>1.0113565468659613E-2</v>
      </c>
    </row>
    <row r="65" spans="2:12" x14ac:dyDescent="0.25">
      <c r="B65" s="173" t="s">
        <v>110</v>
      </c>
      <c r="C65" s="66">
        <f>'Trimestral_1996-2017 (ref2010)'!L167</f>
        <v>18.643186902293746</v>
      </c>
      <c r="D65" s="131">
        <f>'Trimestral_1996-2017 (ref2010)'!P167</f>
        <v>1213573.8302468318</v>
      </c>
      <c r="E65" s="131">
        <f>'Trimestral_1996-2017 (ref2010)'!U167</f>
        <v>112031.48391437765</v>
      </c>
      <c r="F65" s="131">
        <f>'Trimestral_1996-2017 (ref2010)'!V167</f>
        <v>131922.73154856975</v>
      </c>
      <c r="G65" s="131">
        <f t="shared" si="0"/>
        <v>1233465.0778810238</v>
      </c>
      <c r="H65" s="66">
        <f>'Trimestral_1996-2017 (ref2010)'!F70/'Trimestral_1996-2017 (ref2010)'!J167</f>
        <v>121714.12606386626</v>
      </c>
      <c r="I65" s="66">
        <f>'Trimestral_1996-2017 (ref2010)'!G70/'Trimestral_1996-2017 (ref2010)'!J167</f>
        <v>130927.36219151139</v>
      </c>
      <c r="J65" s="66">
        <f t="shared" si="6"/>
        <v>1224251.8417533787</v>
      </c>
      <c r="K65" s="131">
        <f t="shared" si="3"/>
        <v>10678.011506546987</v>
      </c>
      <c r="L65" s="168">
        <f t="shared" si="4"/>
        <v>8.7988149055382645E-3</v>
      </c>
    </row>
    <row r="66" spans="2:12" x14ac:dyDescent="0.25">
      <c r="B66" s="173" t="s">
        <v>111</v>
      </c>
      <c r="C66" s="66">
        <f>'Trimestral_1996-2017 (ref2010)'!L168</f>
        <v>3.2169966809336739</v>
      </c>
      <c r="D66" s="131">
        <f>'Trimestral_1996-2017 (ref2010)'!P168</f>
        <v>1135446.7164937118</v>
      </c>
      <c r="E66" s="131">
        <f>'Trimestral_1996-2017 (ref2010)'!U168</f>
        <v>126096.6577801891</v>
      </c>
      <c r="F66" s="131">
        <f>'Trimestral_1996-2017 (ref2010)'!V168</f>
        <v>132798.98462496354</v>
      </c>
      <c r="G66" s="131">
        <f t="shared" ref="G66:G90" si="8">(D66-E66+F66)</f>
        <v>1142149.0433384862</v>
      </c>
      <c r="H66" s="66">
        <f>'Trimestral_1996-2017 (ref2010)'!F71/'Trimestral_1996-2017 (ref2010)'!J168</f>
        <v>115806.27843991414</v>
      </c>
      <c r="I66" s="66">
        <f>'Trimestral_1996-2017 (ref2010)'!G71/'Trimestral_1996-2017 (ref2010)'!J168</f>
        <v>133484.06454808023</v>
      </c>
      <c r="J66" s="66">
        <f t="shared" si="6"/>
        <v>1124471.25723032</v>
      </c>
      <c r="K66" s="131">
        <f t="shared" si="3"/>
        <v>-10975.459263391793</v>
      </c>
      <c r="L66" s="168">
        <f t="shared" si="4"/>
        <v>-9.6662037099233405E-3</v>
      </c>
    </row>
    <row r="67" spans="2:12" x14ac:dyDescent="0.25">
      <c r="B67" s="173" t="s">
        <v>112</v>
      </c>
      <c r="C67" s="66">
        <f>'Trimestral_1996-2017 (ref2010)'!L169</f>
        <v>8.0364509069224574</v>
      </c>
      <c r="D67" s="131">
        <f>'Trimestral_1996-2017 (ref2010)'!P169</f>
        <v>1198035.8460150848</v>
      </c>
      <c r="E67" s="131">
        <f>'Trimestral_1996-2017 (ref2010)'!U169</f>
        <v>122387.84039839359</v>
      </c>
      <c r="F67" s="131">
        <f>'Trimestral_1996-2017 (ref2010)'!V169</f>
        <v>136270.80880044468</v>
      </c>
      <c r="G67" s="131">
        <f t="shared" si="8"/>
        <v>1211918.8144171359</v>
      </c>
      <c r="H67" s="66">
        <f>'Trimestral_1996-2017 (ref2010)'!F72/'Trimestral_1996-2017 (ref2010)'!J169</f>
        <v>136422.79346440695</v>
      </c>
      <c r="I67" s="66">
        <f>'Trimestral_1996-2017 (ref2010)'!G72/'Trimestral_1996-2017 (ref2010)'!J169</f>
        <v>150076.6595506109</v>
      </c>
      <c r="J67" s="66">
        <f t="shared" si="6"/>
        <v>1198264.9483309318</v>
      </c>
      <c r="K67" s="131">
        <f t="shared" ref="K67:K90" si="9">J67-D67</f>
        <v>229.10231584706344</v>
      </c>
      <c r="L67" s="168">
        <f t="shared" ref="L67:L90" si="10">K67/D67</f>
        <v>1.9123160346921602E-4</v>
      </c>
    </row>
    <row r="68" spans="2:12" x14ac:dyDescent="0.25">
      <c r="B68" s="173" t="s">
        <v>113</v>
      </c>
      <c r="C68" s="66">
        <f>'Trimestral_1996-2017 (ref2010)'!L170</f>
        <v>12.120433923877689</v>
      </c>
      <c r="D68" s="131">
        <f>'Trimestral_1996-2017 (ref2010)'!P170</f>
        <v>1265186.5619370253</v>
      </c>
      <c r="E68" s="131">
        <f>'Trimestral_1996-2017 (ref2010)'!U170</f>
        <v>125205.43445657543</v>
      </c>
      <c r="F68" s="131">
        <f>'Trimestral_1996-2017 (ref2010)'!V170</f>
        <v>131817.59810860394</v>
      </c>
      <c r="G68" s="131">
        <f t="shared" si="8"/>
        <v>1271798.7255890537</v>
      </c>
      <c r="H68" s="66">
        <f>'Trimestral_1996-2017 (ref2010)'!F73/'Trimestral_1996-2017 (ref2010)'!J170</f>
        <v>137704.02875650351</v>
      </c>
      <c r="I68" s="66">
        <f>'Trimestral_1996-2017 (ref2010)'!G73/'Trimestral_1996-2017 (ref2010)'!J170</f>
        <v>146486.59360529241</v>
      </c>
      <c r="J68" s="66">
        <f t="shared" si="6"/>
        <v>1263016.1607402647</v>
      </c>
      <c r="K68" s="131">
        <f t="shared" si="9"/>
        <v>-2170.4011967605911</v>
      </c>
      <c r="L68" s="168">
        <f t="shared" si="10"/>
        <v>-1.7154791728404581E-3</v>
      </c>
    </row>
    <row r="69" spans="2:12" x14ac:dyDescent="0.25">
      <c r="B69" s="173" t="s">
        <v>114</v>
      </c>
      <c r="C69" s="66">
        <f>'Trimestral_1996-2017 (ref2010)'!L171</f>
        <v>15.745294815362788</v>
      </c>
      <c r="D69" s="131">
        <f>'Trimestral_1996-2017 (ref2010)'!P171</f>
        <v>1311118.2887768061</v>
      </c>
      <c r="E69" s="131">
        <f>'Trimestral_1996-2017 (ref2010)'!U171</f>
        <v>128594.21820312995</v>
      </c>
      <c r="F69" s="131">
        <f>'Trimestral_1996-2017 (ref2010)'!V171</f>
        <v>138403.62186530768</v>
      </c>
      <c r="G69" s="131">
        <f t="shared" si="8"/>
        <v>1320927.6924389838</v>
      </c>
      <c r="H69" s="66">
        <f>'Trimestral_1996-2017 (ref2010)'!F74/'Trimestral_1996-2017 (ref2010)'!J171</f>
        <v>129693.41719054672</v>
      </c>
      <c r="I69" s="66">
        <f>'Trimestral_1996-2017 (ref2010)'!G74/'Trimestral_1996-2017 (ref2010)'!J171</f>
        <v>149868.8058962338</v>
      </c>
      <c r="J69" s="66">
        <f t="shared" si="6"/>
        <v>1300752.3037332967</v>
      </c>
      <c r="K69" s="131">
        <f t="shared" si="9"/>
        <v>-10365.985043509398</v>
      </c>
      <c r="L69" s="168">
        <f t="shared" si="10"/>
        <v>-7.9062164964384968E-3</v>
      </c>
    </row>
    <row r="70" spans="2:12" x14ac:dyDescent="0.25">
      <c r="B70" s="173" t="s">
        <v>115</v>
      </c>
      <c r="C70" s="66">
        <f>'Trimestral_1996-2017 (ref2010)'!L172</f>
        <v>3.1163086325351657</v>
      </c>
      <c r="D70" s="131">
        <f>'Trimestral_1996-2017 (ref2010)'!P172</f>
        <v>1254814.2050449937</v>
      </c>
      <c r="E70" s="131">
        <f>'Trimestral_1996-2017 (ref2010)'!U172</f>
        <v>140052.36062442511</v>
      </c>
      <c r="F70" s="131">
        <f>'Trimestral_1996-2017 (ref2010)'!V172</f>
        <v>167664.59946190077</v>
      </c>
      <c r="G70" s="131">
        <f t="shared" si="8"/>
        <v>1282426.4438824693</v>
      </c>
      <c r="H70" s="66">
        <f>'Trimestral_1996-2017 (ref2010)'!F75/'Trimestral_1996-2017 (ref2010)'!J172</f>
        <v>122504.76758944409</v>
      </c>
      <c r="I70" s="66">
        <f>'Trimestral_1996-2017 (ref2010)'!G75/'Trimestral_1996-2017 (ref2010)'!J172</f>
        <v>160843.41466218259</v>
      </c>
      <c r="J70" s="66">
        <f t="shared" ref="J70:J90" si="11">G70+H70-I70</f>
        <v>1244087.7968097308</v>
      </c>
      <c r="K70" s="131">
        <f t="shared" si="9"/>
        <v>-10726.408235262847</v>
      </c>
      <c r="L70" s="168">
        <f t="shared" si="10"/>
        <v>-8.54820434143733E-3</v>
      </c>
    </row>
    <row r="71" spans="2:12" x14ac:dyDescent="0.25">
      <c r="B71" s="173" t="s">
        <v>116</v>
      </c>
      <c r="C71" s="66">
        <f>'Trimestral_1996-2017 (ref2010)'!L173</f>
        <v>9.5513122758907709</v>
      </c>
      <c r="D71" s="131">
        <f>'Trimestral_1996-2017 (ref2010)'!P173</f>
        <v>1367538.2843048461</v>
      </c>
      <c r="E71" s="131">
        <f>'Trimestral_1996-2017 (ref2010)'!U173</f>
        <v>143380.0006106642</v>
      </c>
      <c r="F71" s="131">
        <f>'Trimestral_1996-2017 (ref2010)'!V173</f>
        <v>169435.59027965378</v>
      </c>
      <c r="G71" s="131">
        <f t="shared" si="8"/>
        <v>1393593.8739738357</v>
      </c>
      <c r="H71" s="66">
        <f>'Trimestral_1996-2017 (ref2010)'!F76/'Trimestral_1996-2017 (ref2010)'!J173</f>
        <v>146155.28612290174</v>
      </c>
      <c r="I71" s="66">
        <f>'Trimestral_1996-2017 (ref2010)'!G76/'Trimestral_1996-2017 (ref2010)'!J173</f>
        <v>169882.61350279333</v>
      </c>
      <c r="J71" s="66">
        <f t="shared" si="11"/>
        <v>1369866.5465939443</v>
      </c>
      <c r="K71" s="131">
        <f t="shared" si="9"/>
        <v>2328.2622890982311</v>
      </c>
      <c r="L71" s="168">
        <f t="shared" si="10"/>
        <v>1.7025207380440871E-3</v>
      </c>
    </row>
    <row r="72" spans="2:12" x14ac:dyDescent="0.25">
      <c r="B72" s="173" t="s">
        <v>117</v>
      </c>
      <c r="C72" s="66">
        <f>'Trimestral_1996-2017 (ref2010)'!L174</f>
        <v>12.043049482737443</v>
      </c>
      <c r="D72" s="131">
        <f>'Trimestral_1996-2017 (ref2010)'!P174</f>
        <v>1405284.8054602884</v>
      </c>
      <c r="E72" s="131">
        <f>'Trimestral_1996-2017 (ref2010)'!U174</f>
        <v>141027.49179345497</v>
      </c>
      <c r="F72" s="131">
        <f>'Trimestral_1996-2017 (ref2010)'!V174</f>
        <v>166281.96690739991</v>
      </c>
      <c r="G72" s="131">
        <f t="shared" si="8"/>
        <v>1430539.2805742335</v>
      </c>
      <c r="H72" s="66">
        <f>'Trimestral_1996-2017 (ref2010)'!F77/'Trimestral_1996-2017 (ref2010)'!J174</f>
        <v>155365.41957187859</v>
      </c>
      <c r="I72" s="66">
        <f>'Trimestral_1996-2017 (ref2010)'!G77/'Trimestral_1996-2017 (ref2010)'!J174</f>
        <v>184951.35512942786</v>
      </c>
      <c r="J72" s="66">
        <f t="shared" si="11"/>
        <v>1400953.3450166844</v>
      </c>
      <c r="K72" s="131">
        <f t="shared" si="9"/>
        <v>-4331.460443604039</v>
      </c>
      <c r="L72" s="168">
        <f t="shared" si="10"/>
        <v>-3.0822651940546016E-3</v>
      </c>
    </row>
    <row r="73" spans="2:12" x14ac:dyDescent="0.25">
      <c r="B73" s="173" t="s">
        <v>118</v>
      </c>
      <c r="C73" s="66">
        <f>'Trimestral_1996-2017 (ref2010)'!L175</f>
        <v>16.779933517468852</v>
      </c>
      <c r="D73" s="131">
        <f>'Trimestral_1996-2017 (ref2010)'!P175</f>
        <v>1466895.2104680063</v>
      </c>
      <c r="E73" s="131">
        <f>'Trimestral_1996-2017 (ref2010)'!U175</f>
        <v>150699.30071267841</v>
      </c>
      <c r="F73" s="131">
        <f>'Trimestral_1996-2017 (ref2010)'!V175</f>
        <v>165690.67351869939</v>
      </c>
      <c r="G73" s="131">
        <f t="shared" si="8"/>
        <v>1481886.5832740273</v>
      </c>
      <c r="H73" s="66">
        <f>'Trimestral_1996-2017 (ref2010)'!F78/'Trimestral_1996-2017 (ref2010)'!J175</f>
        <v>149584.6230091693</v>
      </c>
      <c r="I73" s="66">
        <f>'Trimestral_1996-2017 (ref2010)'!G78/'Trimestral_1996-2017 (ref2010)'!J175</f>
        <v>172691.53379293444</v>
      </c>
      <c r="J73" s="66">
        <f t="shared" si="11"/>
        <v>1458779.6724902622</v>
      </c>
      <c r="K73" s="131">
        <f t="shared" si="9"/>
        <v>-8115.5379777441267</v>
      </c>
      <c r="L73" s="168">
        <f t="shared" si="10"/>
        <v>-5.5324592512336996E-3</v>
      </c>
    </row>
    <row r="74" spans="2:12" x14ac:dyDescent="0.25">
      <c r="B74" s="173" t="s">
        <v>119</v>
      </c>
      <c r="C74" s="66">
        <f>'Trimestral_1996-2017 (ref2010)'!L176</f>
        <v>3.939337992959167</v>
      </c>
      <c r="D74" s="131">
        <f>'Trimestral_1996-2017 (ref2010)'!P176</f>
        <v>1403541.9706200983</v>
      </c>
      <c r="E74" s="131">
        <f>'Trimestral_1996-2017 (ref2010)'!U176</f>
        <v>153761.15352657292</v>
      </c>
      <c r="F74" s="131">
        <f>'Trimestral_1996-2017 (ref2010)'!V176</f>
        <v>184800.25811262953</v>
      </c>
      <c r="G74" s="131">
        <f t="shared" si="8"/>
        <v>1434581.075206155</v>
      </c>
      <c r="H74" s="66">
        <f>'Trimestral_1996-2017 (ref2010)'!F79/'Trimestral_1996-2017 (ref2010)'!J176</f>
        <v>140623.94550568744</v>
      </c>
      <c r="I74" s="66">
        <f>'Trimestral_1996-2017 (ref2010)'!G79/'Trimestral_1996-2017 (ref2010)'!J176</f>
        <v>185914.64837198993</v>
      </c>
      <c r="J74" s="66">
        <f t="shared" si="11"/>
        <v>1389290.3723398526</v>
      </c>
      <c r="K74" s="131">
        <f t="shared" si="9"/>
        <v>-14251.598280245671</v>
      </c>
      <c r="L74" s="168">
        <f t="shared" si="10"/>
        <v>-1.0154023590722533E-2</v>
      </c>
    </row>
    <row r="75" spans="2:12" x14ac:dyDescent="0.25">
      <c r="B75" s="173" t="s">
        <v>120</v>
      </c>
      <c r="C75" s="66">
        <f>'Trimestral_1996-2017 (ref2010)'!L177</f>
        <v>6.7138792728998977</v>
      </c>
      <c r="D75" s="131">
        <f>'Trimestral_1996-2017 (ref2010)'!P177</f>
        <v>1422050.1100473637</v>
      </c>
      <c r="E75" s="131">
        <f>'Trimestral_1996-2017 (ref2010)'!U177</f>
        <v>151140.5887398393</v>
      </c>
      <c r="F75" s="131">
        <f>'Trimestral_1996-2017 (ref2010)'!V177</f>
        <v>180919.38468258578</v>
      </c>
      <c r="G75" s="131">
        <f t="shared" si="8"/>
        <v>1451828.90599011</v>
      </c>
      <c r="H75" s="66">
        <f>'Trimestral_1996-2017 (ref2010)'!F80/'Trimestral_1996-2017 (ref2010)'!J177</f>
        <v>152817.64211227139</v>
      </c>
      <c r="I75" s="66">
        <f>'Trimestral_1996-2017 (ref2010)'!G80/'Trimestral_1996-2017 (ref2010)'!J177</f>
        <v>178765.93706496392</v>
      </c>
      <c r="J75" s="66">
        <f t="shared" si="11"/>
        <v>1425880.6110374175</v>
      </c>
      <c r="K75" s="131">
        <f t="shared" si="9"/>
        <v>3830.5009900538716</v>
      </c>
      <c r="L75" s="168">
        <f t="shared" si="10"/>
        <v>2.6936469840196354E-3</v>
      </c>
    </row>
    <row r="76" spans="2:12" x14ac:dyDescent="0.25">
      <c r="B76" s="173" t="s">
        <v>121</v>
      </c>
      <c r="C76" s="66">
        <f>'Trimestral_1996-2017 (ref2010)'!L178</f>
        <v>9.6766884379581484</v>
      </c>
      <c r="D76" s="131">
        <f>'Trimestral_1996-2017 (ref2010)'!P178</f>
        <v>1464664.9179284065</v>
      </c>
      <c r="E76" s="131">
        <f>'Trimestral_1996-2017 (ref2010)'!U178</f>
        <v>158489.96869184234</v>
      </c>
      <c r="F76" s="131">
        <f>'Trimestral_1996-2017 (ref2010)'!V178</f>
        <v>185761.19397834881</v>
      </c>
      <c r="G76" s="131">
        <f t="shared" si="8"/>
        <v>1491936.1432149129</v>
      </c>
      <c r="H76" s="66">
        <f>'Trimestral_1996-2017 (ref2010)'!F81/'Trimestral_1996-2017 (ref2010)'!J178</f>
        <v>157811.91258870831</v>
      </c>
      <c r="I76" s="66">
        <f>'Trimestral_1996-2017 (ref2010)'!G81/'Trimestral_1996-2017 (ref2010)'!J178</f>
        <v>187922.67255353823</v>
      </c>
      <c r="J76" s="66">
        <f t="shared" si="11"/>
        <v>1461825.3832500828</v>
      </c>
      <c r="K76" s="131">
        <f t="shared" si="9"/>
        <v>-2839.53467832366</v>
      </c>
      <c r="L76" s="168">
        <f t="shared" si="10"/>
        <v>-1.9386923545214986E-3</v>
      </c>
    </row>
    <row r="77" spans="2:12" x14ac:dyDescent="0.25">
      <c r="B77" s="173" t="s">
        <v>122</v>
      </c>
      <c r="C77" s="66">
        <f>'Trimestral_1996-2017 (ref2010)'!L179</f>
        <v>13.085980831427481</v>
      </c>
      <c r="D77" s="131">
        <f>'Trimestral_1996-2017 (ref2010)'!P179</f>
        <v>1517607.5154483672</v>
      </c>
      <c r="E77" s="131">
        <f>'Trimestral_1996-2017 (ref2010)'!U179</f>
        <v>147891.03902752904</v>
      </c>
      <c r="F77" s="131">
        <f>'Trimestral_1996-2017 (ref2010)'!V179</f>
        <v>174219.46490250892</v>
      </c>
      <c r="G77" s="131">
        <f t="shared" si="8"/>
        <v>1543935.9413233472</v>
      </c>
      <c r="H77" s="66">
        <f>'Trimestral_1996-2017 (ref2010)'!F82/'Trimestral_1996-2017 (ref2010)'!J179</f>
        <v>137331.21055584049</v>
      </c>
      <c r="I77" s="66">
        <f>'Trimestral_1996-2017 (ref2010)'!G82/'Trimestral_1996-2017 (ref2010)'!J179</f>
        <v>178151.04448959965</v>
      </c>
      <c r="J77" s="66">
        <f t="shared" si="11"/>
        <v>1503116.1073895879</v>
      </c>
      <c r="K77" s="131">
        <f t="shared" si="9"/>
        <v>-14491.408058779314</v>
      </c>
      <c r="L77" s="168">
        <f t="shared" si="10"/>
        <v>-9.5488510113880942E-3</v>
      </c>
    </row>
    <row r="78" spans="2:12" x14ac:dyDescent="0.25">
      <c r="B78" s="173" t="s">
        <v>123</v>
      </c>
      <c r="C78" s="66">
        <f>'Trimestral_1996-2017 (ref2010)'!L180</f>
        <v>0.82884303212729626</v>
      </c>
      <c r="D78" s="131">
        <f>'Trimestral_1996-2017 (ref2010)'!P180</f>
        <v>1441448.7582152146</v>
      </c>
      <c r="E78" s="131">
        <f>'Trimestral_1996-2017 (ref2010)'!U180</f>
        <v>164082.01509495053</v>
      </c>
      <c r="F78" s="131">
        <f>'Trimestral_1996-2017 (ref2010)'!V180</f>
        <v>189230.80389587514</v>
      </c>
      <c r="G78" s="131">
        <f t="shared" si="8"/>
        <v>1466597.5470161391</v>
      </c>
      <c r="H78" s="66">
        <f>'Trimestral_1996-2017 (ref2010)'!F83/'Trimestral_1996-2017 (ref2010)'!J180</f>
        <v>150398.71487223377</v>
      </c>
      <c r="I78" s="66">
        <f>'Trimestral_1996-2017 (ref2010)'!G83/'Trimestral_1996-2017 (ref2010)'!J180</f>
        <v>197556.97550262825</v>
      </c>
      <c r="J78" s="66">
        <f t="shared" si="11"/>
        <v>1419439.2863857448</v>
      </c>
      <c r="K78" s="131">
        <f t="shared" si="9"/>
        <v>-22009.471829469781</v>
      </c>
      <c r="L78" s="168">
        <f t="shared" si="10"/>
        <v>-1.5268993576103016E-2</v>
      </c>
    </row>
    <row r="79" spans="2:12" x14ac:dyDescent="0.25">
      <c r="B79" s="173" t="s">
        <v>124</v>
      </c>
      <c r="C79" s="66">
        <f>'Trimestral_1996-2017 (ref2010)'!L181</f>
        <v>2.5214167589689911</v>
      </c>
      <c r="D79" s="131">
        <f>'Trimestral_1996-2017 (ref2010)'!P181</f>
        <v>1432383.7011336144</v>
      </c>
      <c r="E79" s="131">
        <f>'Trimestral_1996-2017 (ref2010)'!U181</f>
        <v>170299.49021216971</v>
      </c>
      <c r="F79" s="131">
        <f>'Trimestral_1996-2017 (ref2010)'!V181</f>
        <v>176536.88452857648</v>
      </c>
      <c r="G79" s="131">
        <f t="shared" si="8"/>
        <v>1438621.0954500211</v>
      </c>
      <c r="H79" s="66">
        <f>'Trimestral_1996-2017 (ref2010)'!F84/'Trimestral_1996-2017 (ref2010)'!J181</f>
        <v>179262.44636883205</v>
      </c>
      <c r="I79" s="66">
        <f>'Trimestral_1996-2017 (ref2010)'!G84/'Trimestral_1996-2017 (ref2010)'!J181</f>
        <v>193244.43403715108</v>
      </c>
      <c r="J79" s="66">
        <f t="shared" si="11"/>
        <v>1424639.1077817022</v>
      </c>
      <c r="K79" s="131">
        <f t="shared" si="9"/>
        <v>-7744.5933519122191</v>
      </c>
      <c r="L79" s="168">
        <f t="shared" si="10"/>
        <v>-5.4067868447420951E-3</v>
      </c>
    </row>
    <row r="80" spans="2:12" x14ac:dyDescent="0.25">
      <c r="B80" s="173" t="s">
        <v>125</v>
      </c>
      <c r="C80" s="66">
        <f>'Trimestral_1996-2017 (ref2010)'!L182</f>
        <v>4.6025648076404266</v>
      </c>
      <c r="D80" s="131">
        <f>'Trimestral_1996-2017 (ref2010)'!P182</f>
        <v>1439116.0617180036</v>
      </c>
      <c r="E80" s="131">
        <f>'Trimestral_1996-2017 (ref2010)'!U182</f>
        <v>169232.66135500558</v>
      </c>
      <c r="F80" s="131">
        <f>'Trimestral_1996-2017 (ref2010)'!V182</f>
        <v>161433.77090987109</v>
      </c>
      <c r="G80" s="131">
        <f t="shared" si="8"/>
        <v>1431317.1712728692</v>
      </c>
      <c r="H80" s="66">
        <f>'Trimestral_1996-2017 (ref2010)'!F85/'Trimestral_1996-2017 (ref2010)'!J182</f>
        <v>193659.53575313976</v>
      </c>
      <c r="I80" s="66">
        <f>'Trimestral_1996-2017 (ref2010)'!G85/'Trimestral_1996-2017 (ref2010)'!J182</f>
        <v>200102.69972963782</v>
      </c>
      <c r="J80" s="66">
        <f t="shared" si="11"/>
        <v>1424874.0072963713</v>
      </c>
      <c r="K80" s="131">
        <f t="shared" si="9"/>
        <v>-14242.054421632318</v>
      </c>
      <c r="L80" s="168">
        <f t="shared" si="10"/>
        <v>-9.8963904305468479E-3</v>
      </c>
    </row>
    <row r="81" spans="2:12" x14ac:dyDescent="0.25">
      <c r="B81" s="173" t="s">
        <v>126</v>
      </c>
      <c r="C81" s="66">
        <f>'Trimestral_1996-2017 (ref2010)'!L183</f>
        <v>7.7728455819258127</v>
      </c>
      <c r="D81" s="131">
        <f>'Trimestral_1996-2017 (ref2010)'!P183</f>
        <v>1467882.2282468406</v>
      </c>
      <c r="E81" s="131">
        <f>'Trimestral_1996-2017 (ref2010)'!U183</f>
        <v>175608.942698247</v>
      </c>
      <c r="F81" s="131">
        <f>'Trimestral_1996-2017 (ref2010)'!V183</f>
        <v>152322.04013208271</v>
      </c>
      <c r="G81" s="131">
        <f t="shared" si="8"/>
        <v>1444595.3256806764</v>
      </c>
      <c r="H81" s="66">
        <f>'Trimestral_1996-2017 (ref2010)'!F86/'Trimestral_1996-2017 (ref2010)'!J183</f>
        <v>184964.65412403454</v>
      </c>
      <c r="I81" s="66">
        <f>'Trimestral_1996-2017 (ref2010)'!G86/'Trimestral_1996-2017 (ref2010)'!J183</f>
        <v>184171.81334385206</v>
      </c>
      <c r="J81" s="66">
        <f t="shared" si="11"/>
        <v>1445388.1664608589</v>
      </c>
      <c r="K81" s="131">
        <f t="shared" si="9"/>
        <v>-22494.061785981758</v>
      </c>
      <c r="L81" s="168">
        <f t="shared" si="10"/>
        <v>-1.5324159767808793E-2</v>
      </c>
    </row>
    <row r="82" spans="2:12" x14ac:dyDescent="0.25">
      <c r="B82" s="173" t="s">
        <v>127</v>
      </c>
      <c r="C82" s="66">
        <f>'Trimestral_1996-2017 (ref2010)'!L184</f>
        <v>-9.4501291909622018E-2</v>
      </c>
      <c r="D82" s="131">
        <f>'Trimestral_1996-2017 (ref2010)'!P184</f>
        <v>1456694.3808560614</v>
      </c>
      <c r="E82" s="131">
        <f>'Trimestral_1996-2017 (ref2010)'!U184</f>
        <v>199506.90860843475</v>
      </c>
      <c r="F82" s="131">
        <f>'Trimestral_1996-2017 (ref2010)'!V184</f>
        <v>180018.40639778113</v>
      </c>
      <c r="G82" s="131">
        <f t="shared" si="8"/>
        <v>1437205.8786454077</v>
      </c>
      <c r="H82" s="66">
        <f>'Trimestral_1996-2017 (ref2010)'!F87/'Trimestral_1996-2017 (ref2010)'!J184</f>
        <v>191701.94890489266</v>
      </c>
      <c r="I82" s="66">
        <f>'Trimestral_1996-2017 (ref2010)'!G87/'Trimestral_1996-2017 (ref2010)'!J184</f>
        <v>191659.13406875412</v>
      </c>
      <c r="J82" s="66">
        <f t="shared" si="11"/>
        <v>1437248.6934815464</v>
      </c>
      <c r="K82" s="131">
        <f t="shared" si="9"/>
        <v>-19445.687374514993</v>
      </c>
      <c r="L82" s="168">
        <f t="shared" si="10"/>
        <v>-1.33491881550935E-2</v>
      </c>
    </row>
    <row r="83" spans="2:12" x14ac:dyDescent="0.25">
      <c r="B83" s="173" t="s">
        <v>128</v>
      </c>
      <c r="C83" s="66">
        <f>'Trimestral_1996-2017 (ref2010)'!L185</f>
        <v>3.9049263571612816</v>
      </c>
      <c r="D83" s="131">
        <f>'Trimestral_1996-2017 (ref2010)'!P185</f>
        <v>1510695.1678057809</v>
      </c>
      <c r="E83" s="131">
        <f>'Trimestral_1996-2017 (ref2010)'!U185</f>
        <v>199544.29304672909</v>
      </c>
      <c r="F83" s="131">
        <f>'Trimestral_1996-2017 (ref2010)'!V185</f>
        <v>198261.52233703923</v>
      </c>
      <c r="G83" s="131">
        <f t="shared" si="8"/>
        <v>1509412.397096091</v>
      </c>
      <c r="H83" s="66">
        <f>'Trimestral_1996-2017 (ref2010)'!F88/'Trimestral_1996-2017 (ref2010)'!J185</f>
        <v>196989.64588569262</v>
      </c>
      <c r="I83" s="66">
        <f>'Trimestral_1996-2017 (ref2010)'!G88/'Trimestral_1996-2017 (ref2010)'!J185</f>
        <v>182322.10174866978</v>
      </c>
      <c r="J83" s="66">
        <f t="shared" si="11"/>
        <v>1524079.9412331139</v>
      </c>
      <c r="K83" s="131">
        <f t="shared" si="9"/>
        <v>13384.773427332984</v>
      </c>
      <c r="L83" s="168">
        <f t="shared" si="10"/>
        <v>8.8600094265038169E-3</v>
      </c>
    </row>
    <row r="84" spans="2:12" x14ac:dyDescent="0.25">
      <c r="B84" s="173" t="s">
        <v>129</v>
      </c>
      <c r="C84" s="66">
        <f>'Trimestral_1996-2017 (ref2010)'!L186</f>
        <v>5.2227243402576846</v>
      </c>
      <c r="D84" s="131">
        <f>'Trimestral_1996-2017 (ref2010)'!P186</f>
        <v>1518905.4585681858</v>
      </c>
      <c r="E84" s="131">
        <f>'Trimestral_1996-2017 (ref2010)'!U186</f>
        <v>190368.52418972208</v>
      </c>
      <c r="F84" s="131">
        <f>'Trimestral_1996-2017 (ref2010)'!V186</f>
        <v>185280.81755156483</v>
      </c>
      <c r="G84" s="131">
        <f t="shared" si="8"/>
        <v>1513817.7519300287</v>
      </c>
      <c r="H84" s="66">
        <f>'Trimestral_1996-2017 (ref2010)'!F89/'Trimestral_1996-2017 (ref2010)'!J186</f>
        <v>178012.35100446973</v>
      </c>
      <c r="I84" s="66">
        <f>'Trimestral_1996-2017 (ref2010)'!G89/'Trimestral_1996-2017 (ref2010)'!J186</f>
        <v>170314.28279426572</v>
      </c>
      <c r="J84" s="66">
        <f t="shared" si="11"/>
        <v>1521515.8201402326</v>
      </c>
      <c r="K84" s="131">
        <f t="shared" si="9"/>
        <v>2610.3615720467642</v>
      </c>
      <c r="L84" s="168">
        <f t="shared" si="10"/>
        <v>1.7185806775014505E-3</v>
      </c>
    </row>
    <row r="85" spans="2:12" x14ac:dyDescent="0.25">
      <c r="B85" s="173" t="s">
        <v>130</v>
      </c>
      <c r="C85" s="66">
        <f>'Trimestral_1996-2017 (ref2010)'!L187</f>
        <v>9.2139340562003316</v>
      </c>
      <c r="D85" s="131">
        <f>'Trimestral_1996-2017 (ref2010)'!P187</f>
        <v>1564633.5387872432</v>
      </c>
      <c r="E85" s="131">
        <f>'Trimestral_1996-2017 (ref2010)'!U187</f>
        <v>189328.11769997221</v>
      </c>
      <c r="F85" s="131">
        <f>'Trimestral_1996-2017 (ref2010)'!V187</f>
        <v>191554.50095344777</v>
      </c>
      <c r="G85" s="131">
        <f t="shared" si="8"/>
        <v>1566859.9220407188</v>
      </c>
      <c r="H85" s="66">
        <f>'Trimestral_1996-2017 (ref2010)'!F90/'Trimestral_1996-2017 (ref2010)'!J187</f>
        <v>159450.8816587574</v>
      </c>
      <c r="I85" s="66">
        <f>'Trimestral_1996-2017 (ref2010)'!G90/'Trimestral_1996-2017 (ref2010)'!J187</f>
        <v>157655.70849951392</v>
      </c>
      <c r="J85" s="66">
        <f t="shared" si="11"/>
        <v>1568655.0951999621</v>
      </c>
      <c r="K85" s="131">
        <f t="shared" si="9"/>
        <v>4021.5564127189573</v>
      </c>
      <c r="L85" s="168">
        <f t="shared" si="10"/>
        <v>2.5702864683803785E-3</v>
      </c>
    </row>
    <row r="86" spans="2:12" x14ac:dyDescent="0.25">
      <c r="B86" s="173" t="s">
        <v>131</v>
      </c>
      <c r="C86" s="66">
        <f>'Trimestral_1996-2017 (ref2010)'!L188</f>
        <v>1.2844568122485254</v>
      </c>
      <c r="D86" s="131">
        <f>'Trimestral_1996-2017 (ref2010)'!P188</f>
        <v>1595526.2673727185</v>
      </c>
      <c r="E86" s="131">
        <f>'Trimestral_1996-2017 (ref2010)'!U188</f>
        <v>202224.03209924686</v>
      </c>
      <c r="F86" s="131">
        <f>'Trimestral_1996-2017 (ref2010)'!V188</f>
        <v>195862.3404482179</v>
      </c>
      <c r="G86" s="131">
        <f t="shared" si="8"/>
        <v>1589164.5757216895</v>
      </c>
      <c r="H86" s="66">
        <f>'Trimestral_1996-2017 (ref2010)'!F91/'Trimestral_1996-2017 (ref2010)'!J188</f>
        <v>193253.15828045338</v>
      </c>
      <c r="I86" s="66">
        <f>'Trimestral_1996-2017 (ref2010)'!G91/'Trimestral_1996-2017 (ref2010)'!J188</f>
        <v>180598.57905596303</v>
      </c>
      <c r="J86" s="66">
        <f t="shared" si="11"/>
        <v>1601819.1549461798</v>
      </c>
      <c r="K86" s="131">
        <f t="shared" si="9"/>
        <v>6292.8875734612811</v>
      </c>
      <c r="L86" s="168">
        <f t="shared" si="10"/>
        <v>3.9440827156192772E-3</v>
      </c>
    </row>
    <row r="87" spans="2:12" x14ac:dyDescent="0.25">
      <c r="B87" s="173" t="s">
        <v>132</v>
      </c>
      <c r="C87" s="66">
        <f>'Trimestral_1996-2017 (ref2010)'!L189</f>
        <v>4.184348029416201</v>
      </c>
      <c r="D87" s="131">
        <f>'Trimestral_1996-2017 (ref2010)'!P189</f>
        <v>1647286.4755078394</v>
      </c>
      <c r="E87" s="131">
        <f>'Trimestral_1996-2017 (ref2010)'!U189</f>
        <v>207200.72275007609</v>
      </c>
      <c r="F87" s="131">
        <f>'Trimestral_1996-2017 (ref2010)'!V189</f>
        <v>193763.27732517823</v>
      </c>
      <c r="G87" s="131">
        <f t="shared" si="8"/>
        <v>1633849.0300829415</v>
      </c>
      <c r="H87" s="66">
        <f>'Trimestral_1996-2017 (ref2010)'!F92/'Trimestral_1996-2017 (ref2010)'!J189</f>
        <v>211893.95834657442</v>
      </c>
      <c r="I87" s="66">
        <f>'Trimestral_1996-2017 (ref2010)'!G92/'Trimestral_1996-2017 (ref2010)'!J189</f>
        <v>176998.0333548316</v>
      </c>
      <c r="J87" s="66">
        <f t="shared" si="11"/>
        <v>1668744.9550746842</v>
      </c>
      <c r="K87" s="131">
        <f t="shared" si="9"/>
        <v>21458.479566844879</v>
      </c>
      <c r="L87" s="168">
        <f t="shared" si="10"/>
        <v>1.3026562098271023E-2</v>
      </c>
    </row>
    <row r="88" spans="2:12" x14ac:dyDescent="0.25">
      <c r="B88" s="173" t="s">
        <v>133</v>
      </c>
      <c r="C88" s="66">
        <f>'Trimestral_1996-2017 (ref2010)'!L190</f>
        <v>4.8374203092380901</v>
      </c>
      <c r="D88" s="131">
        <f>'Trimestral_1996-2017 (ref2010)'!P190</f>
        <v>1660112.1910276799</v>
      </c>
      <c r="E88" s="131">
        <f>'Trimestral_1996-2017 (ref2010)'!U190</f>
        <v>211173.37399988784</v>
      </c>
      <c r="F88" s="131">
        <f>'Trimestral_1996-2017 (ref2010)'!V190</f>
        <v>200862.03456304251</v>
      </c>
      <c r="G88" s="131">
        <f t="shared" si="8"/>
        <v>1649800.8515908346</v>
      </c>
      <c r="H88" s="66">
        <f>'Trimestral_1996-2017 (ref2010)'!F93/'Trimestral_1996-2017 (ref2010)'!J190</f>
        <v>204736.1659371003</v>
      </c>
      <c r="I88" s="66">
        <f>'Trimestral_1996-2017 (ref2010)'!G93/'Trimestral_1996-2017 (ref2010)'!J190</f>
        <v>189920.84124683312</v>
      </c>
      <c r="J88" s="66">
        <f t="shared" si="11"/>
        <v>1664616.1762811018</v>
      </c>
      <c r="K88" s="131">
        <f t="shared" si="9"/>
        <v>4503.9852534218226</v>
      </c>
      <c r="L88" s="168">
        <f t="shared" si="10"/>
        <v>2.7130607664736591E-3</v>
      </c>
    </row>
    <row r="89" spans="2:12" x14ac:dyDescent="0.25">
      <c r="B89" s="173" t="s">
        <v>134</v>
      </c>
      <c r="C89" s="66">
        <f>'Trimestral_1996-2017 (ref2010)'!L191</f>
        <v>8.6817430965813074</v>
      </c>
      <c r="D89" s="131">
        <f>'Trimestral_1996-2017 (ref2010)'!P191</f>
        <v>1726828.033224226</v>
      </c>
      <c r="E89" s="131">
        <f>'Trimestral_1996-2017 (ref2010)'!U191</f>
        <v>205985.48520246678</v>
      </c>
      <c r="F89" s="131">
        <f>'Trimestral_1996-2017 (ref2010)'!V191</f>
        <v>206924.18100556373</v>
      </c>
      <c r="G89" s="131">
        <f t="shared" si="8"/>
        <v>1727766.729027323</v>
      </c>
      <c r="H89" s="66">
        <f>'Trimestral_1996-2017 (ref2010)'!F94/'Trimestral_1996-2017 (ref2010)'!J191</f>
        <v>189079.42480698583</v>
      </c>
      <c r="I89" s="66">
        <f>'Trimestral_1996-2017 (ref2010)'!G94/'Trimestral_1996-2017 (ref2010)'!J191</f>
        <v>186154.41992309192</v>
      </c>
      <c r="J89" s="66">
        <f t="shared" si="11"/>
        <v>1730691.7339112167</v>
      </c>
      <c r="K89" s="131">
        <f t="shared" si="9"/>
        <v>3863.7006869907491</v>
      </c>
      <c r="L89" s="168">
        <f t="shared" si="10"/>
        <v>2.2374553879442689E-3</v>
      </c>
    </row>
    <row r="90" spans="2:12" x14ac:dyDescent="0.25">
      <c r="B90" s="173" t="s">
        <v>135</v>
      </c>
      <c r="C90" s="66">
        <f>'Trimestral_1996-2017 (ref2010)'!L192</f>
        <v>0.28636429470664371</v>
      </c>
      <c r="D90" s="131">
        <f>'Trimestral_1996-2017 (ref2010)'!P192</f>
        <v>1657467.6623466723</v>
      </c>
      <c r="E90" s="131">
        <f>'Trimestral_1996-2017 (ref2010)'!U192</f>
        <v>211361.56259867051</v>
      </c>
      <c r="F90" s="131">
        <f>'Trimestral_1996-2017 (ref2010)'!V192</f>
        <v>200894.95898527931</v>
      </c>
      <c r="G90" s="131">
        <f t="shared" si="8"/>
        <v>1647001.058733281</v>
      </c>
      <c r="H90" s="66">
        <f>'Trimestral_1996-2017 (ref2010)'!F95/'Trimestral_1996-2017 (ref2010)'!J192</f>
        <v>209924.79213060968</v>
      </c>
      <c r="I90" s="66">
        <f>'Trimestral_1996-2017 (ref2010)'!G95/'Trimestral_1996-2017 (ref2010)'!J192</f>
        <v>212003.26954684075</v>
      </c>
      <c r="J90" s="66">
        <f t="shared" si="11"/>
        <v>1644922.5813170499</v>
      </c>
      <c r="K90" s="131">
        <f t="shared" si="9"/>
        <v>-12545.08102962235</v>
      </c>
      <c r="L90" s="168">
        <f t="shared" si="10"/>
        <v>-7.5688240046027809E-3</v>
      </c>
    </row>
    <row r="91" spans="2:12" x14ac:dyDescent="0.25">
      <c r="B91" s="173" t="s">
        <v>205</v>
      </c>
      <c r="C91" s="66">
        <f>'Trimestral_1996-2017 (ref2010)'!L193</f>
        <v>2.8462406835798304</v>
      </c>
      <c r="D91" s="131">
        <f>'Trimestral_1996-2017 (ref2010)'!P193</f>
        <v>1700929.9307320607</v>
      </c>
      <c r="E91" s="131">
        <f>'Trimestral_1996-2017 (ref2010)'!U193</f>
        <v>202619.92031745258</v>
      </c>
      <c r="F91" s="131">
        <f>'Trimestral_1996-2017 (ref2010)'!V193</f>
        <v>197306.25811512067</v>
      </c>
      <c r="G91" s="131">
        <f t="shared" ref="G91:G93" si="12">(D91-E91+F91)</f>
        <v>1695616.2685297288</v>
      </c>
      <c r="H91" s="66">
        <f>'Trimestral_1996-2017 (ref2010)'!F96/'Trimestral_1996-2017 (ref2010)'!J193</f>
        <v>237704.7055151067</v>
      </c>
      <c r="I91" s="66">
        <f>'Trimestral_1996-2017 (ref2010)'!G96/'Trimestral_1996-2017 (ref2010)'!J193</f>
        <v>220713.85005972182</v>
      </c>
      <c r="J91" s="66">
        <f t="shared" ref="J91:J93" si="13">G91+H91-I91</f>
        <v>1712607.1239851136</v>
      </c>
      <c r="K91" s="131">
        <f t="shared" ref="K91:K93" si="14">J91-D91</f>
        <v>11677.193253052887</v>
      </c>
      <c r="L91" s="168">
        <f t="shared" ref="L91:L93" si="15">K91/D91</f>
        <v>6.865181829111066E-3</v>
      </c>
    </row>
    <row r="92" spans="2:12" x14ac:dyDescent="0.25">
      <c r="B92" s="173" t="s">
        <v>206</v>
      </c>
      <c r="C92" s="66">
        <f>'Trimestral_1996-2017 (ref2010)'!L194</f>
        <v>4.58283930391796</v>
      </c>
      <c r="D92" s="131">
        <f>'Trimestral_1996-2017 (ref2010)'!P194</f>
        <v>1739530.6358376238</v>
      </c>
      <c r="E92" s="131">
        <f>'Trimestral_1996-2017 (ref2010)'!U194</f>
        <v>215471.22603515585</v>
      </c>
      <c r="F92" s="131">
        <f>'Trimestral_1996-2017 (ref2010)'!V194</f>
        <v>215941.043235925</v>
      </c>
      <c r="G92" s="131">
        <f t="shared" si="12"/>
        <v>1740000.4530383931</v>
      </c>
      <c r="H92" s="66">
        <f>'Trimestral_1996-2017 (ref2010)'!F97/'Trimestral_1996-2017 (ref2010)'!J194</f>
        <v>279635.21697165462</v>
      </c>
      <c r="I92" s="66">
        <f>'Trimestral_1996-2017 (ref2010)'!G97/'Trimestral_1996-2017 (ref2010)'!J194</f>
        <v>275214.29499650263</v>
      </c>
      <c r="J92" s="66">
        <f t="shared" si="13"/>
        <v>1744421.3750135452</v>
      </c>
      <c r="K92" s="131">
        <f t="shared" si="14"/>
        <v>4890.739175921306</v>
      </c>
      <c r="L92" s="168">
        <f t="shared" si="15"/>
        <v>2.8115280496720332E-3</v>
      </c>
    </row>
    <row r="93" spans="2:12" x14ac:dyDescent="0.25">
      <c r="B93" s="173" t="s">
        <v>207</v>
      </c>
      <c r="C93" s="66">
        <f>'Trimestral_1996-2017 (ref2010)'!L195</f>
        <v>8.3913428448123017</v>
      </c>
      <c r="D93" s="131">
        <f>'Trimestral_1996-2017 (ref2010)'!P195</f>
        <v>1806204.1201663783</v>
      </c>
      <c r="E93" s="131">
        <f>'Trimestral_1996-2017 (ref2010)'!U195</f>
        <v>223296.33306367544</v>
      </c>
      <c r="F93" s="131">
        <f>'Trimestral_1996-2017 (ref2010)'!V195</f>
        <v>201636.05864721825</v>
      </c>
      <c r="G93" s="131">
        <f t="shared" si="12"/>
        <v>1784543.8457499212</v>
      </c>
      <c r="H93" s="66">
        <f>'Trimestral_1996-2017 (ref2010)'!F98/'Trimestral_1996-2017 (ref2010)'!J195</f>
        <v>252492.47612987016</v>
      </c>
      <c r="I93" s="66">
        <f>'Trimestral_1996-2017 (ref2010)'!G98/'Trimestral_1996-2017 (ref2010)'!J195</f>
        <v>237486.97570282168</v>
      </c>
      <c r="J93" s="66">
        <f t="shared" si="13"/>
        <v>1799549.3461769696</v>
      </c>
      <c r="K93" s="131">
        <f t="shared" si="14"/>
        <v>-6654.7739894087426</v>
      </c>
      <c r="L93" s="168">
        <f t="shared" si="15"/>
        <v>-3.6843975246805098E-3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2"/>
  <sheetViews>
    <sheetView workbookViewId="0">
      <pane xSplit="2" ySplit="1" topLeftCell="C53" activePane="bottomRight" state="frozen"/>
      <selection sqref="A1:T1048576"/>
      <selection pane="topRight" sqref="A1:T1048576"/>
      <selection pane="bottomLeft" sqref="A1:T1048576"/>
      <selection pane="bottomRight" activeCell="C71" sqref="C71"/>
    </sheetView>
  </sheetViews>
  <sheetFormatPr defaultRowHeight="15" x14ac:dyDescent="0.25"/>
  <cols>
    <col min="1" max="1" width="48" bestFit="1" customWidth="1"/>
    <col min="2" max="2" width="9.140625" style="65"/>
    <col min="3" max="5" width="12.42578125" style="29" bestFit="1" customWidth="1"/>
    <col min="6" max="6" width="14.5703125" style="29" customWidth="1"/>
    <col min="7" max="8" width="12.42578125" style="29" bestFit="1" customWidth="1"/>
    <col min="9" max="9" width="11.7109375" style="29" bestFit="1" customWidth="1"/>
    <col min="10" max="10" width="13.140625" style="29" bestFit="1" customWidth="1"/>
    <col min="11" max="11" width="12.42578125" style="29" bestFit="1" customWidth="1"/>
    <col min="12" max="12" width="12.85546875" style="29" bestFit="1" customWidth="1"/>
    <col min="13" max="13" width="11.7109375" style="29" bestFit="1" customWidth="1"/>
    <col min="14" max="14" width="13.7109375" style="29" bestFit="1" customWidth="1"/>
    <col min="15" max="15" width="13.7109375" style="29" customWidth="1"/>
    <col min="16" max="16" width="13.7109375" style="65" customWidth="1"/>
    <col min="17" max="17" width="13.7109375" style="115" customWidth="1"/>
    <col min="18" max="18" width="12.85546875" style="65" customWidth="1"/>
    <col min="19" max="19" width="15.42578125" style="65" customWidth="1"/>
    <col min="20" max="20" width="22.28515625" style="65" customWidth="1"/>
    <col min="21" max="21" width="16.140625" style="65" customWidth="1"/>
    <col min="22" max="22" width="11.42578125" style="65" bestFit="1" customWidth="1"/>
    <col min="23" max="23" width="12.42578125" style="65" customWidth="1"/>
    <col min="24" max="24" width="11.5703125" style="65" bestFit="1" customWidth="1"/>
  </cols>
  <sheetData>
    <row r="1" spans="1:24" s="104" customFormat="1" ht="56.25" customHeight="1" thickBot="1" x14ac:dyDescent="0.3">
      <c r="B1" s="105"/>
      <c r="C1" s="137" t="s">
        <v>175</v>
      </c>
      <c r="D1" s="138" t="s">
        <v>176</v>
      </c>
      <c r="E1" s="138" t="s">
        <v>177</v>
      </c>
      <c r="F1" s="138" t="s">
        <v>178</v>
      </c>
      <c r="G1" s="138" t="s">
        <v>179</v>
      </c>
      <c r="H1" s="138" t="s">
        <v>180</v>
      </c>
      <c r="I1" s="138" t="s">
        <v>181</v>
      </c>
      <c r="J1" s="138" t="s">
        <v>182</v>
      </c>
      <c r="K1" s="139" t="s">
        <v>183</v>
      </c>
      <c r="L1" s="139" t="s">
        <v>184</v>
      </c>
      <c r="M1" s="138" t="s">
        <v>185</v>
      </c>
      <c r="N1" s="138" t="s">
        <v>186</v>
      </c>
      <c r="O1" s="140" t="s">
        <v>187</v>
      </c>
      <c r="P1" s="141" t="s">
        <v>188</v>
      </c>
      <c r="Q1" s="142"/>
      <c r="R1" s="107" t="s">
        <v>168</v>
      </c>
      <c r="S1" s="107" t="s">
        <v>164</v>
      </c>
      <c r="T1" s="107" t="s">
        <v>169</v>
      </c>
      <c r="U1" s="106" t="s">
        <v>189</v>
      </c>
      <c r="V1" s="143" t="s">
        <v>190</v>
      </c>
      <c r="W1" s="106" t="s">
        <v>191</v>
      </c>
      <c r="X1" s="106" t="s">
        <v>192</v>
      </c>
    </row>
    <row r="2" spans="1:24" s="104" customFormat="1" x14ac:dyDescent="0.25">
      <c r="A2" s="108" t="s">
        <v>170</v>
      </c>
      <c r="B2" s="109">
        <v>1947</v>
      </c>
      <c r="C2" s="144">
        <f>('[1]Anual_1947-1989 (ref1987)'!G4/'[1]Anual_1947-1989 (ref1987)'!B4)</f>
        <v>0.12661064425770308</v>
      </c>
      <c r="D2" s="144">
        <f>('[1]Anual_1947-1989 (ref1987)'!H4/'[1]Anual_1947-1989 (ref1987)'!B4)</f>
        <v>0.13389355742296918</v>
      </c>
      <c r="E2" s="29">
        <f>(C2+D2)/2</f>
        <v>0.13025210084033612</v>
      </c>
      <c r="F2" s="29">
        <f>(C2-D2)</f>
        <v>-7.2829131652661083E-3</v>
      </c>
      <c r="G2" s="107"/>
      <c r="H2" s="107"/>
      <c r="I2" s="107"/>
      <c r="J2" s="107"/>
      <c r="K2" s="107"/>
      <c r="L2" s="107"/>
      <c r="M2" s="107"/>
      <c r="N2" s="107"/>
      <c r="O2" s="145">
        <v>100</v>
      </c>
      <c r="P2" s="110"/>
      <c r="Q2" s="146">
        <v>1</v>
      </c>
      <c r="R2" s="110" t="e">
        <f>'SNA 2008'!#REF!</f>
        <v>#REF!</v>
      </c>
      <c r="S2" s="111"/>
      <c r="T2" s="105"/>
      <c r="U2" s="105"/>
      <c r="V2" s="105"/>
      <c r="W2" s="105"/>
      <c r="X2" s="105"/>
    </row>
    <row r="3" spans="1:24" x14ac:dyDescent="0.25">
      <c r="A3" s="112"/>
      <c r="B3" s="113">
        <v>1948</v>
      </c>
      <c r="C3" s="144">
        <f>('[1]Anual_1947-1989 (ref1987)'!G5/'[1]Anual_1947-1989 (ref1987)'!B5)</f>
        <v>0.11089681774349082</v>
      </c>
      <c r="D3" s="144">
        <f>('[1]Anual_1947-1989 (ref1987)'!H5/'[1]Anual_1947-1989 (ref1987)'!B5)</f>
        <v>0.10125361620057859</v>
      </c>
      <c r="E3" s="29">
        <f>(C3+D3)/2</f>
        <v>0.1060752169720347</v>
      </c>
      <c r="F3" s="29">
        <f>(C3-D3)</f>
        <v>9.6432015429122331E-3</v>
      </c>
      <c r="G3" s="29">
        <f>('[1]Anual_1947-1989 (ref1987)'!AP5)</f>
        <v>0.96830823228107543</v>
      </c>
      <c r="H3" s="29">
        <f>LN(G3)</f>
        <v>-3.220482061304461E-2</v>
      </c>
      <c r="I3" s="29">
        <f>('[1]Anual_1947-1989 (ref1987)'!AL5)</f>
        <v>1.020314641524511</v>
      </c>
      <c r="J3" s="29">
        <f>LN(I3)</f>
        <v>2.0111051811302655E-2</v>
      </c>
      <c r="K3" s="29">
        <f>(E3*H3)</f>
        <v>-3.4161333340741629E-3</v>
      </c>
      <c r="L3" s="29">
        <f>(F3*J3)</f>
        <v>1.9393492585634162E-4</v>
      </c>
      <c r="M3" s="29">
        <f>SUM(K3:L3)</f>
        <v>-3.2221984082178214E-3</v>
      </c>
      <c r="N3" s="29">
        <f>EXP(M3)</f>
        <v>0.99678298730178239</v>
      </c>
      <c r="O3" s="29">
        <f>(O2*N3)</f>
        <v>99.678298730178241</v>
      </c>
      <c r="P3" s="147">
        <f>(O3/O2)-1</f>
        <v>-3.2170126982176139E-3</v>
      </c>
      <c r="Q3" s="29">
        <f>(Q2*N3)</f>
        <v>0.99678298730178239</v>
      </c>
      <c r="R3" s="110" t="e">
        <f>'SNA 2008'!#REF!</f>
        <v>#REF!</v>
      </c>
      <c r="S3" s="114" t="e">
        <f>'SNA 2008'!#REF!</f>
        <v>#REF!</v>
      </c>
      <c r="T3" s="114" t="e">
        <f>(R3/R2)-1</f>
        <v>#REF!</v>
      </c>
      <c r="U3" s="29" t="e">
        <f>(T3-P3)</f>
        <v>#REF!</v>
      </c>
      <c r="V3" s="148" t="e">
        <f>U3^2</f>
        <v>#REF!</v>
      </c>
      <c r="W3" s="148" t="e">
        <f>AVERAGE(V3:V71)</f>
        <v>#REF!</v>
      </c>
      <c r="X3" s="149" t="e">
        <f>SQRT(W3)</f>
        <v>#REF!</v>
      </c>
    </row>
    <row r="4" spans="1:24" x14ac:dyDescent="0.25">
      <c r="A4" s="112"/>
      <c r="B4" s="113">
        <v>1949</v>
      </c>
      <c r="C4" s="144">
        <f>('[1]Anual_1947-1989 (ref1987)'!G6/'[1]Anual_1947-1989 (ref1987)'!B6)</f>
        <v>8.8879702356345583E-2</v>
      </c>
      <c r="D4" s="144">
        <f>('[1]Anual_1947-1989 (ref1987)'!H6/'[1]Anual_1947-1989 (ref1987)'!B6)</f>
        <v>8.7639520463001233E-2</v>
      </c>
      <c r="E4" s="29">
        <f t="shared" ref="E4:E67" si="0">(C4+D4)/2</f>
        <v>8.8259611409673408E-2</v>
      </c>
      <c r="F4" s="29">
        <f t="shared" ref="F4:F67" si="1">(C4-D4)</f>
        <v>1.2401818933443498E-3</v>
      </c>
      <c r="G4" s="29">
        <f>('[1]Anual_1947-1989 (ref1987)'!AP6)</f>
        <v>0.99998015282922292</v>
      </c>
      <c r="H4" s="29">
        <f>LN(G4)</f>
        <v>-1.9847367734776395E-5</v>
      </c>
      <c r="I4" s="29">
        <f>('[1]Anual_1947-1989 (ref1987)'!AL6)</f>
        <v>0.9835931279844311</v>
      </c>
      <c r="J4" s="29">
        <f>LN(I4)</f>
        <v>-1.6542955260244942E-2</v>
      </c>
      <c r="K4" s="29">
        <f>(E4*H4)</f>
        <v>-1.7517209637762545E-6</v>
      </c>
      <c r="L4" s="29">
        <f>(F4*J4)</f>
        <v>-2.0516273576161441E-5</v>
      </c>
      <c r="M4" s="29">
        <f>SUM(K4:L4)</f>
        <v>-2.2267994539937698E-5</v>
      </c>
      <c r="N4" s="29">
        <f>EXP(M4)</f>
        <v>0.99997773225339004</v>
      </c>
      <c r="O4" s="29">
        <f t="shared" ref="O4:O67" si="2">(O3*N4)</f>
        <v>99.676079119079603</v>
      </c>
      <c r="P4" s="147">
        <f>(O4/O3)-1</f>
        <v>-2.2267746609960781E-5</v>
      </c>
      <c r="Q4" s="29">
        <f t="shared" ref="Q4:Q67" si="3">(Q3*N4)</f>
        <v>0.99676079119079608</v>
      </c>
      <c r="R4" s="110" t="e">
        <f>'SNA 2008'!#REF!</f>
        <v>#REF!</v>
      </c>
      <c r="S4" s="114" t="e">
        <f>'SNA 2008'!#REF!</f>
        <v>#REF!</v>
      </c>
      <c r="T4" s="114" t="e">
        <f t="shared" ref="T4:T67" si="4">(R4/R3)-1</f>
        <v>#REF!</v>
      </c>
      <c r="U4" s="29" t="e">
        <f t="shared" ref="U4:U67" si="5">(T4-P4)</f>
        <v>#REF!</v>
      </c>
      <c r="V4" s="148" t="e">
        <f t="shared" ref="V4:V67" si="6">U4^2</f>
        <v>#REF!</v>
      </c>
      <c r="W4" s="29"/>
    </row>
    <row r="5" spans="1:24" x14ac:dyDescent="0.25">
      <c r="A5" s="112"/>
      <c r="B5" s="113">
        <v>1950</v>
      </c>
      <c r="C5" s="144">
        <f>('[1]Anual_1947-1989 (ref1987)'!G7/'[1]Anual_1947-1989 (ref1987)'!B7)</f>
        <v>9.2007104795737121E-2</v>
      </c>
      <c r="D5" s="144">
        <f>('[1]Anual_1947-1989 (ref1987)'!H7/'[1]Anual_1947-1989 (ref1987)'!B7)</f>
        <v>7.6021314387211367E-2</v>
      </c>
      <c r="E5" s="29">
        <f t="shared" si="0"/>
        <v>8.4014209591474237E-2</v>
      </c>
      <c r="F5" s="29">
        <f t="shared" si="1"/>
        <v>1.5985790408525755E-2</v>
      </c>
      <c r="G5" s="29">
        <f>('[1]Anual_1947-1989 (ref1987)'!AP7)</f>
        <v>1.659955259121948</v>
      </c>
      <c r="H5" s="29">
        <f t="shared" ref="H5:H68" si="7">LN(G5)</f>
        <v>0.50679064966905518</v>
      </c>
      <c r="I5" s="29">
        <f>('[1]Anual_1947-1989 (ref1987)'!AL7)</f>
        <v>1.0442690768575869</v>
      </c>
      <c r="J5" s="29">
        <f t="shared" ref="J5:J68" si="8">LN(I5)</f>
        <v>4.3317192705740346E-2</v>
      </c>
      <c r="K5" s="29">
        <f t="shared" ref="K5:K68" si="9">(E5*H5)</f>
        <v>4.2577615860295397E-2</v>
      </c>
      <c r="L5" s="29">
        <f t="shared" ref="L5:L68" si="10">(F5*J5)</f>
        <v>6.9245956367968581E-4</v>
      </c>
      <c r="M5" s="29">
        <f t="shared" ref="M5:M68" si="11">SUM(K5:L5)</f>
        <v>4.3270075423975082E-2</v>
      </c>
      <c r="N5" s="29">
        <f t="shared" ref="N5:N68" si="12">EXP(M5)</f>
        <v>1.0442198748963942</v>
      </c>
      <c r="O5" s="29">
        <f t="shared" si="2"/>
        <v>104.08374286788839</v>
      </c>
      <c r="P5" s="147">
        <f t="shared" ref="P5:P68" si="13">(O5/O4)-1</f>
        <v>4.4219874896394229E-2</v>
      </c>
      <c r="Q5" s="29">
        <f t="shared" si="3"/>
        <v>1.040837428678884</v>
      </c>
      <c r="R5" s="110" t="e">
        <f>'SNA 2008'!#REF!</f>
        <v>#REF!</v>
      </c>
      <c r="S5" s="114" t="e">
        <f>'SNA 2008'!#REF!</f>
        <v>#REF!</v>
      </c>
      <c r="T5" s="114" t="e">
        <f t="shared" si="4"/>
        <v>#REF!</v>
      </c>
      <c r="U5" s="29" t="e">
        <f t="shared" si="5"/>
        <v>#REF!</v>
      </c>
      <c r="V5" s="148" t="e">
        <f t="shared" si="6"/>
        <v>#REF!</v>
      </c>
      <c r="W5" s="29"/>
    </row>
    <row r="6" spans="1:24" x14ac:dyDescent="0.25">
      <c r="A6" s="112"/>
      <c r="B6" s="113">
        <v>1951</v>
      </c>
      <c r="C6" s="144">
        <f>('[1]Anual_1947-1989 (ref1987)'!G8/'[1]Anual_1947-1989 (ref1987)'!B8)</f>
        <v>9.6043577981651376E-2</v>
      </c>
      <c r="D6" s="144">
        <f>('[1]Anual_1947-1989 (ref1987)'!H8/'[1]Anual_1947-1989 (ref1987)'!B8)</f>
        <v>0.11267201834862386</v>
      </c>
      <c r="E6" s="29">
        <f t="shared" si="0"/>
        <v>0.10435779816513763</v>
      </c>
      <c r="F6" s="29">
        <f t="shared" si="1"/>
        <v>-1.6628440366972488E-2</v>
      </c>
      <c r="G6" s="29">
        <f>('[1]Anual_1947-1989 (ref1987)'!AP8)</f>
        <v>0.89960938022049464</v>
      </c>
      <c r="H6" s="29">
        <f t="shared" si="7"/>
        <v>-0.10579463184985469</v>
      </c>
      <c r="I6" s="29">
        <f>('[1]Anual_1947-1989 (ref1987)'!AL8)</f>
        <v>1.1223132288597109</v>
      </c>
      <c r="J6" s="29">
        <f t="shared" si="8"/>
        <v>0.11539193824647545</v>
      </c>
      <c r="K6" s="29">
        <f t="shared" si="9"/>
        <v>-1.1040494837542176E-2</v>
      </c>
      <c r="L6" s="29">
        <f t="shared" si="10"/>
        <v>-1.9187879639608889E-3</v>
      </c>
      <c r="M6" s="29">
        <f t="shared" si="11"/>
        <v>-1.2959282801503064E-2</v>
      </c>
      <c r="N6" s="29">
        <f t="shared" si="12"/>
        <v>0.98712432713919607</v>
      </c>
      <c r="O6" s="29">
        <f t="shared" si="2"/>
        <v>102.74359464459343</v>
      </c>
      <c r="P6" s="147">
        <f t="shared" si="13"/>
        <v>-1.2875672860803933E-2</v>
      </c>
      <c r="Q6" s="29">
        <f t="shared" si="3"/>
        <v>1.0274359464459344</v>
      </c>
      <c r="R6" s="110" t="e">
        <f>'SNA 2008'!#REF!</f>
        <v>#REF!</v>
      </c>
      <c r="S6" s="114" t="e">
        <f>'SNA 2008'!#REF!</f>
        <v>#REF!</v>
      </c>
      <c r="T6" s="114" t="e">
        <f t="shared" si="4"/>
        <v>#REF!</v>
      </c>
      <c r="U6" s="29" t="e">
        <f t="shared" si="5"/>
        <v>#REF!</v>
      </c>
      <c r="V6" s="148" t="e">
        <f t="shared" si="6"/>
        <v>#REF!</v>
      </c>
      <c r="W6" s="29"/>
    </row>
    <row r="7" spans="1:24" x14ac:dyDescent="0.25">
      <c r="A7" s="112"/>
      <c r="B7" s="113">
        <v>1952</v>
      </c>
      <c r="C7" s="144">
        <f>('[1]Anual_1947-1989 (ref1987)'!G9/'[1]Anual_1947-1989 (ref1987)'!B9)</f>
        <v>7.0697220867869337E-2</v>
      </c>
      <c r="D7" s="144">
        <f>('[1]Anual_1947-1989 (ref1987)'!H9/'[1]Anual_1947-1989 (ref1987)'!B9)</f>
        <v>9.8732325694783046E-2</v>
      </c>
      <c r="E7" s="29">
        <f t="shared" si="0"/>
        <v>8.4714773281326192E-2</v>
      </c>
      <c r="F7" s="29">
        <f t="shared" si="1"/>
        <v>-2.8035104826913709E-2</v>
      </c>
      <c r="G7" s="29">
        <f>('[1]Anual_1947-1989 (ref1987)'!AP9)</f>
        <v>0.91608284213356184</v>
      </c>
      <c r="H7" s="29">
        <f t="shared" si="7"/>
        <v>-8.7648479386928851E-2</v>
      </c>
      <c r="I7" s="29">
        <f>('[1]Anual_1947-1989 (ref1987)'!AL9)</f>
        <v>0.85597180532179606</v>
      </c>
      <c r="J7" s="29">
        <f t="shared" si="8"/>
        <v>-0.15551784109103534</v>
      </c>
      <c r="K7" s="29">
        <f t="shared" si="9"/>
        <v>-7.4251210597166698E-3</v>
      </c>
      <c r="L7" s="29">
        <f t="shared" si="10"/>
        <v>4.3599589774424843E-3</v>
      </c>
      <c r="M7" s="29">
        <f t="shared" si="11"/>
        <v>-3.0651620822741855E-3</v>
      </c>
      <c r="N7" s="29">
        <f t="shared" si="12"/>
        <v>0.99693953073105213</v>
      </c>
      <c r="O7" s="29">
        <f t="shared" si="2"/>
        <v>102.42915103060241</v>
      </c>
      <c r="P7" s="147">
        <f t="shared" si="13"/>
        <v>-3.0604692689478741E-3</v>
      </c>
      <c r="Q7" s="29">
        <f t="shared" si="3"/>
        <v>1.0242915103060242</v>
      </c>
      <c r="R7" s="110" t="e">
        <f>'SNA 2008'!#REF!</f>
        <v>#REF!</v>
      </c>
      <c r="S7" s="114" t="e">
        <f>'SNA 2008'!#REF!</f>
        <v>#REF!</v>
      </c>
      <c r="T7" s="114" t="e">
        <f t="shared" si="4"/>
        <v>#REF!</v>
      </c>
      <c r="U7" s="29" t="e">
        <f t="shared" si="5"/>
        <v>#REF!</v>
      </c>
      <c r="V7" s="148" t="e">
        <f t="shared" si="6"/>
        <v>#REF!</v>
      </c>
      <c r="W7" s="29"/>
    </row>
    <row r="8" spans="1:24" x14ac:dyDescent="0.25">
      <c r="A8" s="112"/>
      <c r="B8" s="113">
        <v>1953</v>
      </c>
      <c r="C8" s="144">
        <f>('[1]Anual_1947-1989 (ref1987)'!G10/'[1]Anual_1947-1989 (ref1987)'!B10)</f>
        <v>6.5985699693564853E-2</v>
      </c>
      <c r="D8" s="144">
        <f>('[1]Anual_1947-1989 (ref1987)'!H10/'[1]Anual_1947-1989 (ref1987)'!B10)</f>
        <v>5.5975485188968346E-2</v>
      </c>
      <c r="E8" s="29">
        <f t="shared" si="0"/>
        <v>6.09805924412666E-2</v>
      </c>
      <c r="F8" s="29">
        <f t="shared" si="1"/>
        <v>1.0010214504596507E-2</v>
      </c>
      <c r="G8" s="29">
        <f>('[1]Anual_1947-1989 (ref1987)'!AP10)</f>
        <v>1.0337700789774855</v>
      </c>
      <c r="H8" s="29">
        <f t="shared" si="7"/>
        <v>3.3212390603635039E-2</v>
      </c>
      <c r="I8" s="29">
        <f>('[1]Anual_1947-1989 (ref1987)'!AL10)</f>
        <v>1.7318158437019944</v>
      </c>
      <c r="J8" s="29">
        <f t="shared" si="8"/>
        <v>0.5491704786800915</v>
      </c>
      <c r="K8" s="29">
        <f t="shared" si="9"/>
        <v>2.0253112554004206E-3</v>
      </c>
      <c r="L8" s="29">
        <f t="shared" si="10"/>
        <v>5.4973142911796591E-3</v>
      </c>
      <c r="M8" s="29">
        <f t="shared" si="11"/>
        <v>7.5226255465800796E-3</v>
      </c>
      <c r="N8" s="29">
        <f t="shared" si="12"/>
        <v>1.0075509915785372</v>
      </c>
      <c r="O8" s="29">
        <f t="shared" si="2"/>
        <v>103.20259268743121</v>
      </c>
      <c r="P8" s="147">
        <f t="shared" si="13"/>
        <v>7.550991578537225E-3</v>
      </c>
      <c r="Q8" s="29">
        <f t="shared" si="3"/>
        <v>1.0320259268743122</v>
      </c>
      <c r="R8" s="110" t="e">
        <f>'SNA 2008'!#REF!</f>
        <v>#REF!</v>
      </c>
      <c r="S8" s="114" t="e">
        <f>'SNA 2008'!#REF!</f>
        <v>#REF!</v>
      </c>
      <c r="T8" s="114" t="e">
        <f t="shared" si="4"/>
        <v>#REF!</v>
      </c>
      <c r="U8" s="29" t="e">
        <f t="shared" si="5"/>
        <v>#REF!</v>
      </c>
      <c r="V8" s="148" t="e">
        <f t="shared" si="6"/>
        <v>#REF!</v>
      </c>
      <c r="W8" s="29"/>
    </row>
    <row r="9" spans="1:24" x14ac:dyDescent="0.25">
      <c r="A9" s="112"/>
      <c r="B9" s="113">
        <v>1954</v>
      </c>
      <c r="C9" s="144">
        <f>('[1]Anual_1947-1989 (ref1987)'!G11/'[1]Anual_1947-1989 (ref1987)'!B11)</f>
        <v>6.6746126340881992E-2</v>
      </c>
      <c r="D9" s="144">
        <f>('[1]Anual_1947-1989 (ref1987)'!H11/'[1]Anual_1947-1989 (ref1987)'!B11)</f>
        <v>6.8235995232419536E-2</v>
      </c>
      <c r="E9" s="29">
        <f t="shared" si="0"/>
        <v>6.7491060786650764E-2</v>
      </c>
      <c r="F9" s="29">
        <f t="shared" si="1"/>
        <v>-1.4898688915375435E-3</v>
      </c>
      <c r="G9" s="29">
        <f>('[1]Anual_1947-1989 (ref1987)'!AP11)</f>
        <v>1.2644721897149052</v>
      </c>
      <c r="H9" s="29">
        <f t="shared" si="7"/>
        <v>0.23465479377800802</v>
      </c>
      <c r="I9" s="29">
        <f>('[1]Anual_1947-1989 (ref1987)'!AL11)</f>
        <v>1.2668406463030766</v>
      </c>
      <c r="J9" s="29">
        <f t="shared" si="8"/>
        <v>0.23652612097679493</v>
      </c>
      <c r="K9" s="29">
        <f t="shared" si="9"/>
        <v>1.5837100950750537E-2</v>
      </c>
      <c r="L9" s="29">
        <f t="shared" si="10"/>
        <v>-3.5239290967937239E-4</v>
      </c>
      <c r="M9" s="29">
        <f t="shared" si="11"/>
        <v>1.5484708041071165E-2</v>
      </c>
      <c r="N9" s="29">
        <f t="shared" si="12"/>
        <v>1.0156052173462919</v>
      </c>
      <c r="O9" s="29">
        <f t="shared" si="2"/>
        <v>104.81309157701941</v>
      </c>
      <c r="P9" s="147">
        <f t="shared" si="13"/>
        <v>1.5605217346291944E-2</v>
      </c>
      <c r="Q9" s="29">
        <f t="shared" si="3"/>
        <v>1.0481309157701941</v>
      </c>
      <c r="R9" s="110" t="e">
        <f>'SNA 2008'!#REF!</f>
        <v>#REF!</v>
      </c>
      <c r="S9" s="114" t="e">
        <f>'SNA 2008'!#REF!</f>
        <v>#REF!</v>
      </c>
      <c r="T9" s="114" t="e">
        <f t="shared" si="4"/>
        <v>#REF!</v>
      </c>
      <c r="U9" s="29" t="e">
        <f t="shared" si="5"/>
        <v>#REF!</v>
      </c>
      <c r="V9" s="148" t="e">
        <f t="shared" si="6"/>
        <v>#REF!</v>
      </c>
      <c r="W9" s="29"/>
    </row>
    <row r="10" spans="1:24" x14ac:dyDescent="0.25">
      <c r="A10" s="112"/>
      <c r="B10" s="113">
        <v>1955</v>
      </c>
      <c r="C10" s="144">
        <f>('[1]Anual_1947-1989 (ref1987)'!G12/'[1]Anual_1947-1989 (ref1987)'!B12)</f>
        <v>7.6224377071314603E-2</v>
      </c>
      <c r="D10" s="144">
        <f>('[1]Anual_1947-1989 (ref1987)'!H12/'[1]Anual_1947-1989 (ref1987)'!B12)</f>
        <v>6.8368724683932749E-2</v>
      </c>
      <c r="E10" s="29">
        <f t="shared" si="0"/>
        <v>7.2296550877623683E-2</v>
      </c>
      <c r="F10" s="29">
        <f t="shared" si="1"/>
        <v>7.8556523873818535E-3</v>
      </c>
      <c r="G10" s="29">
        <f>('[1]Anual_1947-1989 (ref1987)'!AP12)</f>
        <v>0.80831426823344055</v>
      </c>
      <c r="H10" s="29">
        <f t="shared" si="7"/>
        <v>-0.21280435024739897</v>
      </c>
      <c r="I10" s="29">
        <f>('[1]Anual_1947-1989 (ref1987)'!AL12)</f>
        <v>0.88806972689039831</v>
      </c>
      <c r="J10" s="29">
        <f t="shared" si="8"/>
        <v>-0.11870501779962971</v>
      </c>
      <c r="K10" s="29">
        <f t="shared" si="9"/>
        <v>-1.5385020534640729E-2</v>
      </c>
      <c r="L10" s="29">
        <f t="shared" si="10"/>
        <v>-9.3250535647186649E-4</v>
      </c>
      <c r="M10" s="29">
        <f t="shared" si="11"/>
        <v>-1.6317525891112596E-2</v>
      </c>
      <c r="N10" s="29">
        <f t="shared" si="12"/>
        <v>0.98381488375694837</v>
      </c>
      <c r="O10" s="29">
        <f t="shared" si="2"/>
        <v>103.11667950605172</v>
      </c>
      <c r="P10" s="147">
        <f t="shared" si="13"/>
        <v>-1.6185116243051745E-2</v>
      </c>
      <c r="Q10" s="29">
        <f t="shared" si="3"/>
        <v>1.0311667950605174</v>
      </c>
      <c r="R10" s="110" t="e">
        <f>'SNA 2008'!#REF!</f>
        <v>#REF!</v>
      </c>
      <c r="S10" s="114" t="e">
        <f>'SNA 2008'!#REF!</f>
        <v>#REF!</v>
      </c>
      <c r="T10" s="114" t="e">
        <f t="shared" si="4"/>
        <v>#REF!</v>
      </c>
      <c r="U10" s="29" t="e">
        <f t="shared" si="5"/>
        <v>#REF!</v>
      </c>
      <c r="V10" s="148" t="e">
        <f t="shared" si="6"/>
        <v>#REF!</v>
      </c>
      <c r="W10" s="29"/>
    </row>
    <row r="11" spans="1:24" x14ac:dyDescent="0.25">
      <c r="A11" s="112"/>
      <c r="B11" s="113">
        <v>1956</v>
      </c>
      <c r="C11" s="144">
        <f>('[1]Anual_1947-1989 (ref1987)'!G13/'[1]Anual_1947-1989 (ref1987)'!B13)</f>
        <v>6.7645057828749133E-2</v>
      </c>
      <c r="D11" s="144">
        <f>('[1]Anual_1947-1989 (ref1987)'!H13/'[1]Anual_1947-1989 (ref1987)'!B13)</f>
        <v>5.812032267470113E-2</v>
      </c>
      <c r="E11" s="29">
        <f t="shared" si="0"/>
        <v>6.2882690251725132E-2</v>
      </c>
      <c r="F11" s="29">
        <f t="shared" si="1"/>
        <v>9.524735154048003E-3</v>
      </c>
      <c r="G11" s="29">
        <f>('[1]Anual_1947-1989 (ref1987)'!AP13)</f>
        <v>1.0081433551284047</v>
      </c>
      <c r="H11" s="29">
        <f t="shared" si="7"/>
        <v>8.1103769265330541E-3</v>
      </c>
      <c r="I11" s="29">
        <f>('[1]Anual_1947-1989 (ref1987)'!AL13)</f>
        <v>0.7832576040155047</v>
      </c>
      <c r="J11" s="29">
        <f t="shared" si="8"/>
        <v>-0.24429364091032882</v>
      </c>
      <c r="K11" s="29">
        <f t="shared" si="9"/>
        <v>5.1000232009591653E-4</v>
      </c>
      <c r="L11" s="29">
        <f t="shared" si="10"/>
        <v>-2.3268322294889882E-3</v>
      </c>
      <c r="M11" s="29">
        <f t="shared" si="11"/>
        <v>-1.8168299093930715E-3</v>
      </c>
      <c r="N11" s="29">
        <f t="shared" si="12"/>
        <v>0.99818481952700044</v>
      </c>
      <c r="O11" s="29">
        <f t="shared" si="2"/>
        <v>102.92950412297179</v>
      </c>
      <c r="P11" s="147">
        <f t="shared" si="13"/>
        <v>-1.8151804729994447E-3</v>
      </c>
      <c r="Q11" s="29">
        <f t="shared" si="3"/>
        <v>1.0292950412297182</v>
      </c>
      <c r="R11" s="110" t="e">
        <f>'SNA 2008'!#REF!</f>
        <v>#REF!</v>
      </c>
      <c r="S11" s="114" t="e">
        <f>'SNA 2008'!#REF!</f>
        <v>#REF!</v>
      </c>
      <c r="T11" s="114" t="e">
        <f t="shared" si="4"/>
        <v>#REF!</v>
      </c>
      <c r="U11" s="29" t="e">
        <f t="shared" si="5"/>
        <v>#REF!</v>
      </c>
      <c r="V11" s="148" t="e">
        <f t="shared" si="6"/>
        <v>#REF!</v>
      </c>
      <c r="W11" s="29"/>
    </row>
    <row r="12" spans="1:24" x14ac:dyDescent="0.25">
      <c r="A12" s="112"/>
      <c r="B12" s="113">
        <v>1957</v>
      </c>
      <c r="C12" s="144">
        <f>('[1]Anual_1947-1989 (ref1987)'!G14/'[1]Anual_1947-1989 (ref1987)'!B14)</f>
        <v>5.5724579663730983E-2</v>
      </c>
      <c r="D12" s="144">
        <f>('[1]Anual_1947-1989 (ref1987)'!H14/'[1]Anual_1947-1989 (ref1987)'!B14)</f>
        <v>6.1569255404323453E-2</v>
      </c>
      <c r="E12" s="29">
        <f t="shared" si="0"/>
        <v>5.8646917534027218E-2</v>
      </c>
      <c r="F12" s="29">
        <f t="shared" si="1"/>
        <v>-5.8446757405924699E-3</v>
      </c>
      <c r="G12" s="29">
        <f>('[1]Anual_1947-1989 (ref1987)'!AP14)</f>
        <v>0.98425569901594823</v>
      </c>
      <c r="H12" s="29">
        <f t="shared" si="7"/>
        <v>-1.5869558963269543E-2</v>
      </c>
      <c r="I12" s="29">
        <f>('[1]Anual_1947-1989 (ref1987)'!AL14)</f>
        <v>0.93985778678071807</v>
      </c>
      <c r="J12" s="29">
        <f t="shared" si="8"/>
        <v>-6.2026705822484172E-2</v>
      </c>
      <c r="K12" s="29">
        <f t="shared" si="9"/>
        <v>-9.307007158202514E-4</v>
      </c>
      <c r="L12" s="29">
        <f t="shared" si="10"/>
        <v>3.6252598278953892E-4</v>
      </c>
      <c r="M12" s="29">
        <f t="shared" si="11"/>
        <v>-5.6817473303071248E-4</v>
      </c>
      <c r="N12" s="29">
        <f t="shared" si="12"/>
        <v>0.9994319866476673</v>
      </c>
      <c r="O12" s="29">
        <f t="shared" si="2"/>
        <v>102.87103879028096</v>
      </c>
      <c r="P12" s="147">
        <f t="shared" si="13"/>
        <v>-5.680133523326969E-4</v>
      </c>
      <c r="Q12" s="29">
        <f t="shared" si="3"/>
        <v>1.0287103879028099</v>
      </c>
      <c r="R12" s="110" t="e">
        <f>'SNA 2008'!#REF!</f>
        <v>#REF!</v>
      </c>
      <c r="S12" s="114" t="e">
        <f>'SNA 2008'!#REF!</f>
        <v>#REF!</v>
      </c>
      <c r="T12" s="114" t="e">
        <f t="shared" si="4"/>
        <v>#REF!</v>
      </c>
      <c r="U12" s="29" t="e">
        <f t="shared" si="5"/>
        <v>#REF!</v>
      </c>
      <c r="V12" s="148" t="e">
        <f t="shared" si="6"/>
        <v>#REF!</v>
      </c>
      <c r="W12" s="29"/>
    </row>
    <row r="13" spans="1:24" x14ac:dyDescent="0.25">
      <c r="A13" s="112"/>
      <c r="B13" s="113">
        <v>1958</v>
      </c>
      <c r="C13" s="144">
        <f>('[1]Anual_1947-1989 (ref1987)'!G15/'[1]Anual_1947-1989 (ref1987)'!B15)</f>
        <v>5.7234726688102894E-2</v>
      </c>
      <c r="D13" s="144">
        <f>('[1]Anual_1947-1989 (ref1987)'!H15/'[1]Anual_1947-1989 (ref1987)'!B15)</f>
        <v>6.090032154340836E-2</v>
      </c>
      <c r="E13" s="29">
        <f t="shared" si="0"/>
        <v>5.9067524115755624E-2</v>
      </c>
      <c r="F13" s="29">
        <f t="shared" si="1"/>
        <v>-3.6655948553054665E-3</v>
      </c>
      <c r="G13" s="29">
        <f>('[1]Anual_1947-1989 (ref1987)'!AP15)</f>
        <v>0.96465162275918792</v>
      </c>
      <c r="H13" s="29">
        <f t="shared" si="7"/>
        <v>-3.5988255508697629E-2</v>
      </c>
      <c r="I13" s="29">
        <f>('[1]Anual_1947-1989 (ref1987)'!AL15)</f>
        <v>1.3991306149067362</v>
      </c>
      <c r="J13" s="29">
        <f t="shared" si="8"/>
        <v>0.33585105437513302</v>
      </c>
      <c r="K13" s="29">
        <f t="shared" si="9"/>
        <v>-2.1257371501439723E-3</v>
      </c>
      <c r="L13" s="29">
        <f t="shared" si="10"/>
        <v>-1.2310938970664042E-3</v>
      </c>
      <c r="M13" s="29">
        <f t="shared" si="11"/>
        <v>-3.3568310472103765E-3</v>
      </c>
      <c r="N13" s="29">
        <f t="shared" si="12"/>
        <v>0.99664879681111174</v>
      </c>
      <c r="O13" s="29">
        <f t="shared" si="2"/>
        <v>102.52629703704272</v>
      </c>
      <c r="P13" s="147">
        <f t="shared" si="13"/>
        <v>-3.3512031888882632E-3</v>
      </c>
      <c r="Q13" s="29">
        <f t="shared" si="3"/>
        <v>1.0252629703704275</v>
      </c>
      <c r="R13" s="110" t="e">
        <f>'SNA 2008'!#REF!</f>
        <v>#REF!</v>
      </c>
      <c r="S13" s="114" t="e">
        <f>'SNA 2008'!#REF!</f>
        <v>#REF!</v>
      </c>
      <c r="T13" s="114" t="e">
        <f t="shared" si="4"/>
        <v>#REF!</v>
      </c>
      <c r="U13" s="29" t="e">
        <f t="shared" si="5"/>
        <v>#REF!</v>
      </c>
      <c r="V13" s="148" t="e">
        <f t="shared" si="6"/>
        <v>#REF!</v>
      </c>
      <c r="W13" s="29"/>
    </row>
    <row r="14" spans="1:24" x14ac:dyDescent="0.25">
      <c r="A14" s="112"/>
      <c r="B14" s="113">
        <v>1959</v>
      </c>
      <c r="C14" s="144">
        <f>('[1]Anual_1947-1989 (ref1987)'!G16/'[1]Anual_1947-1989 (ref1987)'!B16)</f>
        <v>5.9493016037247812E-2</v>
      </c>
      <c r="D14" s="144">
        <f>('[1]Anual_1947-1989 (ref1987)'!H16/'[1]Anual_1947-1989 (ref1987)'!B16)</f>
        <v>6.5830315571650297E-2</v>
      </c>
      <c r="E14" s="29">
        <f t="shared" si="0"/>
        <v>6.2661665804449054E-2</v>
      </c>
      <c r="F14" s="29">
        <f t="shared" si="1"/>
        <v>-6.3372995344024852E-3</v>
      </c>
      <c r="G14" s="29">
        <f>('[1]Anual_1947-1989 (ref1987)'!AP16)</f>
        <v>0.96513865612524019</v>
      </c>
      <c r="H14" s="29">
        <f t="shared" si="7"/>
        <v>-3.5483502860991112E-2</v>
      </c>
      <c r="I14" s="29">
        <f>('[1]Anual_1947-1989 (ref1987)'!AL16)</f>
        <v>0.69895709668799433</v>
      </c>
      <c r="J14" s="29">
        <f t="shared" si="8"/>
        <v>-0.35816591676080473</v>
      </c>
      <c r="K14" s="29">
        <f t="shared" si="9"/>
        <v>-2.2234553978466368E-3</v>
      </c>
      <c r="L14" s="29">
        <f t="shared" si="10"/>
        <v>2.2698046975270871E-3</v>
      </c>
      <c r="M14" s="29">
        <f t="shared" si="11"/>
        <v>4.6349299680450377E-5</v>
      </c>
      <c r="N14" s="29">
        <f t="shared" si="12"/>
        <v>1.0000463503738259</v>
      </c>
      <c r="O14" s="29">
        <f t="shared" si="2"/>
        <v>102.53104916923738</v>
      </c>
      <c r="P14" s="147">
        <f t="shared" si="13"/>
        <v>4.6350373825942981E-5</v>
      </c>
      <c r="Q14" s="29">
        <f t="shared" si="3"/>
        <v>1.0253104916923741</v>
      </c>
      <c r="R14" s="110" t="e">
        <f>'SNA 2008'!#REF!</f>
        <v>#REF!</v>
      </c>
      <c r="S14" s="114" t="e">
        <f>'SNA 2008'!#REF!</f>
        <v>#REF!</v>
      </c>
      <c r="T14" s="114" t="e">
        <f t="shared" si="4"/>
        <v>#REF!</v>
      </c>
      <c r="U14" s="29" t="e">
        <f t="shared" si="5"/>
        <v>#REF!</v>
      </c>
      <c r="V14" s="148" t="e">
        <f t="shared" si="6"/>
        <v>#REF!</v>
      </c>
      <c r="W14" s="29"/>
    </row>
    <row r="15" spans="1:24" x14ac:dyDescent="0.25">
      <c r="A15" s="112"/>
      <c r="B15" s="113">
        <v>1960</v>
      </c>
      <c r="C15" s="144">
        <f>('[1]Anual_1947-1989 (ref1987)'!G17/'[1]Anual_1947-1989 (ref1987)'!B17)</f>
        <v>5.319550053415447E-2</v>
      </c>
      <c r="D15" s="144">
        <f>('[1]Anual_1947-1989 (ref1987)'!H17/'[1]Anual_1947-1989 (ref1987)'!B17)</f>
        <v>6.3972852384842585E-2</v>
      </c>
      <c r="E15" s="29">
        <f t="shared" si="0"/>
        <v>5.8584176459498524E-2</v>
      </c>
      <c r="F15" s="29">
        <f t="shared" si="1"/>
        <v>-1.0777351850688115E-2</v>
      </c>
      <c r="G15" s="29">
        <f>('[1]Anual_1947-1989 (ref1987)'!AP17)</f>
        <v>0.93959608566921515</v>
      </c>
      <c r="H15" s="29">
        <f t="shared" si="7"/>
        <v>-6.2305192160489513E-2</v>
      </c>
      <c r="I15" s="29">
        <f>('[1]Anual_1947-1989 (ref1987)'!AL17)</f>
        <v>1.0436679210119062</v>
      </c>
      <c r="J15" s="29">
        <f t="shared" si="8"/>
        <v>4.2741355539288067E-2</v>
      </c>
      <c r="K15" s="29">
        <f t="shared" si="9"/>
        <v>-3.6500983718730819E-3</v>
      </c>
      <c r="L15" s="29">
        <f t="shared" si="10"/>
        <v>-4.6063862722226493E-4</v>
      </c>
      <c r="M15" s="29">
        <f t="shared" si="11"/>
        <v>-4.1107369990953466E-3</v>
      </c>
      <c r="N15" s="29">
        <f t="shared" si="12"/>
        <v>0.99589770051481619</v>
      </c>
      <c r="O15" s="29">
        <f t="shared" si="2"/>
        <v>102.11043609901506</v>
      </c>
      <c r="P15" s="147">
        <f t="shared" si="13"/>
        <v>-4.1022994851838135E-3</v>
      </c>
      <c r="Q15" s="29">
        <f t="shared" si="3"/>
        <v>1.0211043609901509</v>
      </c>
      <c r="R15" s="110" t="e">
        <f>'SNA 2008'!#REF!</f>
        <v>#REF!</v>
      </c>
      <c r="S15" s="114" t="e">
        <f>'SNA 2008'!#REF!</f>
        <v>#REF!</v>
      </c>
      <c r="T15" s="114" t="e">
        <f t="shared" si="4"/>
        <v>#REF!</v>
      </c>
      <c r="U15" s="29" t="e">
        <f t="shared" si="5"/>
        <v>#REF!</v>
      </c>
      <c r="V15" s="148" t="e">
        <f t="shared" si="6"/>
        <v>#REF!</v>
      </c>
      <c r="W15" s="29"/>
    </row>
    <row r="16" spans="1:24" x14ac:dyDescent="0.25">
      <c r="A16" s="112"/>
      <c r="B16" s="113">
        <v>1961</v>
      </c>
      <c r="C16" s="144">
        <f>('[1]Anual_1947-1989 (ref1987)'!G18/'[1]Anual_1947-1989 (ref1987)'!B18)</f>
        <v>5.7943603851444286E-2</v>
      </c>
      <c r="D16" s="144">
        <f>('[1]Anual_1947-1989 (ref1987)'!H18/'[1]Anual_1947-1989 (ref1987)'!B18)</f>
        <v>6.191970426409904E-2</v>
      </c>
      <c r="E16" s="29">
        <f t="shared" si="0"/>
        <v>5.9931654057771663E-2</v>
      </c>
      <c r="F16" s="29">
        <f t="shared" si="1"/>
        <v>-3.9761004126547539E-3</v>
      </c>
      <c r="G16" s="29">
        <f>('[1]Anual_1947-1989 (ref1987)'!AP18)</f>
        <v>0.99665341220833414</v>
      </c>
      <c r="H16" s="29">
        <f t="shared" si="7"/>
        <v>-3.3522001415688973E-3</v>
      </c>
      <c r="I16" s="29">
        <f>('[1]Anual_1947-1989 (ref1987)'!AL18)</f>
        <v>1.0531642102465828</v>
      </c>
      <c r="J16" s="29">
        <f t="shared" si="8"/>
        <v>5.1799166147106952E-2</v>
      </c>
      <c r="K16" s="29">
        <f t="shared" si="9"/>
        <v>-2.0090289921692033E-4</v>
      </c>
      <c r="L16" s="29">
        <f t="shared" si="10"/>
        <v>-2.059586858926841E-4</v>
      </c>
      <c r="M16" s="29">
        <f t="shared" si="11"/>
        <v>-4.0686158510960444E-4</v>
      </c>
      <c r="N16" s="29">
        <f t="shared" si="12"/>
        <v>0.99959322117184124</v>
      </c>
      <c r="O16" s="29">
        <f t="shared" si="2"/>
        <v>102.06889973547592</v>
      </c>
      <c r="P16" s="147">
        <f t="shared" si="13"/>
        <v>-4.0677882815876032E-4</v>
      </c>
      <c r="Q16" s="29">
        <f t="shared" si="3"/>
        <v>1.0206889973547595</v>
      </c>
      <c r="R16" s="110" t="e">
        <f>'SNA 2008'!#REF!</f>
        <v>#REF!</v>
      </c>
      <c r="S16" s="114" t="e">
        <f>'SNA 2008'!#REF!</f>
        <v>#REF!</v>
      </c>
      <c r="T16" s="114" t="e">
        <f t="shared" si="4"/>
        <v>#REF!</v>
      </c>
      <c r="U16" s="29" t="e">
        <f t="shared" si="5"/>
        <v>#REF!</v>
      </c>
      <c r="V16" s="148" t="e">
        <f t="shared" si="6"/>
        <v>#REF!</v>
      </c>
      <c r="W16" s="29"/>
    </row>
    <row r="17" spans="1:23" x14ac:dyDescent="0.25">
      <c r="A17" s="112"/>
      <c r="B17" s="113">
        <v>1962</v>
      </c>
      <c r="C17" s="144">
        <f>('[1]Anual_1947-1989 (ref1987)'!G19/'[1]Anual_1947-1989 (ref1987)'!B19)</f>
        <v>6.6611202061136299E-2</v>
      </c>
      <c r="D17" s="144">
        <f>('[1]Anual_1947-1989 (ref1987)'!H19/'[1]Anual_1947-1989 (ref1987)'!B19)</f>
        <v>8.0231341080486296E-2</v>
      </c>
      <c r="E17" s="29">
        <f t="shared" si="0"/>
        <v>7.3421271570811297E-2</v>
      </c>
      <c r="F17" s="29">
        <f t="shared" si="1"/>
        <v>-1.3620139019349997E-2</v>
      </c>
      <c r="G17" s="29">
        <f>('[1]Anual_1947-1989 (ref1987)'!AP19)</f>
        <v>0.93503527500935923</v>
      </c>
      <c r="H17" s="29">
        <f t="shared" si="7"/>
        <v>-6.7171023122368931E-2</v>
      </c>
      <c r="I17" s="29">
        <f>('[1]Anual_1947-1989 (ref1987)'!AL19)</f>
        <v>0.8846330996903633</v>
      </c>
      <c r="J17" s="29">
        <f t="shared" si="8"/>
        <v>-0.12258229655591232</v>
      </c>
      <c r="K17" s="29">
        <f t="shared" si="9"/>
        <v>-4.9317819303566941E-3</v>
      </c>
      <c r="L17" s="29">
        <f t="shared" si="10"/>
        <v>1.6695879204027143E-3</v>
      </c>
      <c r="M17" s="29">
        <f t="shared" si="11"/>
        <v>-3.2621940099539799E-3</v>
      </c>
      <c r="N17" s="29">
        <f t="shared" si="12"/>
        <v>0.99674312116364527</v>
      </c>
      <c r="O17" s="29">
        <f t="shared" si="2"/>
        <v>101.73647369607744</v>
      </c>
      <c r="P17" s="147">
        <f t="shared" si="13"/>
        <v>-3.2568788363547263E-3</v>
      </c>
      <c r="Q17" s="29">
        <f t="shared" si="3"/>
        <v>1.0173647369607746</v>
      </c>
      <c r="R17" s="110" t="e">
        <f>'SNA 2008'!#REF!</f>
        <v>#REF!</v>
      </c>
      <c r="S17" s="114" t="e">
        <f>'SNA 2008'!#REF!</f>
        <v>#REF!</v>
      </c>
      <c r="T17" s="114" t="e">
        <f t="shared" si="4"/>
        <v>#REF!</v>
      </c>
      <c r="U17" s="29" t="e">
        <f t="shared" si="5"/>
        <v>#REF!</v>
      </c>
      <c r="V17" s="148" t="e">
        <f t="shared" si="6"/>
        <v>#REF!</v>
      </c>
      <c r="W17" s="29"/>
    </row>
    <row r="18" spans="1:23" x14ac:dyDescent="0.25">
      <c r="A18" s="112"/>
      <c r="B18" s="113">
        <v>1963</v>
      </c>
      <c r="C18" s="144">
        <f>('[1]Anual_1947-1989 (ref1987)'!G20/'[1]Anual_1947-1989 (ref1987)'!B20)</f>
        <v>8.6447165777000262E-2</v>
      </c>
      <c r="D18" s="144">
        <f>('[1]Anual_1947-1989 (ref1987)'!H20/'[1]Anual_1947-1989 (ref1987)'!B20)</f>
        <v>9.0215164700429146E-2</v>
      </c>
      <c r="E18" s="29">
        <f t="shared" si="0"/>
        <v>8.8331165238714704E-2</v>
      </c>
      <c r="F18" s="29">
        <f t="shared" si="1"/>
        <v>-3.7679989234288835E-3</v>
      </c>
      <c r="G18" s="29">
        <f>('[1]Anual_1947-1989 (ref1987)'!AP20)</f>
        <v>0.98950649358426146</v>
      </c>
      <c r="H18" s="29">
        <f t="shared" si="7"/>
        <v>-1.0548951470638907E-2</v>
      </c>
      <c r="I18" s="29">
        <f>('[1]Anual_1947-1989 (ref1987)'!AL20)</f>
        <v>0.83947819365705911</v>
      </c>
      <c r="J18" s="29">
        <f t="shared" si="8"/>
        <v>-0.17497477819552423</v>
      </c>
      <c r="K18" s="29">
        <f t="shared" si="9"/>
        <v>-9.3180117544818778E-4</v>
      </c>
      <c r="L18" s="29">
        <f t="shared" si="10"/>
        <v>6.5930477586794301E-4</v>
      </c>
      <c r="M18" s="29">
        <f t="shared" si="11"/>
        <v>-2.7249639958024476E-4</v>
      </c>
      <c r="N18" s="29">
        <f t="shared" si="12"/>
        <v>0.99972754072419157</v>
      </c>
      <c r="O18" s="29">
        <f t="shared" si="2"/>
        <v>101.7087546501309</v>
      </c>
      <c r="P18" s="147">
        <f t="shared" si="13"/>
        <v>-2.7245927580843432E-4</v>
      </c>
      <c r="Q18" s="29">
        <f t="shared" si="3"/>
        <v>1.0170875465013092</v>
      </c>
      <c r="R18" s="110" t="e">
        <f>'SNA 2008'!#REF!</f>
        <v>#REF!</v>
      </c>
      <c r="S18" s="114" t="e">
        <f>'SNA 2008'!#REF!</f>
        <v>#REF!</v>
      </c>
      <c r="T18" s="114" t="e">
        <f t="shared" si="4"/>
        <v>#REF!</v>
      </c>
      <c r="U18" s="29" t="e">
        <f t="shared" si="5"/>
        <v>#REF!</v>
      </c>
      <c r="V18" s="148" t="e">
        <f t="shared" si="6"/>
        <v>#REF!</v>
      </c>
      <c r="W18" s="29"/>
    </row>
    <row r="19" spans="1:23" x14ac:dyDescent="0.25">
      <c r="A19" s="112"/>
      <c r="B19" s="113">
        <v>1964</v>
      </c>
      <c r="C19" s="144">
        <f>('[1]Anual_1947-1989 (ref1987)'!G21/'[1]Anual_1947-1989 (ref1987)'!B21)</f>
        <v>6.5198980681783508E-2</v>
      </c>
      <c r="D19" s="144">
        <f>('[1]Anual_1947-1989 (ref1987)'!H21/'[1]Anual_1947-1989 (ref1987)'!B21)</f>
        <v>5.6184575945310837E-2</v>
      </c>
      <c r="E19" s="29">
        <f t="shared" si="0"/>
        <v>6.0691778313547176E-2</v>
      </c>
      <c r="F19" s="29">
        <f t="shared" si="1"/>
        <v>9.0144047364726712E-3</v>
      </c>
      <c r="G19" s="29">
        <f>('[1]Anual_1947-1989 (ref1987)'!AP21)</f>
        <v>1.2264569350783991</v>
      </c>
      <c r="H19" s="29">
        <f t="shared" si="7"/>
        <v>0.20412947205626242</v>
      </c>
      <c r="I19" s="29">
        <f>('[1]Anual_1947-1989 (ref1987)'!AL21)</f>
        <v>1.2480206114510739</v>
      </c>
      <c r="J19" s="29">
        <f t="shared" si="8"/>
        <v>0.22155878539665153</v>
      </c>
      <c r="K19" s="29">
        <f t="shared" si="9"/>
        <v>1.2388980665300102E-2</v>
      </c>
      <c r="L19" s="29">
        <f t="shared" si="10"/>
        <v>1.9972205644867074E-3</v>
      </c>
      <c r="M19" s="29">
        <f t="shared" si="11"/>
        <v>1.4386201229786809E-2</v>
      </c>
      <c r="N19" s="29">
        <f t="shared" si="12"/>
        <v>1.0144901806472932</v>
      </c>
      <c r="O19" s="29">
        <f t="shared" si="2"/>
        <v>103.18253287842252</v>
      </c>
      <c r="P19" s="147">
        <f t="shared" si="13"/>
        <v>1.4490180647293238E-2</v>
      </c>
      <c r="Q19" s="29">
        <f t="shared" si="3"/>
        <v>1.0318253287842254</v>
      </c>
      <c r="R19" s="110" t="e">
        <f>'SNA 2008'!#REF!</f>
        <v>#REF!</v>
      </c>
      <c r="S19" s="114" t="e">
        <f>'SNA 2008'!#REF!</f>
        <v>#REF!</v>
      </c>
      <c r="T19" s="114" t="e">
        <f t="shared" si="4"/>
        <v>#REF!</v>
      </c>
      <c r="U19" s="29" t="e">
        <f t="shared" si="5"/>
        <v>#REF!</v>
      </c>
      <c r="V19" s="148" t="e">
        <f t="shared" si="6"/>
        <v>#REF!</v>
      </c>
      <c r="W19" s="29"/>
    </row>
    <row r="20" spans="1:23" x14ac:dyDescent="0.25">
      <c r="A20" s="112"/>
      <c r="B20" s="113">
        <v>1965</v>
      </c>
      <c r="C20" s="144">
        <f>('[1]Anual_1947-1989 (ref1987)'!G22/'[1]Anual_1947-1989 (ref1987)'!B22)</f>
        <v>7.6081758942384323E-2</v>
      </c>
      <c r="D20" s="144">
        <f>('[1]Anual_1947-1989 (ref1987)'!H22/'[1]Anual_1947-1989 (ref1987)'!B22)</f>
        <v>5.4029346959823733E-2</v>
      </c>
      <c r="E20" s="29">
        <f t="shared" si="0"/>
        <v>6.5055552951104031E-2</v>
      </c>
      <c r="F20" s="29">
        <f t="shared" si="1"/>
        <v>2.2052411982560589E-2</v>
      </c>
      <c r="G20" s="29">
        <f>('[1]Anual_1947-1989 (ref1987)'!AP22)</f>
        <v>1.0105776775259325</v>
      </c>
      <c r="H20" s="29">
        <f t="shared" si="7"/>
        <v>1.052212529403225E-2</v>
      </c>
      <c r="I20" s="29">
        <f>('[1]Anual_1947-1989 (ref1987)'!AL22)</f>
        <v>1.0755913321395292</v>
      </c>
      <c r="J20" s="29">
        <f t="shared" si="8"/>
        <v>7.2870586751921249E-2</v>
      </c>
      <c r="K20" s="29">
        <f t="shared" si="9"/>
        <v>6.8452267922406611E-4</v>
      </c>
      <c r="L20" s="29">
        <f t="shared" si="10"/>
        <v>1.6069722004642892E-3</v>
      </c>
      <c r="M20" s="29">
        <f t="shared" si="11"/>
        <v>2.2914948796883554E-3</v>
      </c>
      <c r="N20" s="29">
        <f t="shared" si="12"/>
        <v>1.0022941223606499</v>
      </c>
      <c r="O20" s="29">
        <f t="shared" si="2"/>
        <v>103.4192462343274</v>
      </c>
      <c r="P20" s="147">
        <f t="shared" si="13"/>
        <v>2.2941223606498529E-3</v>
      </c>
      <c r="Q20" s="29">
        <f t="shared" si="3"/>
        <v>1.0341924623432741</v>
      </c>
      <c r="R20" s="110" t="e">
        <f>'SNA 2008'!#REF!</f>
        <v>#REF!</v>
      </c>
      <c r="S20" s="114" t="e">
        <f>'SNA 2008'!#REF!</f>
        <v>#REF!</v>
      </c>
      <c r="T20" s="114" t="e">
        <f t="shared" si="4"/>
        <v>#REF!</v>
      </c>
      <c r="U20" s="29" t="e">
        <f t="shared" si="5"/>
        <v>#REF!</v>
      </c>
      <c r="V20" s="148" t="e">
        <f t="shared" si="6"/>
        <v>#REF!</v>
      </c>
      <c r="W20" s="29"/>
    </row>
    <row r="21" spans="1:23" x14ac:dyDescent="0.25">
      <c r="A21" s="112"/>
      <c r="B21" s="113">
        <v>1966</v>
      </c>
      <c r="C21" s="144">
        <f>('[1]Anual_1947-1989 (ref1987)'!G23/'[1]Anual_1947-1989 (ref1987)'!B23)</f>
        <v>6.4890347035308729E-2</v>
      </c>
      <c r="D21" s="144">
        <f>('[1]Anual_1947-1989 (ref1987)'!H23/'[1]Anual_1947-1989 (ref1987)'!B23)</f>
        <v>5.7742598225803882E-2</v>
      </c>
      <c r="E21" s="29">
        <f t="shared" si="0"/>
        <v>6.1316472630556305E-2</v>
      </c>
      <c r="F21" s="29">
        <f t="shared" si="1"/>
        <v>7.1477488095048475E-3</v>
      </c>
      <c r="G21" s="29">
        <f>('[1]Anual_1947-1989 (ref1987)'!AP23)</f>
        <v>0.9196261378676015</v>
      </c>
      <c r="H21" s="29">
        <f t="shared" si="7"/>
        <v>-8.3788063413522545E-2</v>
      </c>
      <c r="I21" s="29">
        <f>('[1]Anual_1947-1989 (ref1987)'!AL23)</f>
        <v>0.830237228920505</v>
      </c>
      <c r="J21" s="29">
        <f t="shared" si="8"/>
        <v>-0.1860438010531579</v>
      </c>
      <c r="K21" s="29">
        <f t="shared" si="9"/>
        <v>-5.137588497062571E-3</v>
      </c>
      <c r="L21" s="29">
        <f t="shared" si="10"/>
        <v>-1.3297943574934661E-3</v>
      </c>
      <c r="M21" s="29">
        <f t="shared" si="11"/>
        <v>-6.4673828545560369E-3</v>
      </c>
      <c r="N21" s="29">
        <f t="shared" si="12"/>
        <v>0.99355348565349144</v>
      </c>
      <c r="O21" s="29">
        <f t="shared" si="2"/>
        <v>102.75255257977271</v>
      </c>
      <c r="P21" s="147">
        <f t="shared" si="13"/>
        <v>-6.4465143465085584E-3</v>
      </c>
      <c r="Q21" s="29">
        <f t="shared" si="3"/>
        <v>1.0275255257977272</v>
      </c>
      <c r="R21" s="110" t="e">
        <f>'SNA 2008'!#REF!</f>
        <v>#REF!</v>
      </c>
      <c r="S21" s="114" t="e">
        <f>'SNA 2008'!#REF!</f>
        <v>#REF!</v>
      </c>
      <c r="T21" s="114" t="e">
        <f t="shared" si="4"/>
        <v>#REF!</v>
      </c>
      <c r="U21" s="29" t="e">
        <f t="shared" si="5"/>
        <v>#REF!</v>
      </c>
      <c r="V21" s="148" t="e">
        <f t="shared" si="6"/>
        <v>#REF!</v>
      </c>
      <c r="W21" s="29"/>
    </row>
    <row r="22" spans="1:23" x14ac:dyDescent="0.25">
      <c r="A22" s="112"/>
      <c r="B22" s="113">
        <v>1967</v>
      </c>
      <c r="C22" s="144">
        <f>('[1]Anual_1947-1989 (ref1987)'!G24/'[1]Anual_1947-1989 (ref1987)'!B24)</f>
        <v>5.7231557203773722E-2</v>
      </c>
      <c r="D22" s="144">
        <f>('[1]Anual_1947-1989 (ref1987)'!H24/'[1]Anual_1947-1989 (ref1987)'!B24)</f>
        <v>5.7782394936158395E-2</v>
      </c>
      <c r="E22" s="29">
        <f t="shared" si="0"/>
        <v>5.7506976069966062E-2</v>
      </c>
      <c r="F22" s="29">
        <f t="shared" si="1"/>
        <v>-5.5083773238467221E-4</v>
      </c>
      <c r="G22" s="29">
        <f>('[1]Anual_1947-1989 (ref1987)'!AP24)</f>
        <v>0.97660948072943365</v>
      </c>
      <c r="H22" s="29">
        <f t="shared" si="7"/>
        <v>-2.366841950754154E-2</v>
      </c>
      <c r="I22" s="29">
        <f>('[1]Anual_1947-1989 (ref1987)'!AL24)</f>
        <v>0.97512153216986075</v>
      </c>
      <c r="J22" s="29">
        <f t="shared" si="8"/>
        <v>-2.5193167372909251E-2</v>
      </c>
      <c r="K22" s="29">
        <f t="shared" si="9"/>
        <v>-1.3610992342341093E-3</v>
      </c>
      <c r="L22" s="29">
        <f t="shared" si="10"/>
        <v>1.3877347187280842E-5</v>
      </c>
      <c r="M22" s="29">
        <f t="shared" si="11"/>
        <v>-1.3472218870468284E-3</v>
      </c>
      <c r="N22" s="29">
        <f t="shared" si="12"/>
        <v>0.9986536852089607</v>
      </c>
      <c r="O22" s="29">
        <f t="shared" si="2"/>
        <v>102.61421529841752</v>
      </c>
      <c r="P22" s="147">
        <f t="shared" si="13"/>
        <v>-1.3463147910393047E-3</v>
      </c>
      <c r="Q22" s="29">
        <f t="shared" si="3"/>
        <v>1.0261421529841752</v>
      </c>
      <c r="R22" s="110" t="e">
        <f>'SNA 2008'!#REF!</f>
        <v>#REF!</v>
      </c>
      <c r="S22" s="114" t="e">
        <f>'SNA 2008'!#REF!</f>
        <v>#REF!</v>
      </c>
      <c r="T22" s="114" t="e">
        <f t="shared" si="4"/>
        <v>#REF!</v>
      </c>
      <c r="U22" s="29" t="e">
        <f t="shared" si="5"/>
        <v>#REF!</v>
      </c>
      <c r="V22" s="148" t="e">
        <f t="shared" si="6"/>
        <v>#REF!</v>
      </c>
      <c r="W22" s="29"/>
    </row>
    <row r="23" spans="1:23" x14ac:dyDescent="0.25">
      <c r="A23" s="112"/>
      <c r="B23" s="113">
        <v>1968</v>
      </c>
      <c r="C23" s="144">
        <f>('[1]Anual_1947-1989 (ref1987)'!G25/'[1]Anual_1947-1989 (ref1987)'!B25)</f>
        <v>5.9627857707235325E-2</v>
      </c>
      <c r="D23" s="144">
        <f>('[1]Anual_1947-1989 (ref1987)'!H25/'[1]Anual_1947-1989 (ref1987)'!B25)</f>
        <v>6.7197471585729043E-2</v>
      </c>
      <c r="E23" s="29">
        <f t="shared" si="0"/>
        <v>6.3412664646482181E-2</v>
      </c>
      <c r="F23" s="29">
        <f t="shared" si="1"/>
        <v>-7.5696138784937181E-3</v>
      </c>
      <c r="G23" s="29">
        <f>('[1]Anual_1947-1989 (ref1987)'!AP25)</f>
        <v>0.95102667349519954</v>
      </c>
      <c r="H23" s="29">
        <f t="shared" si="7"/>
        <v>-5.0213168990753503E-2</v>
      </c>
      <c r="I23" s="29">
        <f>('[1]Anual_1947-1989 (ref1987)'!AL25)</f>
        <v>1.0433132467113355</v>
      </c>
      <c r="J23" s="29">
        <f t="shared" si="8"/>
        <v>4.2401463345270687E-2</v>
      </c>
      <c r="K23" s="29">
        <f t="shared" si="9"/>
        <v>-3.1841508460477902E-3</v>
      </c>
      <c r="L23" s="29">
        <f t="shared" si="10"/>
        <v>-3.2096270540680366E-4</v>
      </c>
      <c r="M23" s="29">
        <f t="shared" si="11"/>
        <v>-3.5051135514545936E-3</v>
      </c>
      <c r="N23" s="29">
        <f t="shared" si="12"/>
        <v>0.99650102218813486</v>
      </c>
      <c r="O23" s="29">
        <f t="shared" si="2"/>
        <v>102.25517043590641</v>
      </c>
      <c r="P23" s="147">
        <f t="shared" si="13"/>
        <v>-3.4989778118651449E-3</v>
      </c>
      <c r="Q23" s="29">
        <f t="shared" si="3"/>
        <v>1.022551704359064</v>
      </c>
      <c r="R23" s="110" t="e">
        <f>'SNA 2008'!#REF!</f>
        <v>#REF!</v>
      </c>
      <c r="S23" s="114" t="e">
        <f>'SNA 2008'!#REF!</f>
        <v>#REF!</v>
      </c>
      <c r="T23" s="114" t="e">
        <f t="shared" si="4"/>
        <v>#REF!</v>
      </c>
      <c r="U23" s="29" t="e">
        <f t="shared" si="5"/>
        <v>#REF!</v>
      </c>
      <c r="V23" s="148" t="e">
        <f t="shared" si="6"/>
        <v>#REF!</v>
      </c>
      <c r="W23" s="29"/>
    </row>
    <row r="24" spans="1:23" x14ac:dyDescent="0.25">
      <c r="A24" s="112"/>
      <c r="B24" s="113">
        <v>1969</v>
      </c>
      <c r="C24" s="144">
        <f>('[1]Anual_1947-1989 (ref1987)'!G26/'[1]Anual_1947-1989 (ref1987)'!B26)</f>
        <v>6.7060105680317048E-2</v>
      </c>
      <c r="D24" s="144">
        <f>('[1]Anual_1947-1989 (ref1987)'!H26/'[1]Anual_1947-1989 (ref1987)'!B26)</f>
        <v>6.7174372523117573E-2</v>
      </c>
      <c r="E24" s="29">
        <f t="shared" si="0"/>
        <v>6.711723910171731E-2</v>
      </c>
      <c r="F24" s="29">
        <f t="shared" si="1"/>
        <v>-1.1426684280052557E-4</v>
      </c>
      <c r="G24" s="29">
        <f>('[1]Anual_1947-1989 (ref1987)'!AP26)</f>
        <v>1.0470284180288756</v>
      </c>
      <c r="H24" s="29">
        <f t="shared" si="7"/>
        <v>4.5956073858998352E-2</v>
      </c>
      <c r="I24" s="29">
        <f>('[1]Anual_1947-1989 (ref1987)'!AL26)</f>
        <v>1.019679453049259</v>
      </c>
      <c r="J24" s="29">
        <f t="shared" si="8"/>
        <v>1.9488316189205785E-2</v>
      </c>
      <c r="K24" s="29">
        <f t="shared" si="9"/>
        <v>3.0844447973705728E-3</v>
      </c>
      <c r="L24" s="29">
        <f t="shared" si="10"/>
        <v>-2.2268683624389151E-6</v>
      </c>
      <c r="M24" s="29">
        <f t="shared" si="11"/>
        <v>3.0822179290081338E-3</v>
      </c>
      <c r="N24" s="29">
        <f t="shared" si="12"/>
        <v>1.0030869728466649</v>
      </c>
      <c r="O24" s="29">
        <f t="shared" si="2"/>
        <v>102.57082937047315</v>
      </c>
      <c r="P24" s="147">
        <f t="shared" si="13"/>
        <v>3.086972846664926E-3</v>
      </c>
      <c r="Q24" s="29">
        <f t="shared" si="3"/>
        <v>1.0257082937047313</v>
      </c>
      <c r="R24" s="110" t="e">
        <f>'SNA 2008'!#REF!</f>
        <v>#REF!</v>
      </c>
      <c r="S24" s="114" t="e">
        <f>'SNA 2008'!#REF!</f>
        <v>#REF!</v>
      </c>
      <c r="T24" s="114" t="e">
        <f t="shared" si="4"/>
        <v>#REF!</v>
      </c>
      <c r="U24" s="29" t="e">
        <f t="shared" si="5"/>
        <v>#REF!</v>
      </c>
      <c r="V24" s="148" t="e">
        <f t="shared" si="6"/>
        <v>#REF!</v>
      </c>
      <c r="W24" s="29"/>
    </row>
    <row r="25" spans="1:23" x14ac:dyDescent="0.25">
      <c r="A25" s="112"/>
      <c r="B25" s="113">
        <v>1970</v>
      </c>
      <c r="C25" s="144">
        <f>('[1]Anual_1947-1989 (ref1987)'!G27/'[1]Anual_1947-1989 (ref1987)'!B27)</f>
        <v>7.0298117189823039E-2</v>
      </c>
      <c r="D25" s="144">
        <f>('[1]Anual_1947-1989 (ref1987)'!H27/'[1]Anual_1947-1989 (ref1987)'!B27)</f>
        <v>7.4497477631030623E-2</v>
      </c>
      <c r="E25" s="29">
        <f t="shared" si="0"/>
        <v>7.2397797410426831E-2</v>
      </c>
      <c r="F25" s="29">
        <f t="shared" si="1"/>
        <v>-4.1993604412075836E-3</v>
      </c>
      <c r="G25" s="29">
        <f>('[1]Anual_1947-1989 (ref1987)'!AP27)</f>
        <v>1.0994430924831666</v>
      </c>
      <c r="H25" s="29">
        <f t="shared" si="7"/>
        <v>9.4803772040797638E-2</v>
      </c>
      <c r="I25" s="29">
        <f>('[1]Anual_1947-1989 (ref1987)'!AL27)</f>
        <v>1.0218042409297146</v>
      </c>
      <c r="J25" s="29">
        <f t="shared" si="8"/>
        <v>2.1569928355854046E-2</v>
      </c>
      <c r="K25" s="29">
        <f t="shared" si="9"/>
        <v>6.8635842819539548E-3</v>
      </c>
      <c r="L25" s="29">
        <f t="shared" si="10"/>
        <v>-9.057990385725521E-5</v>
      </c>
      <c r="M25" s="29">
        <f t="shared" si="11"/>
        <v>6.7730043780966998E-3</v>
      </c>
      <c r="N25" s="29">
        <f t="shared" si="12"/>
        <v>1.0067959930437202</v>
      </c>
      <c r="O25" s="29">
        <f t="shared" si="2"/>
        <v>103.2679000133635</v>
      </c>
      <c r="P25" s="147">
        <f t="shared" si="13"/>
        <v>6.7959930437202498E-3</v>
      </c>
      <c r="Q25" s="29">
        <f t="shared" si="3"/>
        <v>1.0326790001336348</v>
      </c>
      <c r="R25" s="110" t="e">
        <f>'SNA 2008'!#REF!</f>
        <v>#REF!</v>
      </c>
      <c r="S25" s="114" t="e">
        <f>'SNA 2008'!#REF!</f>
        <v>#REF!</v>
      </c>
      <c r="T25" s="114" t="e">
        <f t="shared" si="4"/>
        <v>#REF!</v>
      </c>
      <c r="U25" s="29" t="e">
        <f t="shared" si="5"/>
        <v>#REF!</v>
      </c>
      <c r="V25" s="148" t="e">
        <f t="shared" si="6"/>
        <v>#REF!</v>
      </c>
      <c r="W25" s="29"/>
    </row>
    <row r="26" spans="1:23" x14ac:dyDescent="0.25">
      <c r="A26" s="112"/>
      <c r="B26" s="113">
        <v>1971</v>
      </c>
      <c r="C26" s="144">
        <f>('[1]Anual_1947-1989 (ref1987)'!G28/'[1]Anual_1947-1989 (ref1987)'!B28)</f>
        <v>6.4573173983102819E-2</v>
      </c>
      <c r="D26" s="144">
        <f>('[1]Anual_1947-1989 (ref1987)'!H28/'[1]Anual_1947-1989 (ref1987)'!B28)</f>
        <v>8.1936965895940295E-2</v>
      </c>
      <c r="E26" s="29">
        <f t="shared" si="0"/>
        <v>7.325506993952155E-2</v>
      </c>
      <c r="F26" s="29">
        <f t="shared" si="1"/>
        <v>-1.7363791912837476E-2</v>
      </c>
      <c r="G26" s="29">
        <f>('[1]Anual_1947-1989 (ref1987)'!AP28)</f>
        <v>0.94241113134991128</v>
      </c>
      <c r="H26" s="29">
        <f t="shared" si="7"/>
        <v>-5.9313654450506972E-2</v>
      </c>
      <c r="I26" s="29">
        <f>('[1]Anual_1947-1989 (ref1987)'!AL28)</f>
        <v>1.0048782061313162</v>
      </c>
      <c r="J26" s="29">
        <f t="shared" si="8"/>
        <v>4.866346238150041E-3</v>
      </c>
      <c r="K26" s="29">
        <f t="shared" si="9"/>
        <v>-4.3450259051405022E-3</v>
      </c>
      <c r="L26" s="29">
        <f t="shared" si="10"/>
        <v>-8.4498223455056762E-5</v>
      </c>
      <c r="M26" s="29">
        <f t="shared" si="11"/>
        <v>-4.4295241285955593E-3</v>
      </c>
      <c r="N26" s="29">
        <f t="shared" si="12"/>
        <v>0.99558027174438479</v>
      </c>
      <c r="O26" s="29">
        <f t="shared" si="2"/>
        <v>102.81148395777639</v>
      </c>
      <c r="P26" s="147">
        <f t="shared" si="13"/>
        <v>-4.4197282556152073E-3</v>
      </c>
      <c r="Q26" s="29">
        <f t="shared" si="3"/>
        <v>1.0281148395777637</v>
      </c>
      <c r="R26" s="110" t="e">
        <f>'SNA 2008'!#REF!</f>
        <v>#REF!</v>
      </c>
      <c r="S26" s="114" t="e">
        <f>'SNA 2008'!#REF!</f>
        <v>#REF!</v>
      </c>
      <c r="T26" s="114" t="e">
        <f t="shared" si="4"/>
        <v>#REF!</v>
      </c>
      <c r="U26" s="29" t="e">
        <f t="shared" si="5"/>
        <v>#REF!</v>
      </c>
      <c r="V26" s="148" t="e">
        <f t="shared" si="6"/>
        <v>#REF!</v>
      </c>
      <c r="W26" s="29"/>
    </row>
    <row r="27" spans="1:23" x14ac:dyDescent="0.25">
      <c r="A27" s="112"/>
      <c r="B27" s="113">
        <v>1972</v>
      </c>
      <c r="C27" s="144">
        <f>('[1]Anual_1947-1989 (ref1987)'!G29/'[1]Anual_1947-1989 (ref1987)'!B29)</f>
        <v>7.2718974061046174E-2</v>
      </c>
      <c r="D27" s="144">
        <f>('[1]Anual_1947-1989 (ref1987)'!H29/'[1]Anual_1947-1989 (ref1987)'!B29)</f>
        <v>8.859694550325295E-2</v>
      </c>
      <c r="E27" s="29">
        <f t="shared" si="0"/>
        <v>8.0657959782149569E-2</v>
      </c>
      <c r="F27" s="29">
        <f t="shared" si="1"/>
        <v>-1.5877971442206776E-2</v>
      </c>
      <c r="G27" s="29">
        <f>('[1]Anual_1947-1989 (ref1987)'!AP29)</f>
        <v>1.0042949390459408</v>
      </c>
      <c r="H27" s="29">
        <f t="shared" si="7"/>
        <v>4.2857421193259124E-3</v>
      </c>
      <c r="I27" s="29">
        <f>('[1]Anual_1947-1989 (ref1987)'!AL29)</f>
        <v>1.0601952584557188</v>
      </c>
      <c r="J27" s="29">
        <f t="shared" si="8"/>
        <v>5.8453097250417904E-2</v>
      </c>
      <c r="K27" s="29">
        <f t="shared" si="9"/>
        <v>3.4567921549725388E-4</v>
      </c>
      <c r="L27" s="29">
        <f t="shared" si="10"/>
        <v>-9.2811660885067093E-4</v>
      </c>
      <c r="M27" s="29">
        <f t="shared" si="11"/>
        <v>-5.82437393353417E-4</v>
      </c>
      <c r="N27" s="29">
        <f t="shared" si="12"/>
        <v>0.99941773219037966</v>
      </c>
      <c r="O27" s="29">
        <f t="shared" si="2"/>
        <v>102.75162014020847</v>
      </c>
      <c r="P27" s="147">
        <f t="shared" si="13"/>
        <v>-5.8226780962034042E-4</v>
      </c>
      <c r="Q27" s="29">
        <f t="shared" si="3"/>
        <v>1.0275162014020847</v>
      </c>
      <c r="R27" s="110" t="e">
        <f>'SNA 2008'!#REF!</f>
        <v>#REF!</v>
      </c>
      <c r="S27" s="114" t="e">
        <f>'SNA 2008'!#REF!</f>
        <v>#REF!</v>
      </c>
      <c r="T27" s="114" t="e">
        <f t="shared" si="4"/>
        <v>#REF!</v>
      </c>
      <c r="U27" s="29" t="e">
        <f t="shared" si="5"/>
        <v>#REF!</v>
      </c>
      <c r="V27" s="148" t="e">
        <f t="shared" si="6"/>
        <v>#REF!</v>
      </c>
      <c r="W27" s="29"/>
    </row>
    <row r="28" spans="1:23" x14ac:dyDescent="0.25">
      <c r="A28" s="112"/>
      <c r="B28" s="113">
        <v>1973</v>
      </c>
      <c r="C28" s="144">
        <f>('[1]Anual_1947-1989 (ref1987)'!G30/'[1]Anual_1947-1989 (ref1987)'!B30)</f>
        <v>7.8447270591648521E-2</v>
      </c>
      <c r="D28" s="144">
        <f>('[1]Anual_1947-1989 (ref1987)'!H30/'[1]Anual_1947-1989 (ref1987)'!B30)</f>
        <v>9.0113156542603212E-2</v>
      </c>
      <c r="E28" s="29">
        <f t="shared" si="0"/>
        <v>8.4280213567125867E-2</v>
      </c>
      <c r="F28" s="29">
        <f t="shared" si="1"/>
        <v>-1.1665885950954691E-2</v>
      </c>
      <c r="G28" s="29">
        <f>('[1]Anual_1947-1989 (ref1987)'!AP30)</f>
        <v>1.1185901187265608</v>
      </c>
      <c r="H28" s="29">
        <f t="shared" si="7"/>
        <v>0.11206906975875379</v>
      </c>
      <c r="I28" s="29">
        <f>('[1]Anual_1947-1989 (ref1987)'!AL30)</f>
        <v>1.1609014835809348</v>
      </c>
      <c r="J28" s="29">
        <f t="shared" si="8"/>
        <v>0.14919684431859939</v>
      </c>
      <c r="K28" s="29">
        <f t="shared" si="9"/>
        <v>9.4452051335368967E-3</v>
      </c>
      <c r="L28" s="29">
        <f t="shared" si="10"/>
        <v>-1.7405133700631229E-3</v>
      </c>
      <c r="M28" s="29">
        <f t="shared" si="11"/>
        <v>7.7046917634737734E-3</v>
      </c>
      <c r="N28" s="29">
        <f t="shared" si="12"/>
        <v>1.0077344492761191</v>
      </c>
      <c r="O28" s="29">
        <f t="shared" si="2"/>
        <v>103.54634733422198</v>
      </c>
      <c r="P28" s="147">
        <f t="shared" si="13"/>
        <v>7.7344492761191042E-3</v>
      </c>
      <c r="Q28" s="29">
        <f t="shared" si="3"/>
        <v>1.0354634733422197</v>
      </c>
      <c r="R28" s="110" t="e">
        <f>'SNA 2008'!#REF!</f>
        <v>#REF!</v>
      </c>
      <c r="S28" s="114" t="e">
        <f>'SNA 2008'!#REF!</f>
        <v>#REF!</v>
      </c>
      <c r="T28" s="114" t="e">
        <f t="shared" si="4"/>
        <v>#REF!</v>
      </c>
      <c r="U28" s="29" t="e">
        <f t="shared" si="5"/>
        <v>#REF!</v>
      </c>
      <c r="V28" s="148" t="e">
        <f t="shared" si="6"/>
        <v>#REF!</v>
      </c>
      <c r="W28" s="29"/>
    </row>
    <row r="29" spans="1:23" x14ac:dyDescent="0.25">
      <c r="A29" s="112"/>
      <c r="B29" s="113">
        <v>1974</v>
      </c>
      <c r="C29" s="144">
        <f>('[1]Anual_1947-1989 (ref1987)'!G31/'[1]Anual_1947-1989 (ref1987)'!B31)</f>
        <v>7.6729601302119338E-2</v>
      </c>
      <c r="D29" s="144">
        <f>('[1]Anual_1947-1989 (ref1987)'!H31/'[1]Anual_1947-1989 (ref1987)'!B31)</f>
        <v>0.13294751501369764</v>
      </c>
      <c r="E29" s="29">
        <f t="shared" si="0"/>
        <v>0.10483855815790849</v>
      </c>
      <c r="F29" s="29">
        <f t="shared" si="1"/>
        <v>-5.6217913711578305E-2</v>
      </c>
      <c r="G29" s="29">
        <f>('[1]Anual_1947-1989 (ref1987)'!AP31)</f>
        <v>0.83311382843720716</v>
      </c>
      <c r="H29" s="29">
        <f t="shared" si="7"/>
        <v>-0.18258499736672676</v>
      </c>
      <c r="I29" s="29">
        <f>('[1]Anual_1947-1989 (ref1987)'!AL31)</f>
        <v>1.1390708441693269</v>
      </c>
      <c r="J29" s="29">
        <f t="shared" si="8"/>
        <v>0.13021288109912349</v>
      </c>
      <c r="K29" s="29">
        <f t="shared" si="9"/>
        <v>-1.9141947865193153E-2</v>
      </c>
      <c r="L29" s="29">
        <f t="shared" si="10"/>
        <v>-7.3202965137665298E-3</v>
      </c>
      <c r="M29" s="29">
        <f t="shared" si="11"/>
        <v>-2.6462244378959682E-2</v>
      </c>
      <c r="N29" s="29">
        <f t="shared" si="12"/>
        <v>0.97388481276734151</v>
      </c>
      <c r="O29" s="29">
        <f t="shared" si="2"/>
        <v>100.84221508633088</v>
      </c>
      <c r="P29" s="147">
        <f t="shared" si="13"/>
        <v>-2.6115187232658488E-2</v>
      </c>
      <c r="Q29" s="29">
        <f t="shared" si="3"/>
        <v>1.0084221508633087</v>
      </c>
      <c r="R29" s="110" t="e">
        <f>'SNA 2008'!#REF!</f>
        <v>#REF!</v>
      </c>
      <c r="S29" s="114" t="e">
        <f>'SNA 2008'!#REF!</f>
        <v>#REF!</v>
      </c>
      <c r="T29" s="114" t="e">
        <f t="shared" si="4"/>
        <v>#REF!</v>
      </c>
      <c r="U29" s="29" t="e">
        <f t="shared" si="5"/>
        <v>#REF!</v>
      </c>
      <c r="V29" s="148" t="e">
        <f t="shared" si="6"/>
        <v>#REF!</v>
      </c>
      <c r="W29" s="29"/>
    </row>
    <row r="30" spans="1:23" x14ac:dyDescent="0.25">
      <c r="A30" s="112"/>
      <c r="B30" s="113">
        <v>1975</v>
      </c>
      <c r="C30" s="144">
        <f>('[1]Anual_1947-1989 (ref1987)'!G32/'[1]Anual_1947-1989 (ref1987)'!B32)</f>
        <v>7.2179830062000003E-2</v>
      </c>
      <c r="D30" s="144">
        <f>('[1]Anual_1947-1989 (ref1987)'!H32/'[1]Anual_1947-1989 (ref1987)'!B32)</f>
        <v>0.11016204309050681</v>
      </c>
      <c r="E30" s="29">
        <f t="shared" si="0"/>
        <v>9.1170936576253414E-2</v>
      </c>
      <c r="F30" s="29">
        <f t="shared" si="1"/>
        <v>-3.7982213028506809E-2</v>
      </c>
      <c r="G30" s="29">
        <f>('[1]Anual_1947-1989 (ref1987)'!AP32)</f>
        <v>0.9539569412069</v>
      </c>
      <c r="H30" s="29">
        <f t="shared" si="7"/>
        <v>-4.7136743555714913E-2</v>
      </c>
      <c r="I30" s="29">
        <f>('[1]Anual_1947-1989 (ref1987)'!AL32)</f>
        <v>0.95839943063655886</v>
      </c>
      <c r="J30" s="29">
        <f t="shared" si="8"/>
        <v>-4.249064569817488E-2</v>
      </c>
      <c r="K30" s="29">
        <f t="shared" si="9"/>
        <v>-4.2975010571292063E-3</v>
      </c>
      <c r="L30" s="29">
        <f t="shared" si="10"/>
        <v>1.6138887566268848E-3</v>
      </c>
      <c r="M30" s="29">
        <f t="shared" si="11"/>
        <v>-2.6836123005023215E-3</v>
      </c>
      <c r="N30" s="29">
        <f t="shared" si="12"/>
        <v>0.99731998536801858</v>
      </c>
      <c r="O30" s="29">
        <f t="shared" si="2"/>
        <v>100.5719564743781</v>
      </c>
      <c r="P30" s="147">
        <f t="shared" si="13"/>
        <v>-2.68001463198142E-3</v>
      </c>
      <c r="Q30" s="29">
        <f t="shared" si="3"/>
        <v>1.0057195647437809</v>
      </c>
      <c r="R30" s="110" t="e">
        <f>'SNA 2008'!#REF!</f>
        <v>#REF!</v>
      </c>
      <c r="S30" s="114" t="e">
        <f>'SNA 2008'!#REF!</f>
        <v>#REF!</v>
      </c>
      <c r="T30" s="114" t="e">
        <f t="shared" si="4"/>
        <v>#REF!</v>
      </c>
      <c r="U30" s="29" t="e">
        <f t="shared" si="5"/>
        <v>#REF!</v>
      </c>
      <c r="V30" s="148" t="e">
        <f t="shared" si="6"/>
        <v>#REF!</v>
      </c>
      <c r="W30" s="29"/>
    </row>
    <row r="31" spans="1:23" x14ac:dyDescent="0.25">
      <c r="A31" s="112"/>
      <c r="B31" s="113">
        <v>1976</v>
      </c>
      <c r="C31" s="144">
        <f>('[1]Anual_1947-1989 (ref1987)'!G33/'[1]Anual_1947-1989 (ref1987)'!B33)</f>
        <v>7.0131939587136941E-2</v>
      </c>
      <c r="D31" s="144">
        <f>('[1]Anual_1947-1989 (ref1987)'!H33/'[1]Anual_1947-1989 (ref1987)'!B33)</f>
        <v>9.4024156297950343E-2</v>
      </c>
      <c r="E31" s="29">
        <f t="shared" si="0"/>
        <v>8.2078047942543642E-2</v>
      </c>
      <c r="F31" s="29">
        <f t="shared" si="1"/>
        <v>-2.3892216710813402E-2</v>
      </c>
      <c r="G31" s="29">
        <f>('[1]Anual_1947-1989 (ref1987)'!AP33)</f>
        <v>1.1150963289647406</v>
      </c>
      <c r="H31" s="29">
        <f t="shared" si="7"/>
        <v>0.1089407948707125</v>
      </c>
      <c r="I31" s="29">
        <f>('[1]Anual_1947-1989 (ref1987)'!AL33)</f>
        <v>1.0029700609122096</v>
      </c>
      <c r="J31" s="29">
        <f t="shared" si="8"/>
        <v>2.9656589951192751E-3</v>
      </c>
      <c r="K31" s="29">
        <f t="shared" si="9"/>
        <v>8.941647784297152E-3</v>
      </c>
      <c r="L31" s="29">
        <f t="shared" si="10"/>
        <v>-7.0856167401762822E-5</v>
      </c>
      <c r="M31" s="29">
        <f t="shared" si="11"/>
        <v>8.8707916168953883E-3</v>
      </c>
      <c r="N31" s="29">
        <f t="shared" si="12"/>
        <v>1.0089102536891477</v>
      </c>
      <c r="O31" s="29">
        <f t="shared" si="2"/>
        <v>101.46807812057872</v>
      </c>
      <c r="P31" s="147">
        <f t="shared" si="13"/>
        <v>8.9102536891476625E-3</v>
      </c>
      <c r="Q31" s="29">
        <f t="shared" si="3"/>
        <v>1.0146807812057872</v>
      </c>
      <c r="R31" s="110" t="e">
        <f>'SNA 2008'!#REF!</f>
        <v>#REF!</v>
      </c>
      <c r="S31" s="114" t="e">
        <f>'SNA 2008'!#REF!</f>
        <v>#REF!</v>
      </c>
      <c r="T31" s="114" t="e">
        <f t="shared" si="4"/>
        <v>#REF!</v>
      </c>
      <c r="U31" s="29" t="e">
        <f t="shared" si="5"/>
        <v>#REF!</v>
      </c>
      <c r="V31" s="148" t="e">
        <f t="shared" si="6"/>
        <v>#REF!</v>
      </c>
      <c r="W31" s="29"/>
    </row>
    <row r="32" spans="1:23" x14ac:dyDescent="0.25">
      <c r="A32" s="112"/>
      <c r="B32" s="113">
        <v>1977</v>
      </c>
      <c r="C32" s="144">
        <f>('[1]Anual_1947-1989 (ref1987)'!G34/'[1]Anual_1947-1989 (ref1987)'!B34)</f>
        <v>7.2452708524399737E-2</v>
      </c>
      <c r="D32" s="144">
        <f>('[1]Anual_1947-1989 (ref1987)'!H34/'[1]Anual_1947-1989 (ref1987)'!B34)</f>
        <v>7.9099377997552678E-2</v>
      </c>
      <c r="E32" s="29">
        <f t="shared" si="0"/>
        <v>7.57760432609762E-2</v>
      </c>
      <c r="F32" s="29">
        <f t="shared" si="1"/>
        <v>-6.6466694731529413E-3</v>
      </c>
      <c r="G32" s="29">
        <f>('[1]Anual_1947-1989 (ref1987)'!AP34)</f>
        <v>1.1669463710676247</v>
      </c>
      <c r="H32" s="29">
        <f t="shared" si="7"/>
        <v>0.15439039772202032</v>
      </c>
      <c r="I32" s="29">
        <f>('[1]Anual_1947-1989 (ref1987)'!AL34)</f>
        <v>1.0684680836171683</v>
      </c>
      <c r="J32" s="29">
        <f t="shared" si="8"/>
        <v>6.6225925061560637E-2</v>
      </c>
      <c r="K32" s="29">
        <f t="shared" si="9"/>
        <v>1.1699093456863133E-2</v>
      </c>
      <c r="L32" s="29">
        <f t="shared" si="10"/>
        <v>-4.401818344379894E-4</v>
      </c>
      <c r="M32" s="29">
        <f t="shared" si="11"/>
        <v>1.1258911622425144E-2</v>
      </c>
      <c r="N32" s="29">
        <f t="shared" si="12"/>
        <v>1.0113225317080061</v>
      </c>
      <c r="O32" s="29">
        <f t="shared" si="2"/>
        <v>102.61695365244942</v>
      </c>
      <c r="P32" s="147">
        <f t="shared" si="13"/>
        <v>1.1322531708006123E-2</v>
      </c>
      <c r="Q32" s="29">
        <f t="shared" si="3"/>
        <v>1.0261695365244941</v>
      </c>
      <c r="R32" s="110" t="e">
        <f>'SNA 2008'!#REF!</f>
        <v>#REF!</v>
      </c>
      <c r="S32" s="114" t="e">
        <f>'SNA 2008'!#REF!</f>
        <v>#REF!</v>
      </c>
      <c r="T32" s="114" t="e">
        <f t="shared" si="4"/>
        <v>#REF!</v>
      </c>
      <c r="U32" s="29" t="e">
        <f t="shared" si="5"/>
        <v>#REF!</v>
      </c>
      <c r="V32" s="148" t="e">
        <f t="shared" si="6"/>
        <v>#REF!</v>
      </c>
      <c r="W32" s="29"/>
    </row>
    <row r="33" spans="1:24" x14ac:dyDescent="0.25">
      <c r="A33" s="112"/>
      <c r="B33" s="113">
        <v>1978</v>
      </c>
      <c r="C33" s="144">
        <f>('[1]Anual_1947-1989 (ref1987)'!G35/'[1]Anual_1947-1989 (ref1987)'!B35)</f>
        <v>6.6929654136610089E-2</v>
      </c>
      <c r="D33" s="144">
        <f>('[1]Anual_1947-1989 (ref1987)'!H35/'[1]Anual_1947-1989 (ref1987)'!B35)</f>
        <v>7.8848944177130148E-2</v>
      </c>
      <c r="E33" s="29">
        <f t="shared" si="0"/>
        <v>7.2889299156870119E-2</v>
      </c>
      <c r="F33" s="29">
        <f t="shared" si="1"/>
        <v>-1.1919290040520059E-2</v>
      </c>
      <c r="G33" s="29">
        <f>('[1]Anual_1947-1989 (ref1987)'!AP35)</f>
        <v>0.86324113753831722</v>
      </c>
      <c r="H33" s="29">
        <f t="shared" si="7"/>
        <v>-0.147061209155332</v>
      </c>
      <c r="I33" s="29">
        <f>('[1]Anual_1947-1989 (ref1987)'!AL35)</f>
        <v>0.93095746145232949</v>
      </c>
      <c r="J33" s="29">
        <f t="shared" si="8"/>
        <v>-7.1541693992416583E-2</v>
      </c>
      <c r="K33" s="29">
        <f t="shared" si="9"/>
        <v>-1.0719188468494041E-2</v>
      </c>
      <c r="L33" s="29">
        <f t="shared" si="10"/>
        <v>8.5272620068574465E-4</v>
      </c>
      <c r="M33" s="29">
        <f t="shared" si="11"/>
        <v>-9.8664622678082976E-3</v>
      </c>
      <c r="N33" s="29">
        <f t="shared" si="12"/>
        <v>0.99018205158656225</v>
      </c>
      <c r="O33" s="29">
        <f t="shared" si="2"/>
        <v>101.60946569514554</v>
      </c>
      <c r="P33" s="147">
        <f t="shared" si="13"/>
        <v>-9.8179484134377493E-3</v>
      </c>
      <c r="Q33" s="29">
        <f t="shared" si="3"/>
        <v>1.0160946569514553</v>
      </c>
      <c r="R33" s="110" t="e">
        <f>'SNA 2008'!#REF!</f>
        <v>#REF!</v>
      </c>
      <c r="S33" s="114" t="e">
        <f>'SNA 2008'!#REF!</f>
        <v>#REF!</v>
      </c>
      <c r="T33" s="114" t="e">
        <f t="shared" si="4"/>
        <v>#REF!</v>
      </c>
      <c r="U33" s="29" t="e">
        <f t="shared" si="5"/>
        <v>#REF!</v>
      </c>
      <c r="V33" s="148" t="e">
        <f t="shared" si="6"/>
        <v>#REF!</v>
      </c>
      <c r="W33" s="29"/>
    </row>
    <row r="34" spans="1:24" x14ac:dyDescent="0.25">
      <c r="A34" s="112"/>
      <c r="B34" s="113">
        <v>1979</v>
      </c>
      <c r="C34" s="144">
        <f>('[1]Anual_1947-1989 (ref1987)'!G36/'[1]Anual_1947-1989 (ref1987)'!B36)</f>
        <v>7.2407634768658552E-2</v>
      </c>
      <c r="D34" s="144">
        <f>('[1]Anual_1947-1989 (ref1987)'!H36/'[1]Anual_1947-1989 (ref1987)'!B36)</f>
        <v>9.3260860463571932E-2</v>
      </c>
      <c r="E34" s="29">
        <f t="shared" si="0"/>
        <v>8.2834247616115242E-2</v>
      </c>
      <c r="F34" s="29">
        <f t="shared" si="1"/>
        <v>-2.085322569491338E-2</v>
      </c>
      <c r="G34" s="29">
        <f>('[1]Anual_1947-1989 (ref1987)'!AP36)</f>
        <v>0.92130083096507642</v>
      </c>
      <c r="H34" s="29">
        <f t="shared" si="7"/>
        <v>-8.1968660919240599E-2</v>
      </c>
      <c r="I34" s="29">
        <f>('[1]Anual_1947-1989 (ref1987)'!AL36)</f>
        <v>0.97606431609793853</v>
      </c>
      <c r="J34" s="29">
        <f t="shared" si="8"/>
        <v>-2.4226797098868286E-2</v>
      </c>
      <c r="K34" s="29">
        <f t="shared" si="9"/>
        <v>-6.7898123553457642E-3</v>
      </c>
      <c r="L34" s="29">
        <f t="shared" si="10"/>
        <v>5.0520686776757309E-4</v>
      </c>
      <c r="M34" s="29">
        <f t="shared" si="11"/>
        <v>-6.2846054875781909E-3</v>
      </c>
      <c r="N34" s="29">
        <f t="shared" si="12"/>
        <v>0.99373510134066378</v>
      </c>
      <c r="O34" s="29">
        <f t="shared" si="2"/>
        <v>100.97289268973616</v>
      </c>
      <c r="P34" s="147">
        <f t="shared" si="13"/>
        <v>-6.2648986593362155E-3</v>
      </c>
      <c r="Q34" s="29">
        <f t="shared" si="3"/>
        <v>1.0097289268973615</v>
      </c>
      <c r="R34" s="110" t="e">
        <f>'SNA 2008'!#REF!</f>
        <v>#REF!</v>
      </c>
      <c r="S34" s="114" t="e">
        <f>'SNA 2008'!#REF!</f>
        <v>#REF!</v>
      </c>
      <c r="T34" s="114" t="e">
        <f t="shared" si="4"/>
        <v>#REF!</v>
      </c>
      <c r="U34" s="29" t="e">
        <f t="shared" si="5"/>
        <v>#REF!</v>
      </c>
      <c r="V34" s="148" t="e">
        <f t="shared" si="6"/>
        <v>#REF!</v>
      </c>
      <c r="W34" s="29"/>
    </row>
    <row r="35" spans="1:24" x14ac:dyDescent="0.25">
      <c r="A35" s="112"/>
      <c r="B35" s="113">
        <v>1980</v>
      </c>
      <c r="C35" s="144">
        <f>('[1]Anual_1947-1989 (ref1987)'!G37/'[1]Anual_1947-1989 (ref1987)'!B37)</f>
        <v>8.9624031584755945E-2</v>
      </c>
      <c r="D35" s="144">
        <f>('[1]Anual_1947-1989 (ref1987)'!H37/'[1]Anual_1947-1989 (ref1987)'!B37)</f>
        <v>0.11193010188997174</v>
      </c>
      <c r="E35" s="29">
        <f t="shared" si="0"/>
        <v>0.10077706673736384</v>
      </c>
      <c r="F35" s="29">
        <f t="shared" si="1"/>
        <v>-2.2306070305215794E-2</v>
      </c>
      <c r="G35" s="29">
        <f>('[1]Anual_1947-1989 (ref1987)'!AP37)</f>
        <v>0.80615686519862451</v>
      </c>
      <c r="H35" s="29">
        <f t="shared" si="7"/>
        <v>-0.21547693357735936</v>
      </c>
      <c r="I35" s="29">
        <f>('[1]Anual_1947-1989 (ref1987)'!AL37)</f>
        <v>1.2688214429288349</v>
      </c>
      <c r="J35" s="29">
        <f t="shared" si="8"/>
        <v>0.23808847192023277</v>
      </c>
      <c r="K35" s="29">
        <f t="shared" si="9"/>
        <v>-2.171513331548806E-2</v>
      </c>
      <c r="L35" s="29">
        <f t="shared" si="10"/>
        <v>-5.3108181935141085E-3</v>
      </c>
      <c r="M35" s="29">
        <f t="shared" si="11"/>
        <v>-2.702595150900217E-2</v>
      </c>
      <c r="N35" s="29">
        <f t="shared" si="12"/>
        <v>0.97333598165908219</v>
      </c>
      <c r="O35" s="29">
        <f t="shared" si="2"/>
        <v>98.280549627121502</v>
      </c>
      <c r="P35" s="147">
        <f t="shared" si="13"/>
        <v>-2.6664018340917806E-2</v>
      </c>
      <c r="Q35" s="29">
        <f t="shared" si="3"/>
        <v>0.98280549627121494</v>
      </c>
      <c r="R35" s="110" t="e">
        <f>'SNA 2008'!#REF!</f>
        <v>#REF!</v>
      </c>
      <c r="S35" s="114" t="e">
        <f>'SNA 2008'!#REF!</f>
        <v>#REF!</v>
      </c>
      <c r="T35" s="114" t="e">
        <f t="shared" si="4"/>
        <v>#REF!</v>
      </c>
      <c r="U35" s="29" t="e">
        <f t="shared" si="5"/>
        <v>#REF!</v>
      </c>
      <c r="V35" s="148" t="e">
        <f t="shared" si="6"/>
        <v>#REF!</v>
      </c>
      <c r="W35" s="29"/>
    </row>
    <row r="36" spans="1:24" x14ac:dyDescent="0.25">
      <c r="A36" s="112"/>
      <c r="B36" s="113">
        <v>1981</v>
      </c>
      <c r="C36" s="144">
        <f>('[1]Anual_1947-1989 (ref1987)'!G38/'[1]Anual_1947-1989 (ref1987)'!B38)</f>
        <v>9.6228364440925265E-2</v>
      </c>
      <c r="D36" s="144">
        <f>('[1]Anual_1947-1989 (ref1987)'!H38/'[1]Anual_1947-1989 (ref1987)'!B38)</f>
        <v>0.10010081701254191</v>
      </c>
      <c r="E36" s="29">
        <f t="shared" si="0"/>
        <v>9.8164590726733586E-2</v>
      </c>
      <c r="F36" s="29">
        <f t="shared" si="1"/>
        <v>-3.8724525716166414E-3</v>
      </c>
      <c r="G36" s="29">
        <f>('[1]Anual_1947-1989 (ref1987)'!AP38)</f>
        <v>0.88110348439798869</v>
      </c>
      <c r="H36" s="29">
        <f t="shared" si="7"/>
        <v>-0.1265801975173533</v>
      </c>
      <c r="I36" s="29">
        <f>('[1]Anual_1947-1989 (ref1987)'!AL38)</f>
        <v>0.90317100368441205</v>
      </c>
      <c r="J36" s="29">
        <f t="shared" si="8"/>
        <v>-0.10184337064297187</v>
      </c>
      <c r="K36" s="29">
        <f t="shared" si="9"/>
        <v>-1.2425693283400086E-2</v>
      </c>
      <c r="L36" s="29">
        <f t="shared" si="10"/>
        <v>3.9438362254848319E-4</v>
      </c>
      <c r="M36" s="29">
        <f t="shared" si="11"/>
        <v>-1.2031309660851603E-2</v>
      </c>
      <c r="N36" s="29">
        <f t="shared" si="12"/>
        <v>0.98804077715599958</v>
      </c>
      <c r="O36" s="29">
        <f t="shared" si="2"/>
        <v>97.105190632899919</v>
      </c>
      <c r="P36" s="147">
        <f t="shared" si="13"/>
        <v>-1.1959222844000306E-2</v>
      </c>
      <c r="Q36" s="29">
        <f t="shared" si="3"/>
        <v>0.97105190632899907</v>
      </c>
      <c r="R36" s="110" t="e">
        <f>'SNA 2008'!#REF!</f>
        <v>#REF!</v>
      </c>
      <c r="S36" s="114" t="e">
        <f>'SNA 2008'!#REF!</f>
        <v>#REF!</v>
      </c>
      <c r="T36" s="114" t="e">
        <f t="shared" si="4"/>
        <v>#REF!</v>
      </c>
      <c r="U36" s="29" t="e">
        <f t="shared" si="5"/>
        <v>#REF!</v>
      </c>
      <c r="V36" s="148" t="e">
        <f t="shared" si="6"/>
        <v>#REF!</v>
      </c>
      <c r="W36" s="29"/>
    </row>
    <row r="37" spans="1:24" x14ac:dyDescent="0.25">
      <c r="A37" s="112"/>
      <c r="B37" s="113">
        <v>1982</v>
      </c>
      <c r="C37" s="144">
        <f>('[1]Anual_1947-1989 (ref1987)'!G39/'[1]Anual_1947-1989 (ref1987)'!B39)</f>
        <v>7.9004586579844618E-2</v>
      </c>
      <c r="D37" s="144">
        <f>('[1]Anual_1947-1989 (ref1987)'!H39/'[1]Anual_1947-1989 (ref1987)'!B39)</f>
        <v>8.5906703348130567E-2</v>
      </c>
      <c r="E37" s="29">
        <f t="shared" si="0"/>
        <v>8.2455644963987593E-2</v>
      </c>
      <c r="F37" s="29">
        <f t="shared" si="1"/>
        <v>-6.9021167682859486E-3</v>
      </c>
      <c r="G37" s="29">
        <f>('[1]Anual_1947-1989 (ref1987)'!AP39)</f>
        <v>0.97212403283220372</v>
      </c>
      <c r="H37" s="29">
        <f t="shared" si="7"/>
        <v>-2.8271876868176546E-2</v>
      </c>
      <c r="I37" s="29">
        <f>('[1]Anual_1947-1989 (ref1987)'!AL39)</f>
        <v>0.92055977128090571</v>
      </c>
      <c r="J37" s="29">
        <f t="shared" si="8"/>
        <v>-8.2773346923441585E-2</v>
      </c>
      <c r="K37" s="29">
        <f t="shared" si="9"/>
        <v>-2.3311758415079389E-3</v>
      </c>
      <c r="L37" s="29">
        <f t="shared" si="10"/>
        <v>5.7131130576743635E-4</v>
      </c>
      <c r="M37" s="29">
        <f t="shared" si="11"/>
        <v>-1.7598645357405026E-3</v>
      </c>
      <c r="N37" s="29">
        <f t="shared" si="12"/>
        <v>0.99824168311783157</v>
      </c>
      <c r="O37" s="29">
        <f t="shared" si="2"/>
        <v>96.934448936863902</v>
      </c>
      <c r="P37" s="147">
        <f t="shared" si="13"/>
        <v>-1.7583168821685424E-3</v>
      </c>
      <c r="Q37" s="29">
        <f t="shared" si="3"/>
        <v>0.96934448936863893</v>
      </c>
      <c r="R37" s="110" t="e">
        <f>'SNA 2008'!#REF!</f>
        <v>#REF!</v>
      </c>
      <c r="S37" s="114" t="e">
        <f>'SNA 2008'!#REF!</f>
        <v>#REF!</v>
      </c>
      <c r="T37" s="114" t="e">
        <f t="shared" si="4"/>
        <v>#REF!</v>
      </c>
      <c r="U37" s="29" t="e">
        <f t="shared" si="5"/>
        <v>#REF!</v>
      </c>
      <c r="V37" s="148" t="e">
        <f t="shared" si="6"/>
        <v>#REF!</v>
      </c>
      <c r="W37" s="29"/>
    </row>
    <row r="38" spans="1:24" x14ac:dyDescent="0.25">
      <c r="A38" s="112"/>
      <c r="B38" s="113">
        <v>1983</v>
      </c>
      <c r="C38" s="144">
        <f>('[1]Anual_1947-1989 (ref1987)'!G40/'[1]Anual_1947-1989 (ref1987)'!B40)</f>
        <v>0.12243759810069144</v>
      </c>
      <c r="D38" s="144">
        <f>('[1]Anual_1947-1989 (ref1987)'!H40/'[1]Anual_1947-1989 (ref1987)'!B40)</f>
        <v>9.6565993335145497E-2</v>
      </c>
      <c r="E38" s="29">
        <f t="shared" si="0"/>
        <v>0.10950179571791846</v>
      </c>
      <c r="F38" s="29">
        <f t="shared" si="1"/>
        <v>2.5871604765545939E-2</v>
      </c>
      <c r="G38" s="29">
        <f>('[1]Anual_1947-1989 (ref1987)'!AP40)</f>
        <v>0.98944035360062144</v>
      </c>
      <c r="H38" s="29">
        <f t="shared" si="7"/>
        <v>-1.0615795088757035E-2</v>
      </c>
      <c r="I38" s="29">
        <f>('[1]Anual_1947-1989 (ref1987)'!AL40)</f>
        <v>1.1050852449542812</v>
      </c>
      <c r="J38" s="29">
        <f t="shared" si="8"/>
        <v>9.9922476749218142E-2</v>
      </c>
      <c r="K38" s="29">
        <f t="shared" si="9"/>
        <v>-1.1624486251923549E-3</v>
      </c>
      <c r="L38" s="29">
        <f t="shared" si="10"/>
        <v>2.5851548256502254E-3</v>
      </c>
      <c r="M38" s="29">
        <f t="shared" si="11"/>
        <v>1.4227062004578705E-3</v>
      </c>
      <c r="N38" s="29">
        <f t="shared" si="12"/>
        <v>1.0014237187270434</v>
      </c>
      <c r="O38" s="29">
        <f t="shared" si="2"/>
        <v>97.072456327110942</v>
      </c>
      <c r="P38" s="147">
        <f t="shared" si="13"/>
        <v>1.4237187270433882E-3</v>
      </c>
      <c r="Q38" s="29">
        <f t="shared" si="3"/>
        <v>0.97072456327110934</v>
      </c>
      <c r="R38" s="110" t="e">
        <f>'SNA 2008'!#REF!</f>
        <v>#REF!</v>
      </c>
      <c r="S38" s="114" t="e">
        <f>'SNA 2008'!#REF!</f>
        <v>#REF!</v>
      </c>
      <c r="T38" s="114" t="e">
        <f t="shared" si="4"/>
        <v>#REF!</v>
      </c>
      <c r="U38" s="29" t="e">
        <f t="shared" si="5"/>
        <v>#REF!</v>
      </c>
      <c r="V38" s="148" t="e">
        <f t="shared" si="6"/>
        <v>#REF!</v>
      </c>
      <c r="W38" s="29"/>
    </row>
    <row r="39" spans="1:24" x14ac:dyDescent="0.25">
      <c r="A39" s="112"/>
      <c r="B39" s="113">
        <v>1984</v>
      </c>
      <c r="C39" s="144">
        <f>('[1]Anual_1947-1989 (ref1987)'!G41/'[1]Anual_1947-1989 (ref1987)'!B41)</f>
        <v>0.15035384506617777</v>
      </c>
      <c r="D39" s="144">
        <f>('[1]Anual_1947-1989 (ref1987)'!H41/'[1]Anual_1947-1989 (ref1987)'!B41)</f>
        <v>8.7945472599696192E-2</v>
      </c>
      <c r="E39" s="29">
        <f t="shared" si="0"/>
        <v>0.11914965883293699</v>
      </c>
      <c r="F39" s="29">
        <f t="shared" si="1"/>
        <v>6.2408372466481579E-2</v>
      </c>
      <c r="G39" s="29">
        <f>('[1]Anual_1947-1989 (ref1987)'!AP41)</f>
        <v>1.059696046486118</v>
      </c>
      <c r="H39" s="29">
        <f t="shared" si="7"/>
        <v>5.798211840573373E-2</v>
      </c>
      <c r="I39" s="29">
        <f>('[1]Anual_1947-1989 (ref1987)'!AL41)</f>
        <v>1.0420449323099454</v>
      </c>
      <c r="J39" s="29">
        <f t="shared" si="8"/>
        <v>4.1185063620239763E-2</v>
      </c>
      <c r="K39" s="29">
        <f t="shared" si="9"/>
        <v>6.9085496264541307E-3</v>
      </c>
      <c r="L39" s="29">
        <f t="shared" si="10"/>
        <v>2.5702927904676632E-3</v>
      </c>
      <c r="M39" s="29">
        <f t="shared" si="11"/>
        <v>9.4788424169217934E-3</v>
      </c>
      <c r="N39" s="29">
        <f t="shared" si="12"/>
        <v>1.0095239089239294</v>
      </c>
      <c r="O39" s="29">
        <f t="shared" si="2"/>
        <v>97.996965560192464</v>
      </c>
      <c r="P39" s="147">
        <f t="shared" si="13"/>
        <v>9.5239089239294028E-3</v>
      </c>
      <c r="Q39" s="29">
        <f t="shared" si="3"/>
        <v>0.97996965560192451</v>
      </c>
      <c r="R39" s="110" t="e">
        <f>'SNA 2008'!#REF!</f>
        <v>#REF!</v>
      </c>
      <c r="S39" s="114" t="e">
        <f>'SNA 2008'!#REF!</f>
        <v>#REF!</v>
      </c>
      <c r="T39" s="114" t="e">
        <f t="shared" si="4"/>
        <v>#REF!</v>
      </c>
      <c r="U39" s="29" t="e">
        <f t="shared" si="5"/>
        <v>#REF!</v>
      </c>
      <c r="V39" s="148" t="e">
        <f t="shared" si="6"/>
        <v>#REF!</v>
      </c>
      <c r="W39" s="29"/>
    </row>
    <row r="40" spans="1:24" x14ac:dyDescent="0.25">
      <c r="A40" s="112"/>
      <c r="B40" s="113">
        <v>1985</v>
      </c>
      <c r="C40" s="144">
        <f>('[1]Anual_1947-1989 (ref1987)'!G42/'[1]Anual_1947-1989 (ref1987)'!B42)</f>
        <v>0.12948580675401197</v>
      </c>
      <c r="D40" s="144">
        <f>('[1]Anual_1947-1989 (ref1987)'!H42/'[1]Anual_1947-1989 (ref1987)'!B42)</f>
        <v>7.5011549732347013E-2</v>
      </c>
      <c r="E40" s="29">
        <f t="shared" si="0"/>
        <v>0.10224867824317949</v>
      </c>
      <c r="F40" s="29">
        <f t="shared" si="1"/>
        <v>5.447425702166496E-2</v>
      </c>
      <c r="G40" s="29">
        <f>('[1]Anual_1947-1989 (ref1987)'!AP42)</f>
        <v>0.95899699425229712</v>
      </c>
      <c r="H40" s="29">
        <f t="shared" si="7"/>
        <v>-4.1867338355646981E-2</v>
      </c>
      <c r="I40" s="29">
        <f>('[1]Anual_1947-1989 (ref1987)'!AL42)</f>
        <v>0.91493803204554391</v>
      </c>
      <c r="J40" s="29">
        <f t="shared" si="8"/>
        <v>-8.8898940540415139E-2</v>
      </c>
      <c r="K40" s="29">
        <f t="shared" si="9"/>
        <v>-4.2808800084248753E-3</v>
      </c>
      <c r="L40" s="29">
        <f t="shared" si="10"/>
        <v>-4.8427037359522855E-3</v>
      </c>
      <c r="M40" s="29">
        <f t="shared" si="11"/>
        <v>-9.1235837443771617E-3</v>
      </c>
      <c r="N40" s="29">
        <f t="shared" si="12"/>
        <v>0.99091790985978523</v>
      </c>
      <c r="O40" s="29">
        <f t="shared" si="2"/>
        <v>97.106948285507272</v>
      </c>
      <c r="P40" s="147">
        <f t="shared" si="13"/>
        <v>-9.0820901402147713E-3</v>
      </c>
      <c r="Q40" s="29">
        <f t="shared" si="3"/>
        <v>0.97106948285507255</v>
      </c>
      <c r="R40" s="110" t="e">
        <f>'SNA 2008'!#REF!</f>
        <v>#REF!</v>
      </c>
      <c r="S40" s="114" t="e">
        <f>'SNA 2008'!#REF!</f>
        <v>#REF!</v>
      </c>
      <c r="T40" s="114" t="e">
        <f t="shared" si="4"/>
        <v>#REF!</v>
      </c>
      <c r="U40" s="29" t="e">
        <f t="shared" si="5"/>
        <v>#REF!</v>
      </c>
      <c r="V40" s="148" t="e">
        <f t="shared" si="6"/>
        <v>#REF!</v>
      </c>
      <c r="W40" s="29"/>
    </row>
    <row r="41" spans="1:24" x14ac:dyDescent="0.25">
      <c r="A41" s="112"/>
      <c r="B41" s="113">
        <v>1986</v>
      </c>
      <c r="C41" s="144">
        <f>('[1]Anual_1947-1989 (ref1987)'!G43/'[1]Anual_1947-1989 (ref1987)'!B43)</f>
        <v>9.2173003191722919E-2</v>
      </c>
      <c r="D41" s="144">
        <f>('[1]Anual_1947-1989 (ref1987)'!H43/'[1]Anual_1947-1989 (ref1987)'!B43)</f>
        <v>6.6433778842339378E-2</v>
      </c>
      <c r="E41" s="29">
        <f t="shared" si="0"/>
        <v>7.9303391017031155E-2</v>
      </c>
      <c r="F41" s="29">
        <f t="shared" si="1"/>
        <v>2.5739224349383541E-2</v>
      </c>
      <c r="G41" s="29">
        <f>('[1]Anual_1947-1989 (ref1987)'!AP43)</f>
        <v>1.2707583780920078</v>
      </c>
      <c r="H41" s="29">
        <f t="shared" si="7"/>
        <v>0.23961387035246043</v>
      </c>
      <c r="I41" s="29">
        <f>('[1]Anual_1947-1989 (ref1987)'!AL43)</f>
        <v>1.2360573215326962</v>
      </c>
      <c r="J41" s="29">
        <f t="shared" si="8"/>
        <v>0.21192673460471192</v>
      </c>
      <c r="K41" s="29">
        <f t="shared" si="9"/>
        <v>1.9002192453665377E-2</v>
      </c>
      <c r="L41" s="29">
        <f t="shared" si="10"/>
        <v>5.4548297676229448E-3</v>
      </c>
      <c r="M41" s="29">
        <f t="shared" si="11"/>
        <v>2.4457022221288323E-2</v>
      </c>
      <c r="N41" s="29">
        <f t="shared" si="12"/>
        <v>1.0247585483146524</v>
      </c>
      <c r="O41" s="29">
        <f t="shared" si="2"/>
        <v>99.511175356322454</v>
      </c>
      <c r="P41" s="147">
        <f t="shared" si="13"/>
        <v>2.4758548314652407E-2</v>
      </c>
      <c r="Q41" s="29">
        <f t="shared" si="3"/>
        <v>0.99511175356322434</v>
      </c>
      <c r="R41" s="110" t="e">
        <f>'SNA 2008'!#REF!</f>
        <v>#REF!</v>
      </c>
      <c r="S41" s="114" t="e">
        <f>'SNA 2008'!#REF!</f>
        <v>#REF!</v>
      </c>
      <c r="T41" s="114" t="e">
        <f t="shared" si="4"/>
        <v>#REF!</v>
      </c>
      <c r="U41" s="29" t="e">
        <f t="shared" si="5"/>
        <v>#REF!</v>
      </c>
      <c r="V41" s="148" t="e">
        <f t="shared" si="6"/>
        <v>#REF!</v>
      </c>
      <c r="W41" s="29"/>
    </row>
    <row r="42" spans="1:24" x14ac:dyDescent="0.25">
      <c r="A42" s="112"/>
      <c r="B42" s="113">
        <v>1987</v>
      </c>
      <c r="C42" s="144">
        <f>('[1]Anual_1947-1989 (ref1987)'!G44/'[1]Anual_1947-1989 (ref1987)'!B44)</f>
        <v>9.8284524863357078E-2</v>
      </c>
      <c r="D42" s="144">
        <f>('[1]Anual_1947-1989 (ref1987)'!H44/'[1]Anual_1947-1989 (ref1987)'!B44)</f>
        <v>6.4339175270289192E-2</v>
      </c>
      <c r="E42" s="29">
        <f t="shared" si="0"/>
        <v>8.1311850066823135E-2</v>
      </c>
      <c r="F42" s="29">
        <f t="shared" si="1"/>
        <v>3.3945349593067886E-2</v>
      </c>
      <c r="G42" s="29">
        <f>('[1]Anual_1947-1989 (ref1987)'!AP44)</f>
        <v>0.891479939868144</v>
      </c>
      <c r="H42" s="29">
        <f t="shared" si="7"/>
        <v>-0.1148723434821404</v>
      </c>
      <c r="I42" s="29">
        <f>('[1]Anual_1947-1989 (ref1987)'!AL44)</f>
        <v>0.57315763434728217</v>
      </c>
      <c r="J42" s="29">
        <f t="shared" si="8"/>
        <v>-0.55659449652852844</v>
      </c>
      <c r="K42" s="29">
        <f t="shared" si="9"/>
        <v>-9.3404827700444074E-3</v>
      </c>
      <c r="L42" s="29">
        <f t="shared" si="10"/>
        <v>-1.8893794766238509E-2</v>
      </c>
      <c r="M42" s="29">
        <f t="shared" si="11"/>
        <v>-2.8234277536282916E-2</v>
      </c>
      <c r="N42" s="29">
        <f t="shared" si="12"/>
        <v>0.97216058473351519</v>
      </c>
      <c r="O42" s="29">
        <f t="shared" si="2"/>
        <v>96.740842421921798</v>
      </c>
      <c r="P42" s="147">
        <f t="shared" si="13"/>
        <v>-2.7839415266484924E-2</v>
      </c>
      <c r="Q42" s="29">
        <f t="shared" si="3"/>
        <v>0.9674084242192178</v>
      </c>
      <c r="R42" s="110" t="e">
        <f>'SNA 2008'!#REF!</f>
        <v>#REF!</v>
      </c>
      <c r="S42" s="114" t="e">
        <f>'SNA 2008'!#REF!</f>
        <v>#REF!</v>
      </c>
      <c r="T42" s="114" t="e">
        <f t="shared" si="4"/>
        <v>#REF!</v>
      </c>
      <c r="U42" s="29" t="e">
        <f t="shared" si="5"/>
        <v>#REF!</v>
      </c>
      <c r="V42" s="148" t="e">
        <f t="shared" si="6"/>
        <v>#REF!</v>
      </c>
      <c r="W42" s="29"/>
    </row>
    <row r="43" spans="1:24" x14ac:dyDescent="0.25">
      <c r="A43" s="112"/>
      <c r="B43" s="113">
        <v>1988</v>
      </c>
      <c r="C43" s="144">
        <f>('[1]Anual_1947-1989 (ref1987)'!G45/'[1]Anual_1947-1989 (ref1987)'!B45)</f>
        <v>0.1166736189573731</v>
      </c>
      <c r="D43" s="144">
        <f>('[1]Anual_1947-1989 (ref1987)'!H45/'[1]Anual_1947-1989 (ref1987)'!B45)</f>
        <v>6.0998675771372086E-2</v>
      </c>
      <c r="E43" s="29">
        <f t="shared" si="0"/>
        <v>8.8836147364372592E-2</v>
      </c>
      <c r="F43" s="29">
        <f t="shared" si="1"/>
        <v>5.5674943186001018E-2</v>
      </c>
      <c r="G43" s="29">
        <f>('[1]Anual_1947-1989 (ref1987)'!AP45)</f>
        <v>1.0793561025425611</v>
      </c>
      <c r="H43" s="29">
        <f t="shared" si="7"/>
        <v>7.6364661987950569E-2</v>
      </c>
      <c r="I43" s="29">
        <f>('[1]Anual_1947-1989 (ref1987)'!AL45)</f>
        <v>0.64750137096050175</v>
      </c>
      <c r="J43" s="29">
        <f t="shared" si="8"/>
        <v>-0.43463436809716954</v>
      </c>
      <c r="K43" s="29">
        <f t="shared" si="9"/>
        <v>6.7839423657920792E-3</v>
      </c>
      <c r="L43" s="29">
        <f t="shared" si="10"/>
        <v>-2.4198243750493367E-2</v>
      </c>
      <c r="M43" s="29">
        <f t="shared" si="11"/>
        <v>-1.7414301384701288E-2</v>
      </c>
      <c r="N43" s="29">
        <f t="shared" si="12"/>
        <v>0.98273645120951603</v>
      </c>
      <c r="O43" s="29">
        <f t="shared" si="2"/>
        <v>95.070752168738423</v>
      </c>
      <c r="P43" s="147">
        <f t="shared" si="13"/>
        <v>-1.7263548790484085E-2</v>
      </c>
      <c r="Q43" s="29">
        <f t="shared" si="3"/>
        <v>0.95070752168738415</v>
      </c>
      <c r="R43" s="110" t="e">
        <f>'SNA 2008'!#REF!</f>
        <v>#REF!</v>
      </c>
      <c r="S43" s="114" t="e">
        <f>'SNA 2008'!#REF!</f>
        <v>#REF!</v>
      </c>
      <c r="T43" s="114" t="e">
        <f t="shared" si="4"/>
        <v>#REF!</v>
      </c>
      <c r="U43" s="29" t="e">
        <f t="shared" si="5"/>
        <v>#REF!</v>
      </c>
      <c r="V43" s="148" t="e">
        <f t="shared" si="6"/>
        <v>#REF!</v>
      </c>
      <c r="W43" s="29"/>
    </row>
    <row r="44" spans="1:24" s="121" customFormat="1" ht="15.75" thickBot="1" x14ac:dyDescent="0.3">
      <c r="A44" s="112"/>
      <c r="B44" s="118">
        <v>1989</v>
      </c>
      <c r="C44" s="150">
        <f>('[1]Anual_1947-1989 (ref1987)'!G46/'[1]Anual_1947-1989 (ref1987)'!B46)</f>
        <v>8.9296096718890161E-2</v>
      </c>
      <c r="D44" s="150">
        <f>('[1]Anual_1947-1989 (ref1987)'!H46/'[1]Anual_1947-1989 (ref1987)'!B46)</f>
        <v>5.4612700194984466E-2</v>
      </c>
      <c r="E44" s="151">
        <f t="shared" si="0"/>
        <v>7.195439845693731E-2</v>
      </c>
      <c r="F44" s="151">
        <f t="shared" si="1"/>
        <v>3.4683396523905695E-2</v>
      </c>
      <c r="G44" s="151">
        <f>('[1]Anual_1947-1989 (ref1987)'!AP46)</f>
        <v>0.95366387405000119</v>
      </c>
      <c r="H44" s="151">
        <f t="shared" si="7"/>
        <v>-4.7444002898725385E-2</v>
      </c>
      <c r="I44" s="151">
        <f>('[1]Anual_1947-1989 (ref1987)'!AL46)</f>
        <v>0.60856098473946907</v>
      </c>
      <c r="J44" s="151">
        <f t="shared" si="8"/>
        <v>-0.4966581501475143</v>
      </c>
      <c r="K44" s="151">
        <f t="shared" si="9"/>
        <v>-3.4138046889669749E-3</v>
      </c>
      <c r="L44" s="151">
        <f t="shared" si="10"/>
        <v>-1.722579155839573E-2</v>
      </c>
      <c r="M44" s="151">
        <f t="shared" si="11"/>
        <v>-2.0639596247362703E-2</v>
      </c>
      <c r="N44" s="151">
        <f t="shared" si="12"/>
        <v>0.97957194236238387</v>
      </c>
      <c r="O44" s="151">
        <f t="shared" si="2"/>
        <v>93.128641363783913</v>
      </c>
      <c r="P44" s="152">
        <f t="shared" si="13"/>
        <v>-2.0428057637616126E-2</v>
      </c>
      <c r="Q44" s="151">
        <f t="shared" si="3"/>
        <v>0.93128641363783904</v>
      </c>
      <c r="R44" s="153" t="e">
        <f>'SNA 2008'!#REF!</f>
        <v>#REF!</v>
      </c>
      <c r="S44" s="119" t="e">
        <f>'SNA 2008'!#REF!</f>
        <v>#REF!</v>
      </c>
      <c r="T44" s="119" t="e">
        <f t="shared" si="4"/>
        <v>#REF!</v>
      </c>
      <c r="U44" s="151" t="e">
        <f t="shared" si="5"/>
        <v>#REF!</v>
      </c>
      <c r="V44" s="154" t="e">
        <f t="shared" si="6"/>
        <v>#REF!</v>
      </c>
      <c r="W44" s="29"/>
      <c r="X44" s="155"/>
    </row>
    <row r="45" spans="1:24" s="124" customFormat="1" x14ac:dyDescent="0.25">
      <c r="A45" s="122" t="s">
        <v>171</v>
      </c>
      <c r="B45" s="123">
        <v>1990</v>
      </c>
      <c r="C45" s="144">
        <f>('[1]Anual_1947-1989 (ref1987)'!G47/'[1]Anual_1947-1989 (ref1987)'!B47)</f>
        <v>8.1972380588481705E-2</v>
      </c>
      <c r="D45" s="144">
        <f>('[1]Anual_1947-1989 (ref1987)'!H47/'[1]Anual_1947-1989 (ref1987)'!B47)</f>
        <v>6.9583649580428453E-2</v>
      </c>
      <c r="E45" s="29">
        <f t="shared" si="0"/>
        <v>7.5778015084455086E-2</v>
      </c>
      <c r="F45" s="29">
        <f t="shared" si="1"/>
        <v>1.2388731008053253E-2</v>
      </c>
      <c r="G45" s="29">
        <f>('[1]Anual_1947-1989 (ref1987)'!AP47)</f>
        <v>0.90386306159807417</v>
      </c>
      <c r="H45" s="29">
        <f t="shared" si="7"/>
        <v>-0.10107741059739908</v>
      </c>
      <c r="I45" s="29">
        <f>('[1]Anual_1947-1989 (ref1987)'!AL47)</f>
        <v>1.4154483985098427</v>
      </c>
      <c r="J45" s="29">
        <f t="shared" si="8"/>
        <v>0.34744637030260705</v>
      </c>
      <c r="K45" s="29">
        <f t="shared" si="9"/>
        <v>-7.6594455449473676E-3</v>
      </c>
      <c r="L45" s="29">
        <f t="shared" si="10"/>
        <v>4.3044196214034611E-3</v>
      </c>
      <c r="M45" s="29">
        <f t="shared" si="11"/>
        <v>-3.3550259235439065E-3</v>
      </c>
      <c r="N45" s="29">
        <f t="shared" si="12"/>
        <v>0.99665059588706573</v>
      </c>
      <c r="O45" s="29">
        <f t="shared" si="2"/>
        <v>92.816715909368071</v>
      </c>
      <c r="P45" s="147">
        <f t="shared" si="13"/>
        <v>-3.3494041129342733E-3</v>
      </c>
      <c r="Q45" s="29">
        <f t="shared" si="3"/>
        <v>0.92816715909368064</v>
      </c>
      <c r="R45" s="110" t="e">
        <f>'SNA 2008'!#REF!</f>
        <v>#REF!</v>
      </c>
      <c r="S45" s="114" t="e">
        <f>'SNA 2008'!#REF!</f>
        <v>#REF!</v>
      </c>
      <c r="T45" s="114" t="e">
        <f t="shared" si="4"/>
        <v>#REF!</v>
      </c>
      <c r="U45" s="29" t="e">
        <f t="shared" si="5"/>
        <v>#REF!</v>
      </c>
      <c r="V45" s="148" t="e">
        <f t="shared" si="6"/>
        <v>#REF!</v>
      </c>
      <c r="W45" s="29"/>
      <c r="X45" s="35"/>
    </row>
    <row r="46" spans="1:24" x14ac:dyDescent="0.25">
      <c r="A46" s="124"/>
      <c r="B46" s="123">
        <v>1991</v>
      </c>
      <c r="C46" s="30">
        <f>'[1]Anual_1900-2000 (ref1985e2000)'!G5/'[1]Anual_1900-2000 (ref1985e2000)'!B5</f>
        <v>8.677605337920824E-2</v>
      </c>
      <c r="D46" s="58">
        <f>'[1]Anual_1900-2000 (ref1985e2000)'!H5/'[1]Anual_1900-2000 (ref1985e2000)'!B5</f>
        <v>7.9145208797401584E-2</v>
      </c>
      <c r="E46" s="29">
        <f t="shared" si="0"/>
        <v>8.2960631088304912E-2</v>
      </c>
      <c r="F46" s="29">
        <f t="shared" si="1"/>
        <v>7.6308445818066561E-3</v>
      </c>
      <c r="G46" s="29">
        <f>'[1]Anual_1900-2000 (ref1985e2000)'!R21</f>
        <v>1.0864480313311555</v>
      </c>
      <c r="H46" s="29">
        <f t="shared" si="7"/>
        <v>8.291368830592788E-2</v>
      </c>
      <c r="I46" s="29">
        <f>'[1]Anual_1900-2000 (ref1985e2000)'!N21</f>
        <v>1.0856922812260335</v>
      </c>
      <c r="J46" s="29">
        <f t="shared" si="8"/>
        <v>8.2217830739776454E-2</v>
      </c>
      <c r="K46" s="29">
        <f t="shared" si="9"/>
        <v>6.8785719077187838E-3</v>
      </c>
      <c r="L46" s="29">
        <f t="shared" si="10"/>
        <v>6.2739148822851993E-4</v>
      </c>
      <c r="M46" s="29">
        <f t="shared" si="11"/>
        <v>7.5059633959473036E-3</v>
      </c>
      <c r="N46" s="29">
        <f t="shared" si="12"/>
        <v>1.0075342037520063</v>
      </c>
      <c r="O46" s="29">
        <f t="shared" si="2"/>
        <v>93.516015958621338</v>
      </c>
      <c r="P46" s="147">
        <f t="shared" si="13"/>
        <v>7.5342037520063077E-3</v>
      </c>
      <c r="Q46" s="29">
        <f t="shared" si="3"/>
        <v>0.93516015958621324</v>
      </c>
      <c r="R46" s="110" t="e">
        <f>'SNA 2008'!#REF!</f>
        <v>#REF!</v>
      </c>
      <c r="S46" s="114" t="e">
        <f>'SNA 2008'!#REF!</f>
        <v>#REF!</v>
      </c>
      <c r="T46" s="114" t="e">
        <f t="shared" si="4"/>
        <v>#REF!</v>
      </c>
      <c r="U46" s="29" t="e">
        <f t="shared" si="5"/>
        <v>#REF!</v>
      </c>
      <c r="V46" s="148" t="e">
        <f t="shared" si="6"/>
        <v>#REF!</v>
      </c>
      <c r="W46" s="148" t="e">
        <f>AVERAGE(V46:V71)</f>
        <v>#REF!</v>
      </c>
      <c r="X46" s="149" t="e">
        <f>SQRT(W46)</f>
        <v>#REF!</v>
      </c>
    </row>
    <row r="47" spans="1:24" x14ac:dyDescent="0.25">
      <c r="A47" s="124"/>
      <c r="B47" s="123">
        <v>1992</v>
      </c>
      <c r="C47" s="30">
        <f>'[1]Anual_1900-2000 (ref1985e2000)'!G6/'[1]Anual_1900-2000 (ref1985e2000)'!B6</f>
        <v>0.10868313400759154</v>
      </c>
      <c r="D47" s="58">
        <f>'[1]Anual_1900-2000 (ref1985e2000)'!H6/'[1]Anual_1900-2000 (ref1985e2000)'!B6</f>
        <v>8.3850591254966286E-2</v>
      </c>
      <c r="E47" s="29">
        <f t="shared" si="0"/>
        <v>9.6266862631278913E-2</v>
      </c>
      <c r="F47" s="29">
        <f t="shared" si="1"/>
        <v>2.4832542752625253E-2</v>
      </c>
      <c r="G47" s="29">
        <f>'[1]Anual_1900-2000 (ref1985e2000)'!R22</f>
        <v>1.0602849922713657</v>
      </c>
      <c r="H47" s="29">
        <f t="shared" si="7"/>
        <v>5.8537732620796583E-2</v>
      </c>
      <c r="I47" s="29">
        <f>'[1]Anual_1900-2000 (ref1985e2000)'!N22</f>
        <v>1.0447797204470035</v>
      </c>
      <c r="J47" s="29">
        <f t="shared" si="8"/>
        <v>4.3806069366013528E-2</v>
      </c>
      <c r="K47" s="29">
        <f t="shared" si="9"/>
        <v>5.6352438649527594E-3</v>
      </c>
      <c r="L47" s="29">
        <f t="shared" si="10"/>
        <v>1.0878160903559984E-3</v>
      </c>
      <c r="M47" s="29">
        <f t="shared" si="11"/>
        <v>6.7230599553087574E-3</v>
      </c>
      <c r="N47" s="29">
        <f t="shared" si="12"/>
        <v>1.0067457104546604</v>
      </c>
      <c r="O47" s="29">
        <f t="shared" si="2"/>
        <v>94.146847925151604</v>
      </c>
      <c r="P47" s="147">
        <f t="shared" si="13"/>
        <v>6.7457104546604363E-3</v>
      </c>
      <c r="Q47" s="29">
        <f t="shared" si="3"/>
        <v>0.94146847925151589</v>
      </c>
      <c r="R47" s="110" t="e">
        <f>'SNA 2008'!#REF!</f>
        <v>#REF!</v>
      </c>
      <c r="S47" s="114" t="e">
        <f>'SNA 2008'!#REF!</f>
        <v>#REF!</v>
      </c>
      <c r="T47" s="114" t="e">
        <f t="shared" si="4"/>
        <v>#REF!</v>
      </c>
      <c r="U47" s="29" t="e">
        <f t="shared" si="5"/>
        <v>#REF!</v>
      </c>
      <c r="V47" s="148" t="e">
        <f t="shared" si="6"/>
        <v>#REF!</v>
      </c>
      <c r="W47" s="29"/>
    </row>
    <row r="48" spans="1:24" x14ac:dyDescent="0.25">
      <c r="A48" s="124"/>
      <c r="B48" s="123">
        <v>1993</v>
      </c>
      <c r="C48" s="30">
        <f>'[1]Anual_1900-2000 (ref1985e2000)'!G7/'[1]Anual_1900-2000 (ref1985e2000)'!B7</f>
        <v>0.10503271539985592</v>
      </c>
      <c r="D48" s="58">
        <f>'[1]Anual_1900-2000 (ref1985e2000)'!H7/'[1]Anual_1900-2000 (ref1985e2000)'!B7</f>
        <v>9.0960486458298712E-2</v>
      </c>
      <c r="E48" s="29">
        <f t="shared" si="0"/>
        <v>9.7996600929077318E-2</v>
      </c>
      <c r="F48" s="29">
        <f t="shared" si="1"/>
        <v>1.4072228941557213E-2</v>
      </c>
      <c r="G48" s="29">
        <f>'[1]Anual_1900-2000 (ref1985e2000)'!R23</f>
        <v>1.0112655133811181</v>
      </c>
      <c r="H48" s="29">
        <f t="shared" si="7"/>
        <v>1.120253007004577E-2</v>
      </c>
      <c r="I48" s="29">
        <f>'[1]Anual_1900-2000 (ref1985e2000)'!N23</f>
        <v>0.90257621875796723</v>
      </c>
      <c r="J48" s="29">
        <f t="shared" si="8"/>
        <v>-0.10250213942363272</v>
      </c>
      <c r="K48" s="29">
        <f t="shared" si="9"/>
        <v>1.0978098686702639E-3</v>
      </c>
      <c r="L48" s="29">
        <f t="shared" si="10"/>
        <v>-1.4424335729687769E-3</v>
      </c>
      <c r="M48" s="29">
        <f t="shared" si="11"/>
        <v>-3.4462370429851302E-4</v>
      </c>
      <c r="N48" s="29">
        <f t="shared" si="12"/>
        <v>0.99965543567162929</v>
      </c>
      <c r="O48" s="29">
        <f t="shared" si="2"/>
        <v>94.114408279728053</v>
      </c>
      <c r="P48" s="147">
        <f t="shared" si="13"/>
        <v>-3.4456432837071116E-4</v>
      </c>
      <c r="Q48" s="29">
        <f t="shared" si="3"/>
        <v>0.94114408279728035</v>
      </c>
      <c r="R48" s="110" t="e">
        <f>'SNA 2008'!#REF!</f>
        <v>#REF!</v>
      </c>
      <c r="S48" s="114" t="e">
        <f>'SNA 2008'!#REF!</f>
        <v>#REF!</v>
      </c>
      <c r="T48" s="114" t="e">
        <f t="shared" si="4"/>
        <v>#REF!</v>
      </c>
      <c r="U48" s="29" t="e">
        <f t="shared" si="5"/>
        <v>#REF!</v>
      </c>
      <c r="V48" s="148" t="e">
        <f t="shared" si="6"/>
        <v>#REF!</v>
      </c>
      <c r="W48" s="29"/>
    </row>
    <row r="49" spans="1:23" x14ac:dyDescent="0.25">
      <c r="A49" s="124"/>
      <c r="B49" s="125">
        <v>1994</v>
      </c>
      <c r="C49" s="30">
        <f>'[1]Anual_1900-2000 (ref1985e2000)'!G8/'[1]Anual_1900-2000 (ref1985e2000)'!B8</f>
        <v>9.5130764270200396E-2</v>
      </c>
      <c r="D49" s="58">
        <f>'[1]Anual_1900-2000 (ref1985e2000)'!H8/'[1]Anual_1900-2000 (ref1985e2000)'!B8</f>
        <v>9.1616833690822339E-2</v>
      </c>
      <c r="E49" s="29">
        <f t="shared" si="0"/>
        <v>9.3373798980511374E-2</v>
      </c>
      <c r="F49" s="29">
        <f t="shared" si="1"/>
        <v>3.5139305793780579E-3</v>
      </c>
      <c r="G49" s="29">
        <f>'[1]Anual_1900-2000 (ref1985e2000)'!R24</f>
        <v>1.0405090985638821</v>
      </c>
      <c r="H49" s="29">
        <f t="shared" si="7"/>
        <v>3.9710111228391562E-2</v>
      </c>
      <c r="I49" s="29">
        <f>'[1]Anual_1900-2000 (ref1985e2000)'!N24</f>
        <v>0.90706287317240264</v>
      </c>
      <c r="J49" s="29">
        <f t="shared" si="8"/>
        <v>-9.7543511344043973E-2</v>
      </c>
      <c r="K49" s="29">
        <f t="shared" si="9"/>
        <v>3.7078839433335813E-3</v>
      </c>
      <c r="L49" s="29">
        <f t="shared" si="10"/>
        <v>-3.4276112733174662E-4</v>
      </c>
      <c r="M49" s="29">
        <f t="shared" si="11"/>
        <v>3.3651228160018346E-3</v>
      </c>
      <c r="N49" s="29">
        <f t="shared" si="12"/>
        <v>1.0033707911982692</v>
      </c>
      <c r="O49" s="29">
        <f t="shared" si="2"/>
        <v>94.431648298787678</v>
      </c>
      <c r="P49" s="147">
        <f t="shared" si="13"/>
        <v>3.3707911982692185E-3</v>
      </c>
      <c r="Q49" s="29">
        <f t="shared" si="3"/>
        <v>0.94431648298787663</v>
      </c>
      <c r="R49" s="110" t="e">
        <f>'SNA 2008'!#REF!</f>
        <v>#REF!</v>
      </c>
      <c r="S49" s="114" t="e">
        <f>'SNA 2008'!#REF!</f>
        <v>#REF!</v>
      </c>
      <c r="T49" s="114" t="e">
        <f t="shared" si="4"/>
        <v>#REF!</v>
      </c>
      <c r="U49" s="29" t="e">
        <f t="shared" si="5"/>
        <v>#REF!</v>
      </c>
      <c r="V49" s="148" t="e">
        <f t="shared" si="6"/>
        <v>#REF!</v>
      </c>
      <c r="W49" s="29"/>
    </row>
    <row r="50" spans="1:23" x14ac:dyDescent="0.25">
      <c r="A50" s="126" t="s">
        <v>172</v>
      </c>
      <c r="B50" s="127">
        <v>1995</v>
      </c>
      <c r="C50" s="30">
        <f>'[1]Anual_1900-2000 (ref1985e2000)'!G9/'[1]Anual_1900-2000 (ref1985e2000)'!B9</f>
        <v>7.724746253516665E-2</v>
      </c>
      <c r="D50" s="58">
        <f>'[1]Anual_1900-2000 (ref1985e2000)'!H9/'[1]Anual_1900-2000 (ref1985e2000)'!B9</f>
        <v>9.4885266034837157E-2</v>
      </c>
      <c r="E50" s="31">
        <f t="shared" si="0"/>
        <v>8.6066364285001903E-2</v>
      </c>
      <c r="F50" s="31">
        <f t="shared" si="1"/>
        <v>-1.7637803499670507E-2</v>
      </c>
      <c r="G50" s="29">
        <f>'[1]Anual_1900-2000 (ref1985e2000)'!R25</f>
        <v>1.0458738978519095</v>
      </c>
      <c r="H50" s="31">
        <f t="shared" si="7"/>
        <v>4.4852801828274946E-2</v>
      </c>
      <c r="I50" s="29">
        <f>'[1]Anual_1900-2000 (ref1985e2000)'!N25</f>
        <v>0.85119399139384067</v>
      </c>
      <c r="J50" s="31">
        <f t="shared" si="8"/>
        <v>-0.16111521940247181</v>
      </c>
      <c r="K50" s="29">
        <f t="shared" si="9"/>
        <v>3.8603175813553109E-3</v>
      </c>
      <c r="L50" s="29">
        <f t="shared" si="10"/>
        <v>2.8417185806270989E-3</v>
      </c>
      <c r="M50" s="31">
        <f t="shared" si="11"/>
        <v>6.7020361619824099E-3</v>
      </c>
      <c r="N50" s="31">
        <f t="shared" si="12"/>
        <v>1.0067245450634008</v>
      </c>
      <c r="O50" s="29">
        <f t="shared" si="2"/>
        <v>95.066658173184095</v>
      </c>
      <c r="P50" s="147">
        <f t="shared" si="13"/>
        <v>6.7245450634008108E-3</v>
      </c>
      <c r="Q50" s="29">
        <f t="shared" si="3"/>
        <v>0.95066658173184082</v>
      </c>
      <c r="R50" s="110" t="e">
        <f>'SNA 2008'!#REF!</f>
        <v>#REF!</v>
      </c>
      <c r="S50" s="114" t="e">
        <f>'SNA 2008'!#REF!</f>
        <v>#REF!</v>
      </c>
      <c r="T50" s="114" t="e">
        <f t="shared" si="4"/>
        <v>#REF!</v>
      </c>
      <c r="U50" s="29" t="e">
        <f t="shared" si="5"/>
        <v>#REF!</v>
      </c>
      <c r="V50" s="148" t="e">
        <f t="shared" si="6"/>
        <v>#REF!</v>
      </c>
      <c r="W50" s="29"/>
    </row>
    <row r="51" spans="1:23" ht="15.75" thickBot="1" x14ac:dyDescent="0.3">
      <c r="B51" s="128">
        <v>1996</v>
      </c>
      <c r="C51" s="156">
        <f>'[1]Anual_1900-2000 (ref1985e2000)'!G10/'[1]Anual_1900-2000 (ref1985e2000)'!B10</f>
        <v>6.9881954735120308E-2</v>
      </c>
      <c r="D51" s="157">
        <f>'[1]Anual_1900-2000 (ref1985e2000)'!H10/'[1]Anual_1900-2000 (ref1985e2000)'!B10</f>
        <v>8.898673144291494E-2</v>
      </c>
      <c r="E51" s="151">
        <f t="shared" si="0"/>
        <v>7.9434343089017617E-2</v>
      </c>
      <c r="F51" s="151">
        <f t="shared" si="1"/>
        <v>-1.9104776707794632E-2</v>
      </c>
      <c r="G51" s="151">
        <f>'[1]Anual_1900-2000 (ref1985e2000)'!R26</f>
        <v>1.0101813129872743</v>
      </c>
      <c r="H51" s="151">
        <f t="shared" si="7"/>
        <v>1.0129832550956825E-2</v>
      </c>
      <c r="I51" s="151">
        <f>'[1]Anual_1900-2000 (ref1985e2000)'!N26</f>
        <v>0.92049825088490445</v>
      </c>
      <c r="J51" s="151">
        <f t="shared" si="8"/>
        <v>-8.2840178490164063E-2</v>
      </c>
      <c r="K51" s="151">
        <f t="shared" si="9"/>
        <v>8.0465659428700302E-4</v>
      </c>
      <c r="L51" s="151">
        <f t="shared" si="10"/>
        <v>1.5826431124884362E-3</v>
      </c>
      <c r="M51" s="151">
        <f t="shared" si="11"/>
        <v>2.3872997067754392E-3</v>
      </c>
      <c r="N51" s="151">
        <f t="shared" si="12"/>
        <v>1.0023901515756908</v>
      </c>
      <c r="O51" s="151">
        <f t="shared" si="2"/>
        <v>95.293881896012394</v>
      </c>
      <c r="P51" s="152">
        <f t="shared" si="13"/>
        <v>2.3901515756907799E-3</v>
      </c>
      <c r="Q51" s="151">
        <f t="shared" si="3"/>
        <v>0.95293881896012378</v>
      </c>
      <c r="R51" s="153" t="e">
        <f>'SNA 2008'!#REF!</f>
        <v>#REF!</v>
      </c>
      <c r="S51" s="119" t="e">
        <f>'SNA 2008'!#REF!</f>
        <v>#REF!</v>
      </c>
      <c r="T51" s="119" t="e">
        <f t="shared" si="4"/>
        <v>#REF!</v>
      </c>
      <c r="U51" s="151" t="e">
        <f t="shared" si="5"/>
        <v>#REF!</v>
      </c>
      <c r="V51" s="154" t="e">
        <f t="shared" si="6"/>
        <v>#REF!</v>
      </c>
      <c r="W51" s="29"/>
    </row>
    <row r="52" spans="1:23" x14ac:dyDescent="0.25">
      <c r="A52" s="129" t="s">
        <v>173</v>
      </c>
      <c r="B52" s="130">
        <v>1997</v>
      </c>
      <c r="C52" s="30">
        <f>'[1]Trimestral_1996-2017 (ref2010)'!F5/'[1]Trimestral_1996-2017 (ref2010)'!B5</f>
        <v>6.9836495772864715E-2</v>
      </c>
      <c r="D52" s="30">
        <f>'[1]Trimestral_1996-2017 (ref2010)'!G5/'[1]Trimestral_1996-2017 (ref2010)'!B5</f>
        <v>9.5925596860506501E-2</v>
      </c>
      <c r="E52" s="29">
        <f t="shared" si="0"/>
        <v>8.2881046316685608E-2</v>
      </c>
      <c r="F52" s="29">
        <f t="shared" si="1"/>
        <v>-2.6089101087641786E-2</v>
      </c>
      <c r="G52" s="29">
        <f>'[1]Trimestral_1996-2017 (ref2010)'!R31</f>
        <v>0.99435027299070444</v>
      </c>
      <c r="H52" s="29">
        <f t="shared" si="7"/>
        <v>-5.6657470847985064E-3</v>
      </c>
      <c r="I52" s="29">
        <f>'[1]Trimestral_1996-2017 (ref2010)'!N31</f>
        <v>0.96772105640562178</v>
      </c>
      <c r="J52" s="29">
        <f t="shared" si="8"/>
        <v>-3.2811398103259712E-2</v>
      </c>
      <c r="K52" s="29">
        <f t="shared" si="9"/>
        <v>-4.6958304655381146E-4</v>
      </c>
      <c r="L52" s="29">
        <f t="shared" si="10"/>
        <v>8.5601988194280055E-4</v>
      </c>
      <c r="M52" s="29">
        <f t="shared" si="11"/>
        <v>3.8643683538898909E-4</v>
      </c>
      <c r="N52" s="29">
        <f t="shared" si="12"/>
        <v>1.0003865115117219</v>
      </c>
      <c r="O52" s="29">
        <f t="shared" si="2"/>
        <v>95.330714078361865</v>
      </c>
      <c r="P52" s="147">
        <f t="shared" si="13"/>
        <v>3.8651151172186538E-4</v>
      </c>
      <c r="Q52" s="29">
        <f t="shared" si="3"/>
        <v>0.95330714078361856</v>
      </c>
      <c r="R52" s="110" t="e">
        <f>'SNA 2008'!S2</f>
        <v>#DIV/0!</v>
      </c>
      <c r="S52" s="114">
        <f>'SNA 2008'!O2</f>
        <v>0</v>
      </c>
      <c r="T52" s="114" t="e">
        <f t="shared" si="4"/>
        <v>#DIV/0!</v>
      </c>
      <c r="U52" s="29" t="e">
        <f t="shared" si="5"/>
        <v>#DIV/0!</v>
      </c>
      <c r="V52" s="148" t="e">
        <f t="shared" si="6"/>
        <v>#DIV/0!</v>
      </c>
      <c r="W52" s="29"/>
    </row>
    <row r="53" spans="1:23" x14ac:dyDescent="0.25">
      <c r="B53" s="130">
        <v>1998</v>
      </c>
      <c r="C53" s="30">
        <f>'[1]Trimestral_1996-2017 (ref2010)'!F6/'[1]Trimestral_1996-2017 (ref2010)'!B6</f>
        <v>7.0305003346416484E-2</v>
      </c>
      <c r="D53" s="30">
        <f>'[1]Trimestral_1996-2017 (ref2010)'!G6/'[1]Trimestral_1996-2017 (ref2010)'!B6</f>
        <v>9.4080845935653717E-2</v>
      </c>
      <c r="E53" s="29">
        <f t="shared" si="0"/>
        <v>8.2192924641035101E-2</v>
      </c>
      <c r="F53" s="29">
        <f t="shared" si="1"/>
        <v>-2.3775842589237234E-2</v>
      </c>
      <c r="G53" s="29">
        <f>'[1]Trimestral_1996-2017 (ref2010)'!R32</f>
        <v>0.97787081881831983</v>
      </c>
      <c r="H53" s="29">
        <f t="shared" si="7"/>
        <v>-2.2377704769421157E-2</v>
      </c>
      <c r="I53" s="29">
        <f>'[1]Trimestral_1996-2017 (ref2010)'!N32</f>
        <v>0.98306536633515984</v>
      </c>
      <c r="J53" s="29">
        <f t="shared" si="8"/>
        <v>-1.7079664265356294E-2</v>
      </c>
      <c r="K53" s="29">
        <f t="shared" si="9"/>
        <v>-1.839289001752365E-3</v>
      </c>
      <c r="L53" s="29">
        <f t="shared" si="10"/>
        <v>4.0608340905013145E-4</v>
      </c>
      <c r="M53" s="29">
        <f t="shared" si="11"/>
        <v>-1.4332055927022335E-3</v>
      </c>
      <c r="N53" s="29">
        <f t="shared" si="12"/>
        <v>0.9985678209559562</v>
      </c>
      <c r="O53" s="29">
        <f t="shared" si="2"/>
        <v>95.194183427405108</v>
      </c>
      <c r="P53" s="147">
        <f t="shared" si="13"/>
        <v>-1.432179044043802E-3</v>
      </c>
      <c r="Q53" s="29">
        <f t="shared" si="3"/>
        <v>0.95194183427405099</v>
      </c>
      <c r="R53" s="110" t="e">
        <f>'SNA 2008'!S3</f>
        <v>#DIV/0!</v>
      </c>
      <c r="S53" s="114">
        <f>'SNA 2008'!O3</f>
        <v>0</v>
      </c>
      <c r="T53" s="114" t="e">
        <f t="shared" si="4"/>
        <v>#DIV/0!</v>
      </c>
      <c r="U53" s="29" t="e">
        <f t="shared" si="5"/>
        <v>#DIV/0!</v>
      </c>
      <c r="V53" s="148" t="e">
        <f t="shared" si="6"/>
        <v>#DIV/0!</v>
      </c>
      <c r="W53" s="29"/>
    </row>
    <row r="54" spans="1:23" x14ac:dyDescent="0.25">
      <c r="B54" s="130">
        <v>1999</v>
      </c>
      <c r="C54" s="30">
        <f>'[1]Trimestral_1996-2017 (ref2010)'!F7/'[1]Trimestral_1996-2017 (ref2010)'!B7</f>
        <v>9.5648982595650175E-2</v>
      </c>
      <c r="D54" s="30">
        <f>'[1]Trimestral_1996-2017 (ref2010)'!G7/'[1]Trimestral_1996-2017 (ref2010)'!B7</f>
        <v>0.11417268214315894</v>
      </c>
      <c r="E54" s="29">
        <f t="shared" si="0"/>
        <v>0.10491083236940456</v>
      </c>
      <c r="F54" s="29">
        <f t="shared" si="1"/>
        <v>-1.8523699547508765E-2</v>
      </c>
      <c r="G54" s="29">
        <f>'[1]Trimestral_1996-2017 (ref2010)'!R33</f>
        <v>0.90047143396234364</v>
      </c>
      <c r="H54" s="29">
        <f t="shared" si="7"/>
        <v>-0.10483683728756753</v>
      </c>
      <c r="I54" s="29">
        <f>'[1]Trimestral_1996-2017 (ref2010)'!N33</f>
        <v>1.3591393493172317</v>
      </c>
      <c r="J54" s="29">
        <f t="shared" si="8"/>
        <v>0.30685166804127367</v>
      </c>
      <c r="K54" s="29">
        <f t="shared" si="9"/>
        <v>-1.0998519862814539E-2</v>
      </c>
      <c r="L54" s="29">
        <f t="shared" si="10"/>
        <v>-5.6840281044484506E-3</v>
      </c>
      <c r="M54" s="29">
        <f t="shared" si="11"/>
        <v>-1.6682547967262991E-2</v>
      </c>
      <c r="N54" s="29">
        <f t="shared" si="12"/>
        <v>0.98345583513985424</v>
      </c>
      <c r="O54" s="29">
        <f t="shared" si="2"/>
        <v>93.619275163055164</v>
      </c>
      <c r="P54" s="147">
        <f t="shared" si="13"/>
        <v>-1.654416486014576E-2</v>
      </c>
      <c r="Q54" s="29">
        <f t="shared" si="3"/>
        <v>0.93619275163055149</v>
      </c>
      <c r="R54" s="110" t="e">
        <f>'SNA 2008'!S4</f>
        <v>#DIV/0!</v>
      </c>
      <c r="S54" s="114">
        <f>'SNA 2008'!O4</f>
        <v>0</v>
      </c>
      <c r="T54" s="114" t="e">
        <f t="shared" si="4"/>
        <v>#DIV/0!</v>
      </c>
      <c r="U54" s="29" t="e">
        <f t="shared" si="5"/>
        <v>#DIV/0!</v>
      </c>
      <c r="V54" s="148" t="e">
        <f t="shared" si="6"/>
        <v>#DIV/0!</v>
      </c>
      <c r="W54" s="29"/>
    </row>
    <row r="55" spans="1:23" ht="15.75" thickBot="1" x14ac:dyDescent="0.3">
      <c r="B55" s="132">
        <v>2000</v>
      </c>
      <c r="C55" s="156">
        <f>'[1]Trimestral_1996-2017 (ref2010)'!F8/'[1]Trimestral_1996-2017 (ref2010)'!B8</f>
        <v>0.10188048005849121</v>
      </c>
      <c r="D55" s="156">
        <f>'[1]Trimestral_1996-2017 (ref2010)'!G8/'[1]Trimestral_1996-2017 (ref2010)'!B8</f>
        <v>0.12451713353126401</v>
      </c>
      <c r="E55" s="151">
        <f t="shared" si="0"/>
        <v>0.11319880679487761</v>
      </c>
      <c r="F55" s="151">
        <f t="shared" si="1"/>
        <v>-2.26366534727728E-2</v>
      </c>
      <c r="G55" s="151">
        <f>'[1]Trimestral_1996-2017 (ref2010)'!R34</f>
        <v>0.95881711569433592</v>
      </c>
      <c r="H55" s="151">
        <f t="shared" si="7"/>
        <v>-4.20549254190185E-2</v>
      </c>
      <c r="I55" s="151">
        <f>'[1]Trimestral_1996-2017 (ref2010)'!N34</f>
        <v>0.99427662260467908</v>
      </c>
      <c r="J55" s="151">
        <f t="shared" si="8"/>
        <v>-5.7398186828666624E-3</v>
      </c>
      <c r="K55" s="151">
        <f t="shared" si="9"/>
        <v>-4.7605673772804624E-3</v>
      </c>
      <c r="L55" s="151">
        <f t="shared" si="10"/>
        <v>1.2993028652059983E-4</v>
      </c>
      <c r="M55" s="151">
        <f t="shared" si="11"/>
        <v>-4.6306370907598622E-3</v>
      </c>
      <c r="N55" s="151">
        <f t="shared" si="12"/>
        <v>0.99538006777934296</v>
      </c>
      <c r="O55" s="151">
        <f t="shared" si="2"/>
        <v>93.186760457254806</v>
      </c>
      <c r="P55" s="152">
        <f t="shared" si="13"/>
        <v>-4.6199322206570415E-3</v>
      </c>
      <c r="Q55" s="151">
        <f t="shared" si="3"/>
        <v>0.93186760457254791</v>
      </c>
      <c r="R55" s="153" t="e">
        <f>'SNA 2008'!S5</f>
        <v>#DIV/0!</v>
      </c>
      <c r="S55" s="119">
        <f>'SNA 2008'!O5</f>
        <v>0</v>
      </c>
      <c r="T55" s="119" t="e">
        <f t="shared" si="4"/>
        <v>#DIV/0!</v>
      </c>
      <c r="U55" s="151" t="e">
        <f t="shared" si="5"/>
        <v>#DIV/0!</v>
      </c>
      <c r="V55" s="154" t="e">
        <f t="shared" si="6"/>
        <v>#DIV/0!</v>
      </c>
      <c r="W55" s="29"/>
    </row>
    <row r="56" spans="1:23" x14ac:dyDescent="0.25">
      <c r="A56" s="133" t="s">
        <v>174</v>
      </c>
      <c r="B56" s="134">
        <v>2001</v>
      </c>
      <c r="C56" s="30">
        <f>'[1]Anual_2000-2015 (ref2010)'!H5/'[1]Anual_2000-2015 (ref2010)'!B5</f>
        <v>0.1237171067238706</v>
      </c>
      <c r="D56" s="30">
        <f>-('[1]Anual_2000-2015 (ref2010)'!I5/'[1]Anual_2000-2015 (ref2010)'!B5)</f>
        <v>0.14564574352555917</v>
      </c>
      <c r="E56" s="29">
        <f t="shared" si="0"/>
        <v>0.13468142512471487</v>
      </c>
      <c r="F56" s="29">
        <f t="shared" si="1"/>
        <v>-2.1928636801688578E-2</v>
      </c>
      <c r="G56" s="29">
        <f>'[1]Anual_2000-2015 (ref2010)'!K25</f>
        <v>0.98210605030275633</v>
      </c>
      <c r="H56" s="29">
        <f t="shared" si="7"/>
        <v>-1.8055982260298597E-2</v>
      </c>
      <c r="I56" s="29">
        <f>'[1]Anual_2000-2015 (ref2010)'!H25</f>
        <v>1.1320652035547827</v>
      </c>
      <c r="J56" s="29">
        <f t="shared" si="8"/>
        <v>0.12404357843556911</v>
      </c>
      <c r="K56" s="29">
        <f t="shared" si="9"/>
        <v>-2.4318054228435857E-3</v>
      </c>
      <c r="L56" s="29">
        <f t="shared" si="10"/>
        <v>-2.7201065790953645E-3</v>
      </c>
      <c r="M56" s="29">
        <f t="shared" si="11"/>
        <v>-5.1519120019389505E-3</v>
      </c>
      <c r="N56" s="29">
        <f t="shared" si="12"/>
        <v>0.99486133633551155</v>
      </c>
      <c r="O56" s="29">
        <f t="shared" si="2"/>
        <v>92.707905037281719</v>
      </c>
      <c r="P56" s="147">
        <f t="shared" si="13"/>
        <v>-5.138663664488452E-3</v>
      </c>
      <c r="Q56" s="29">
        <f t="shared" si="3"/>
        <v>0.92707905037281702</v>
      </c>
      <c r="R56" s="110" t="e">
        <f>'SNA 2008'!S6</f>
        <v>#DIV/0!</v>
      </c>
      <c r="S56" s="114">
        <f>'SNA 2008'!O6</f>
        <v>0</v>
      </c>
      <c r="T56" s="114" t="e">
        <f t="shared" si="4"/>
        <v>#DIV/0!</v>
      </c>
      <c r="U56" s="29" t="e">
        <f t="shared" si="5"/>
        <v>#DIV/0!</v>
      </c>
      <c r="V56" s="148" t="e">
        <f t="shared" si="6"/>
        <v>#DIV/0!</v>
      </c>
      <c r="W56" s="29"/>
    </row>
    <row r="57" spans="1:23" x14ac:dyDescent="0.25">
      <c r="B57" s="134">
        <v>2002</v>
      </c>
      <c r="C57" s="30">
        <f>'[1]Anual_2000-2015 (ref2010)'!H6/'[1]Anual_2000-2015 (ref2010)'!B6</f>
        <v>0.14230590274115704</v>
      </c>
      <c r="D57" s="30">
        <f>-('[1]Anual_2000-2015 (ref2010)'!I6/'[1]Anual_2000-2015 (ref2010)'!B6)</f>
        <v>0.13387767133601655</v>
      </c>
      <c r="E57" s="29">
        <f t="shared" si="0"/>
        <v>0.13809178703858679</v>
      </c>
      <c r="F57" s="29">
        <f t="shared" si="1"/>
        <v>8.428231405140485E-3</v>
      </c>
      <c r="G57" s="29">
        <f>'[1]Anual_2000-2015 (ref2010)'!K26</f>
        <v>1.0188503787534173</v>
      </c>
      <c r="H57" s="29">
        <f t="shared" si="7"/>
        <v>1.8674912010744522E-2</v>
      </c>
      <c r="I57" s="29">
        <f>'[1]Anual_2000-2015 (ref2010)'!H26</f>
        <v>1.1063989526491069</v>
      </c>
      <c r="J57" s="29">
        <f t="shared" si="8"/>
        <v>0.10111055473845044</v>
      </c>
      <c r="K57" s="29">
        <f t="shared" si="9"/>
        <v>2.5788519723520791E-3</v>
      </c>
      <c r="L57" s="29">
        <f t="shared" si="10"/>
        <v>8.5218315283778416E-4</v>
      </c>
      <c r="M57" s="29">
        <f t="shared" si="11"/>
        <v>3.4310351251898635E-3</v>
      </c>
      <c r="N57" s="29">
        <f t="shared" si="12"/>
        <v>1.0034369278636752</v>
      </c>
      <c r="O57" s="29">
        <f t="shared" si="2"/>
        <v>93.026535419287313</v>
      </c>
      <c r="P57" s="147">
        <f t="shared" si="13"/>
        <v>3.436927863675221E-3</v>
      </c>
      <c r="Q57" s="29">
        <f t="shared" si="3"/>
        <v>0.93026535419287293</v>
      </c>
      <c r="R57" s="110" t="e">
        <f>'SNA 2008'!S7</f>
        <v>#DIV/0!</v>
      </c>
      <c r="S57" s="114">
        <f>'SNA 2008'!O7</f>
        <v>0</v>
      </c>
      <c r="T57" s="114" t="e">
        <f t="shared" si="4"/>
        <v>#DIV/0!</v>
      </c>
      <c r="U57" s="29" t="e">
        <f t="shared" si="5"/>
        <v>#DIV/0!</v>
      </c>
      <c r="V57" s="148" t="e">
        <f t="shared" si="6"/>
        <v>#DIV/0!</v>
      </c>
      <c r="W57" s="29"/>
    </row>
    <row r="58" spans="1:23" x14ac:dyDescent="0.25">
      <c r="B58" s="134">
        <v>2003</v>
      </c>
      <c r="C58" s="30">
        <f>'[1]Anual_2000-2015 (ref2010)'!H7/'[1]Anual_2000-2015 (ref2010)'!B7</f>
        <v>0.15180783705745879</v>
      </c>
      <c r="D58" s="30">
        <f>-('[1]Anual_2000-2015 (ref2010)'!I7/'[1]Anual_2000-2015 (ref2010)'!B7)</f>
        <v>0.12959601015802991</v>
      </c>
      <c r="E58" s="29">
        <f t="shared" si="0"/>
        <v>0.14070192360774436</v>
      </c>
      <c r="F58" s="29">
        <f t="shared" si="1"/>
        <v>2.2211826899428883E-2</v>
      </c>
      <c r="G58" s="29">
        <f>'[1]Anual_2000-2015 (ref2010)'!K27</f>
        <v>0.98786492040016904</v>
      </c>
      <c r="H58" s="29">
        <f t="shared" si="7"/>
        <v>-1.2209310824077472E-2</v>
      </c>
      <c r="I58" s="29">
        <f>'[1]Anual_2000-2015 (ref2010)'!H27</f>
        <v>0.97556975824810943</v>
      </c>
      <c r="J58" s="29">
        <f t="shared" si="8"/>
        <v>-2.4733611226491932E-2</v>
      </c>
      <c r="K58" s="29">
        <f t="shared" si="9"/>
        <v>-1.7178735188725549E-3</v>
      </c>
      <c r="L58" s="29">
        <f t="shared" si="10"/>
        <v>-5.4937869116060965E-4</v>
      </c>
      <c r="M58" s="29">
        <f t="shared" si="11"/>
        <v>-2.2672522100331645E-3</v>
      </c>
      <c r="N58" s="29">
        <f t="shared" si="12"/>
        <v>0.99773531606491639</v>
      </c>
      <c r="O58" s="29">
        <f t="shared" si="2"/>
        <v>92.815859718986772</v>
      </c>
      <c r="P58" s="147">
        <f t="shared" si="13"/>
        <v>-2.2646839350835002E-3</v>
      </c>
      <c r="Q58" s="29">
        <f t="shared" si="3"/>
        <v>0.92815859718986748</v>
      </c>
      <c r="R58" s="110" t="e">
        <f>'SNA 2008'!S8</f>
        <v>#DIV/0!</v>
      </c>
      <c r="S58" s="114">
        <f>'SNA 2008'!O8</f>
        <v>0</v>
      </c>
      <c r="T58" s="114" t="e">
        <f t="shared" si="4"/>
        <v>#DIV/0!</v>
      </c>
      <c r="U58" s="29" t="e">
        <f t="shared" si="5"/>
        <v>#DIV/0!</v>
      </c>
      <c r="V58" s="148" t="e">
        <f t="shared" si="6"/>
        <v>#DIV/0!</v>
      </c>
      <c r="W58" s="29"/>
    </row>
    <row r="59" spans="1:23" x14ac:dyDescent="0.25">
      <c r="B59" s="134">
        <v>2004</v>
      </c>
      <c r="C59" s="30">
        <f>'[1]Anual_2000-2015 (ref2010)'!H8/'[1]Anual_2000-2015 (ref2010)'!B8</f>
        <v>0.16545761513897567</v>
      </c>
      <c r="D59" s="30">
        <f>-('[1]Anual_2000-2015 (ref2010)'!I8/'[1]Anual_2000-2015 (ref2010)'!B8)</f>
        <v>0.13132490966451854</v>
      </c>
      <c r="E59" s="29">
        <f t="shared" si="0"/>
        <v>0.1483912624017471</v>
      </c>
      <c r="F59" s="29">
        <f t="shared" si="1"/>
        <v>3.4132705474457126E-2</v>
      </c>
      <c r="G59" s="29">
        <f>'[1]Anual_2000-2015 (ref2010)'!K28</f>
        <v>1.0369520539142594</v>
      </c>
      <c r="H59" s="29">
        <f t="shared" si="7"/>
        <v>3.6285692801703233E-2</v>
      </c>
      <c r="I59" s="29">
        <f>'[1]Anual_2000-2015 (ref2010)'!H28</f>
        <v>0.99402071017522675</v>
      </c>
      <c r="J59" s="29">
        <f t="shared" si="8"/>
        <v>-5.9972373562676758E-3</v>
      </c>
      <c r="K59" s="29">
        <f t="shared" si="9"/>
        <v>5.3844797619667303E-3</v>
      </c>
      <c r="L59" s="29">
        <f t="shared" si="10"/>
        <v>-2.0470193634189646E-4</v>
      </c>
      <c r="M59" s="29">
        <f t="shared" si="11"/>
        <v>5.1797778256248341E-3</v>
      </c>
      <c r="N59" s="29">
        <f t="shared" si="12"/>
        <v>1.005193216067136</v>
      </c>
      <c r="O59" s="29">
        <f t="shared" si="2"/>
        <v>93.297872532964448</v>
      </c>
      <c r="P59" s="147">
        <f t="shared" si="13"/>
        <v>5.193216067135964E-3</v>
      </c>
      <c r="Q59" s="29">
        <f t="shared" si="3"/>
        <v>0.93297872532964432</v>
      </c>
      <c r="R59" s="110" t="e">
        <f>'SNA 2008'!S9</f>
        <v>#DIV/0!</v>
      </c>
      <c r="S59" s="114">
        <f>'SNA 2008'!O9</f>
        <v>0</v>
      </c>
      <c r="T59" s="114" t="e">
        <f t="shared" si="4"/>
        <v>#DIV/0!</v>
      </c>
      <c r="U59" s="29" t="e">
        <f t="shared" si="5"/>
        <v>#DIV/0!</v>
      </c>
      <c r="V59" s="148" t="e">
        <f t="shared" si="6"/>
        <v>#DIV/0!</v>
      </c>
      <c r="W59" s="29"/>
    </row>
    <row r="60" spans="1:23" x14ac:dyDescent="0.25">
      <c r="B60" s="134">
        <v>2005</v>
      </c>
      <c r="C60" s="30">
        <f>'[1]Anual_2000-2015 (ref2010)'!H9/'[1]Anual_2000-2015 (ref2010)'!B9</f>
        <v>0.15243829265981768</v>
      </c>
      <c r="D60" s="30">
        <f>-('[1]Anual_2000-2015 (ref2010)'!I9/'[1]Anual_2000-2015 (ref2010)'!B9)</f>
        <v>0.11842965941442593</v>
      </c>
      <c r="E60" s="29">
        <f t="shared" si="0"/>
        <v>0.13543397603712182</v>
      </c>
      <c r="F60" s="29">
        <f t="shared" si="1"/>
        <v>3.4008633245391745E-2</v>
      </c>
      <c r="G60" s="29">
        <f>'[1]Anual_2000-2015 (ref2010)'!K29</f>
        <v>1.0012916881104064</v>
      </c>
      <c r="H60" s="29">
        <f t="shared" si="7"/>
        <v>1.2908545989997237E-3</v>
      </c>
      <c r="I60" s="29">
        <f>'[1]Anual_2000-2015 (ref2010)'!H29</f>
        <v>0.86210812510175994</v>
      </c>
      <c r="J60" s="29">
        <f t="shared" si="8"/>
        <v>-0.14837458103192119</v>
      </c>
      <c r="K60" s="29">
        <f t="shared" si="9"/>
        <v>1.7482557082833705E-4</v>
      </c>
      <c r="L60" s="29">
        <f t="shared" si="10"/>
        <v>-5.0460167092532668E-3</v>
      </c>
      <c r="M60" s="29">
        <f t="shared" si="11"/>
        <v>-4.8711911384249299E-3</v>
      </c>
      <c r="N60" s="29">
        <f t="shared" si="12"/>
        <v>0.99514065387222017</v>
      </c>
      <c r="O60" s="29">
        <f t="shared" si="2"/>
        <v>92.844505877341291</v>
      </c>
      <c r="P60" s="147">
        <f t="shared" si="13"/>
        <v>-4.8593461277798289E-3</v>
      </c>
      <c r="Q60" s="29">
        <f t="shared" si="3"/>
        <v>0.92844505877341277</v>
      </c>
      <c r="R60" s="110" t="e">
        <f>'SNA 2008'!S10</f>
        <v>#DIV/0!</v>
      </c>
      <c r="S60" s="114">
        <f>'SNA 2008'!O10</f>
        <v>0</v>
      </c>
      <c r="T60" s="114" t="e">
        <f t="shared" si="4"/>
        <v>#DIV/0!</v>
      </c>
      <c r="U60" s="29" t="e">
        <f t="shared" si="5"/>
        <v>#DIV/0!</v>
      </c>
      <c r="V60" s="148" t="e">
        <f t="shared" si="6"/>
        <v>#DIV/0!</v>
      </c>
      <c r="W60" s="29"/>
    </row>
    <row r="61" spans="1:23" x14ac:dyDescent="0.25">
      <c r="B61" s="134">
        <v>2006</v>
      </c>
      <c r="C61" s="30">
        <f>'[1]Anual_2000-2015 (ref2010)'!H10/'[1]Anual_2000-2015 (ref2010)'!B10</f>
        <v>0.14374316302427639</v>
      </c>
      <c r="D61" s="30">
        <f>-('[1]Anual_2000-2015 (ref2010)'!I10/'[1]Anual_2000-2015 (ref2010)'!B10)</f>
        <v>0.11667383582921317</v>
      </c>
      <c r="E61" s="29">
        <f t="shared" si="0"/>
        <v>0.13020849942674478</v>
      </c>
      <c r="F61" s="29">
        <f t="shared" si="1"/>
        <v>2.706932719506322E-2</v>
      </c>
      <c r="G61" s="29">
        <f>'[1]Anual_2000-2015 (ref2010)'!K30</f>
        <v>1.0751550437489548</v>
      </c>
      <c r="H61" s="29">
        <f t="shared" si="7"/>
        <v>7.2464877923163057E-2</v>
      </c>
      <c r="I61" s="29">
        <f>'[1]Anual_2000-2015 (ref2010)'!H30</f>
        <v>0.90876162793216453</v>
      </c>
      <c r="J61" s="29">
        <f t="shared" si="8"/>
        <v>-9.5672454692567577E-2</v>
      </c>
      <c r="K61" s="29">
        <f t="shared" si="9"/>
        <v>9.4355430155173073E-3</v>
      </c>
      <c r="L61" s="29">
        <f t="shared" si="10"/>
        <v>-2.5897889796279733E-3</v>
      </c>
      <c r="M61" s="29">
        <f t="shared" si="11"/>
        <v>6.8457540358893339E-3</v>
      </c>
      <c r="N61" s="29">
        <f t="shared" si="12"/>
        <v>1.0068692397719861</v>
      </c>
      <c r="O61" s="29">
        <f t="shared" si="2"/>
        <v>93.482277049724317</v>
      </c>
      <c r="P61" s="147">
        <f t="shared" si="13"/>
        <v>6.8692397719860576E-3</v>
      </c>
      <c r="Q61" s="29">
        <f t="shared" si="3"/>
        <v>0.93482277049724305</v>
      </c>
      <c r="R61" s="110" t="e">
        <f>'SNA 2008'!S11</f>
        <v>#DIV/0!</v>
      </c>
      <c r="S61" s="114">
        <f>'SNA 2008'!O11</f>
        <v>0</v>
      </c>
      <c r="T61" s="114" t="e">
        <f t="shared" si="4"/>
        <v>#DIV/0!</v>
      </c>
      <c r="U61" s="29" t="e">
        <f t="shared" si="5"/>
        <v>#DIV/0!</v>
      </c>
      <c r="V61" s="148" t="e">
        <f t="shared" si="6"/>
        <v>#DIV/0!</v>
      </c>
      <c r="W61" s="29"/>
    </row>
    <row r="62" spans="1:23" x14ac:dyDescent="0.25">
      <c r="B62" s="134">
        <v>2007</v>
      </c>
      <c r="C62" s="30">
        <f>'[1]Anual_2000-2015 (ref2010)'!H11/'[1]Anual_2000-2015 (ref2010)'!B11</f>
        <v>0.13327675103855963</v>
      </c>
      <c r="D62" s="30">
        <f>-('[1]Anual_2000-2015 (ref2010)'!I11/'[1]Anual_2000-2015 (ref2010)'!B11)</f>
        <v>0.11964936266936636</v>
      </c>
      <c r="E62" s="29">
        <f t="shared" si="0"/>
        <v>0.126463056853963</v>
      </c>
      <c r="F62" s="29">
        <f t="shared" si="1"/>
        <v>1.3627388369193263E-2</v>
      </c>
      <c r="G62" s="29">
        <f>'[1]Anual_2000-2015 (ref2010)'!K31</f>
        <v>1.0180771599836109</v>
      </c>
      <c r="H62" s="29">
        <f t="shared" si="7"/>
        <v>1.7915710917685294E-2</v>
      </c>
      <c r="I62" s="29">
        <f>'[1]Anual_2000-2015 (ref2010)'!H31</f>
        <v>0.91916235873491425</v>
      </c>
      <c r="J62" s="29">
        <f t="shared" si="8"/>
        <v>-8.4292503313357234E-2</v>
      </c>
      <c r="K62" s="29">
        <f t="shared" si="9"/>
        <v>2.265675568362401E-3</v>
      </c>
      <c r="L62" s="29">
        <f t="shared" si="10"/>
        <v>-1.1486866792626289E-3</v>
      </c>
      <c r="M62" s="29">
        <f t="shared" si="11"/>
        <v>1.1169888890997721E-3</v>
      </c>
      <c r="N62" s="29">
        <f t="shared" si="12"/>
        <v>1.0011176129535251</v>
      </c>
      <c r="O62" s="29">
        <f t="shared" si="2"/>
        <v>93.586754053480107</v>
      </c>
      <c r="P62" s="147">
        <f t="shared" si="13"/>
        <v>1.1176129535250823E-3</v>
      </c>
      <c r="Q62" s="29">
        <f t="shared" si="3"/>
        <v>0.93586754053480092</v>
      </c>
      <c r="R62" s="110" t="e">
        <f>'SNA 2008'!S12</f>
        <v>#DIV/0!</v>
      </c>
      <c r="S62" s="114">
        <f>'SNA 2008'!O12</f>
        <v>0</v>
      </c>
      <c r="T62" s="114" t="e">
        <f t="shared" si="4"/>
        <v>#DIV/0!</v>
      </c>
      <c r="U62" s="29" t="e">
        <f t="shared" si="5"/>
        <v>#DIV/0!</v>
      </c>
      <c r="V62" s="148" t="e">
        <f t="shared" si="6"/>
        <v>#DIV/0!</v>
      </c>
      <c r="W62" s="29"/>
    </row>
    <row r="63" spans="1:23" x14ac:dyDescent="0.25">
      <c r="B63" s="134">
        <v>2008</v>
      </c>
      <c r="C63" s="30">
        <f>'[1]Anual_2000-2015 (ref2010)'!H12/'[1]Anual_2000-2015 (ref2010)'!B12</f>
        <v>0.13534000513499714</v>
      </c>
      <c r="D63" s="30">
        <f>-('[1]Anual_2000-2015 (ref2010)'!I12/'[1]Anual_2000-2015 (ref2010)'!B12)</f>
        <v>0.13723568906100883</v>
      </c>
      <c r="E63" s="29">
        <f t="shared" si="0"/>
        <v>0.13628784709800298</v>
      </c>
      <c r="F63" s="29">
        <f t="shared" si="1"/>
        <v>-1.8956839260116931E-3</v>
      </c>
      <c r="G63" s="29">
        <f>'[1]Anual_2000-2015 (ref2010)'!K32</f>
        <v>1.031864502196991</v>
      </c>
      <c r="H63" s="29">
        <f t="shared" si="7"/>
        <v>3.1367362118509379E-2</v>
      </c>
      <c r="I63" s="29">
        <f>'[1]Anual_2000-2015 (ref2010)'!H32</f>
        <v>1.0505019061856185</v>
      </c>
      <c r="J63" s="29">
        <f t="shared" si="8"/>
        <v>4.9268055852074666E-2</v>
      </c>
      <c r="K63" s="29">
        <f t="shared" si="9"/>
        <v>4.2749902522750969E-3</v>
      </c>
      <c r="L63" s="29">
        <f t="shared" si="10"/>
        <v>-9.3396661544624268E-5</v>
      </c>
      <c r="M63" s="29">
        <f t="shared" si="11"/>
        <v>4.1815935907304723E-3</v>
      </c>
      <c r="N63" s="29">
        <f t="shared" si="12"/>
        <v>1.0041903486523256</v>
      </c>
      <c r="O63" s="29">
        <f t="shared" si="2"/>
        <v>93.978915182203636</v>
      </c>
      <c r="P63" s="147">
        <f t="shared" si="13"/>
        <v>4.1903486523255928E-3</v>
      </c>
      <c r="Q63" s="29">
        <f t="shared" si="3"/>
        <v>0.93978915182203615</v>
      </c>
      <c r="R63" s="110" t="e">
        <f>'SNA 2008'!S13</f>
        <v>#DIV/0!</v>
      </c>
      <c r="S63" s="114">
        <f>'SNA 2008'!O13</f>
        <v>0</v>
      </c>
      <c r="T63" s="114" t="e">
        <f t="shared" si="4"/>
        <v>#DIV/0!</v>
      </c>
      <c r="U63" s="29" t="e">
        <f t="shared" si="5"/>
        <v>#DIV/0!</v>
      </c>
      <c r="V63" s="148" t="e">
        <f t="shared" si="6"/>
        <v>#DIV/0!</v>
      </c>
      <c r="W63" s="29"/>
    </row>
    <row r="64" spans="1:23" x14ac:dyDescent="0.25">
      <c r="B64" s="134">
        <v>2009</v>
      </c>
      <c r="C64" s="30">
        <f>'[1]Anual_2000-2015 (ref2010)'!H13/'[1]Anual_2000-2015 (ref2010)'!B13</f>
        <v>0.10851371130861109</v>
      </c>
      <c r="D64" s="30">
        <f>-('[1]Anual_2000-2015 (ref2010)'!I13/'[1]Anual_2000-2015 (ref2010)'!B13)</f>
        <v>0.11254604467103789</v>
      </c>
      <c r="E64" s="29">
        <f t="shared" si="0"/>
        <v>0.1105298779898245</v>
      </c>
      <c r="F64" s="29">
        <f t="shared" si="1"/>
        <v>-4.032333362426796E-3</v>
      </c>
      <c r="G64" s="29">
        <f>'[1]Anual_2000-2015 (ref2010)'!K33</f>
        <v>0.99539925318796751</v>
      </c>
      <c r="H64" s="29">
        <f t="shared" si="7"/>
        <v>-4.611362821208098E-3</v>
      </c>
      <c r="I64" s="29">
        <f>'[1]Anual_2000-2015 (ref2010)'!H33</f>
        <v>0.88436398919358128</v>
      </c>
      <c r="J64" s="29">
        <f t="shared" si="8"/>
        <v>-0.12288654860985747</v>
      </c>
      <c r="K64" s="29">
        <f t="shared" si="9"/>
        <v>-5.0969336999494394E-4</v>
      </c>
      <c r="L64" s="29">
        <f t="shared" si="10"/>
        <v>4.9551952975301048E-4</v>
      </c>
      <c r="M64" s="29">
        <f t="shared" si="11"/>
        <v>-1.4173840241933459E-5</v>
      </c>
      <c r="N64" s="29">
        <f t="shared" si="12"/>
        <v>0.99998582626020649</v>
      </c>
      <c r="O64" s="29">
        <f t="shared" si="2"/>
        <v>93.977583149513762</v>
      </c>
      <c r="P64" s="147">
        <f t="shared" si="13"/>
        <v>-1.4173739793510443E-5</v>
      </c>
      <c r="Q64" s="29">
        <f t="shared" si="3"/>
        <v>0.93977583149513744</v>
      </c>
      <c r="R64" s="110" t="e">
        <f>'SNA 2008'!S14</f>
        <v>#DIV/0!</v>
      </c>
      <c r="S64" s="114">
        <f>'SNA 2008'!O14</f>
        <v>0</v>
      </c>
      <c r="T64" s="114" t="e">
        <f t="shared" si="4"/>
        <v>#DIV/0!</v>
      </c>
      <c r="U64" s="29" t="e">
        <f t="shared" si="5"/>
        <v>#DIV/0!</v>
      </c>
      <c r="V64" s="148" t="e">
        <f t="shared" si="6"/>
        <v>#DIV/0!</v>
      </c>
      <c r="W64" s="29"/>
    </row>
    <row r="65" spans="1:24" x14ac:dyDescent="0.25">
      <c r="B65" s="134">
        <v>2010</v>
      </c>
      <c r="C65" s="30">
        <f>'[1]Anual_2000-2015 (ref2010)'!H14/'[1]Anual_2000-2015 (ref2010)'!B14</f>
        <v>0.10738199419586</v>
      </c>
      <c r="D65" s="30">
        <f>-('[1]Anual_2000-2015 (ref2010)'!I14/'[1]Anual_2000-2015 (ref2010)'!B14)</f>
        <v>0.1177920798219796</v>
      </c>
      <c r="E65" s="29">
        <f t="shared" si="0"/>
        <v>0.11258703700891981</v>
      </c>
      <c r="F65" s="29">
        <f t="shared" si="1"/>
        <v>-1.04100856261196E-2</v>
      </c>
      <c r="G65" s="29">
        <f>'[1]Anual_2000-2015 (ref2010)'!K34</f>
        <v>1.1309845512943431</v>
      </c>
      <c r="H65" s="29">
        <f t="shared" si="7"/>
        <v>0.12308853770766386</v>
      </c>
      <c r="I65" s="29">
        <f>'[1]Anual_2000-2015 (ref2010)'!H34</f>
        <v>0.91039732574679766</v>
      </c>
      <c r="J65" s="29">
        <f t="shared" si="8"/>
        <v>-9.3874153062981483E-2</v>
      </c>
      <c r="K65" s="29">
        <f t="shared" si="9"/>
        <v>1.3858173750266572E-2</v>
      </c>
      <c r="L65" s="29">
        <f t="shared" si="10"/>
        <v>9.7723797146509472E-4</v>
      </c>
      <c r="M65" s="29">
        <f t="shared" si="11"/>
        <v>1.4835411721731667E-2</v>
      </c>
      <c r="N65" s="29">
        <f t="shared" si="12"/>
        <v>1.0149460026527637</v>
      </c>
      <c r="O65" s="29">
        <f t="shared" si="2"/>
        <v>95.382172356566713</v>
      </c>
      <c r="P65" s="147">
        <f t="shared" si="13"/>
        <v>1.494600265276369E-2</v>
      </c>
      <c r="Q65" s="29">
        <f t="shared" si="3"/>
        <v>0.95382172356566697</v>
      </c>
      <c r="R65" s="110" t="e">
        <f>'SNA 2008'!S15</f>
        <v>#DIV/0!</v>
      </c>
      <c r="S65" s="114">
        <f>'SNA 2008'!O15</f>
        <v>0</v>
      </c>
      <c r="T65" s="114" t="e">
        <f t="shared" si="4"/>
        <v>#DIV/0!</v>
      </c>
      <c r="U65" s="29" t="e">
        <f t="shared" si="5"/>
        <v>#DIV/0!</v>
      </c>
      <c r="V65" s="148" t="e">
        <f t="shared" si="6"/>
        <v>#DIV/0!</v>
      </c>
      <c r="W65" s="29"/>
    </row>
    <row r="66" spans="1:24" x14ac:dyDescent="0.25">
      <c r="B66" s="134">
        <v>2011</v>
      </c>
      <c r="C66" s="30">
        <f>'[1]Anual_2000-2015 (ref2010)'!H15/'[1]Anual_2000-2015 (ref2010)'!B15</f>
        <v>0.11466138010804358</v>
      </c>
      <c r="D66" s="30">
        <f>-('[1]Anual_2000-2015 (ref2010)'!I15/'[1]Anual_2000-2015 (ref2010)'!B15)</f>
        <v>0.12235517831852886</v>
      </c>
      <c r="E66" s="29">
        <f t="shared" si="0"/>
        <v>0.11850827921328622</v>
      </c>
      <c r="F66" s="29">
        <f t="shared" si="1"/>
        <v>-7.6937982104852837E-3</v>
      </c>
      <c r="G66" s="29">
        <f>'[1]Anual_2000-2015 (ref2010)'!K35</f>
        <v>1.0734154215147984</v>
      </c>
      <c r="H66" s="29">
        <f t="shared" si="7"/>
        <v>7.0845547635958656E-2</v>
      </c>
      <c r="I66" s="29">
        <f>'[1]Anual_2000-2015 (ref2010)'!H35</f>
        <v>1.0307794166879021</v>
      </c>
      <c r="J66" s="29">
        <f t="shared" si="8"/>
        <v>3.0315231307901213E-2</v>
      </c>
      <c r="K66" s="29">
        <f t="shared" si="9"/>
        <v>8.3957839402603578E-3</v>
      </c>
      <c r="L66" s="29">
        <f t="shared" si="10"/>
        <v>-2.332392723871778E-4</v>
      </c>
      <c r="M66" s="29">
        <f t="shared" si="11"/>
        <v>8.1625446678731794E-3</v>
      </c>
      <c r="N66" s="29">
        <f t="shared" si="12"/>
        <v>1.0081959490620302</v>
      </c>
      <c r="O66" s="29">
        <f t="shared" si="2"/>
        <v>96.16391978262692</v>
      </c>
      <c r="P66" s="147">
        <f t="shared" si="13"/>
        <v>8.19594906203025E-3</v>
      </c>
      <c r="Q66" s="29">
        <f t="shared" si="3"/>
        <v>0.96163919782626905</v>
      </c>
      <c r="R66" s="110" t="e">
        <f>'SNA 2008'!S16</f>
        <v>#DIV/0!</v>
      </c>
      <c r="S66" s="114">
        <f>'SNA 2008'!O16</f>
        <v>0</v>
      </c>
      <c r="T66" s="114" t="e">
        <f t="shared" si="4"/>
        <v>#DIV/0!</v>
      </c>
      <c r="U66" s="29" t="e">
        <f t="shared" si="5"/>
        <v>#DIV/0!</v>
      </c>
      <c r="V66" s="148" t="e">
        <f t="shared" si="6"/>
        <v>#DIV/0!</v>
      </c>
      <c r="W66" s="29"/>
    </row>
    <row r="67" spans="1:24" x14ac:dyDescent="0.25">
      <c r="B67" s="134">
        <v>2012</v>
      </c>
      <c r="C67" s="30">
        <f>'[1]Anual_2000-2015 (ref2010)'!H16/'[1]Anual_2000-2015 (ref2010)'!B16</f>
        <v>0.11703054773238956</v>
      </c>
      <c r="D67" s="30">
        <f>-('[1]Anual_2000-2015 (ref2010)'!I16/'[1]Anual_2000-2015 (ref2010)'!B16)</f>
        <v>0.13062250247156659</v>
      </c>
      <c r="E67" s="29">
        <f t="shared" si="0"/>
        <v>0.12382652510197809</v>
      </c>
      <c r="F67" s="29">
        <f t="shared" si="1"/>
        <v>-1.3591954739177028E-2</v>
      </c>
      <c r="G67" s="29">
        <f>'[1]Anual_2000-2015 (ref2010)'!K36</f>
        <v>0.96039819058502074</v>
      </c>
      <c r="H67" s="29">
        <f t="shared" si="7"/>
        <v>-4.0407298659074456E-2</v>
      </c>
      <c r="I67" s="29">
        <f>'[1]Anual_2000-2015 (ref2010)'!H36</f>
        <v>1.0529126487587313</v>
      </c>
      <c r="J67" s="29">
        <f t="shared" si="8"/>
        <v>5.1560275065832051E-2</v>
      </c>
      <c r="K67" s="29">
        <f t="shared" si="9"/>
        <v>-5.0034953817110085E-3</v>
      </c>
      <c r="L67" s="29">
        <f t="shared" si="10"/>
        <v>-7.0080492503430715E-4</v>
      </c>
      <c r="M67" s="29">
        <f t="shared" si="11"/>
        <v>-5.7043003067453156E-3</v>
      </c>
      <c r="N67" s="29">
        <f t="shared" si="12"/>
        <v>0.99431193832290421</v>
      </c>
      <c r="O67" s="29">
        <f t="shared" si="2"/>
        <v>95.616933475792052</v>
      </c>
      <c r="P67" s="147">
        <f t="shared" si="13"/>
        <v>-5.6880616770956793E-3</v>
      </c>
      <c r="Q67" s="29">
        <f t="shared" si="3"/>
        <v>0.95616933475792032</v>
      </c>
      <c r="R67" s="110" t="e">
        <f>'SNA 2008'!S17</f>
        <v>#DIV/0!</v>
      </c>
      <c r="S67" s="114">
        <f>'SNA 2008'!O17</f>
        <v>0</v>
      </c>
      <c r="T67" s="114" t="e">
        <f t="shared" si="4"/>
        <v>#DIV/0!</v>
      </c>
      <c r="U67" s="29" t="e">
        <f t="shared" si="5"/>
        <v>#DIV/0!</v>
      </c>
      <c r="V67" s="148" t="e">
        <f t="shared" si="6"/>
        <v>#DIV/0!</v>
      </c>
      <c r="W67" s="29"/>
    </row>
    <row r="68" spans="1:24" x14ac:dyDescent="0.25">
      <c r="B68" s="135">
        <v>2013</v>
      </c>
      <c r="C68" s="30">
        <f>'[1]Anual_2000-2015 (ref2010)'!H17/'[1]Anual_2000-2015 (ref2010)'!B17</f>
        <v>0.11630182126667341</v>
      </c>
      <c r="D68" s="30">
        <f>-('[1]Anual_2000-2015 (ref2010)'!I17/'[1]Anual_2000-2015 (ref2010)'!B17)</f>
        <v>0.13931678163799777</v>
      </c>
      <c r="E68" s="31">
        <f>(C68+D68)/2</f>
        <v>0.1278093014523356</v>
      </c>
      <c r="F68" s="31">
        <f>(C68-D68)</f>
        <v>-2.3014960371324361E-2</v>
      </c>
      <c r="G68" s="29">
        <f>'[1]Anual_2000-2015 (ref2010)'!K37</f>
        <v>0.97584634779115498</v>
      </c>
      <c r="H68" s="31">
        <f t="shared" si="7"/>
        <v>-2.4450135504382485E-2</v>
      </c>
      <c r="I68" s="29">
        <f>'[1]Anual_2000-2015 (ref2010)'!H37</f>
        <v>1.0086724691694453</v>
      </c>
      <c r="J68" s="31">
        <f t="shared" si="8"/>
        <v>8.6350793280169733E-3</v>
      </c>
      <c r="K68" s="29">
        <f t="shared" si="9"/>
        <v>-3.1249547392300744E-3</v>
      </c>
      <c r="L68" s="29">
        <f t="shared" si="10"/>
        <v>-1.9873600853755283E-4</v>
      </c>
      <c r="M68" s="31">
        <f t="shared" si="11"/>
        <v>-3.3236907477676271E-3</v>
      </c>
      <c r="N68" s="31">
        <f t="shared" si="12"/>
        <v>0.99668182659798277</v>
      </c>
      <c r="O68" s="29">
        <f>(O67*N68)</f>
        <v>95.299659910350229</v>
      </c>
      <c r="P68" s="147">
        <f t="shared" si="13"/>
        <v>-3.3181734020172327E-3</v>
      </c>
      <c r="Q68" s="29">
        <f>(Q67*N68)</f>
        <v>0.9529965991035021</v>
      </c>
      <c r="R68" s="110" t="e">
        <f>'SNA 2008'!S18</f>
        <v>#DIV/0!</v>
      </c>
      <c r="S68" s="114">
        <f>'SNA 2008'!O18</f>
        <v>0</v>
      </c>
      <c r="T68" s="114" t="e">
        <f>(R68/R67)-1</f>
        <v>#DIV/0!</v>
      </c>
      <c r="U68" s="29" t="e">
        <f>(T68-P68)</f>
        <v>#DIV/0!</v>
      </c>
      <c r="V68" s="148" t="e">
        <f>U68^2</f>
        <v>#DIV/0!</v>
      </c>
      <c r="W68" s="29"/>
    </row>
    <row r="69" spans="1:24" s="34" customFormat="1" x14ac:dyDescent="0.25">
      <c r="A69" s="158"/>
      <c r="B69" s="135">
        <v>2014</v>
      </c>
      <c r="C69" s="30">
        <f>'[1]Anual_2000-2015 (ref2010)'!H18/'[1]Anual_2000-2015 (ref2010)'!B18</f>
        <v>0.11011942820784318</v>
      </c>
      <c r="D69" s="30">
        <f>-('[1]Anual_2000-2015 (ref2010)'!I18/'[1]Anual_2000-2015 (ref2010)'!B18)</f>
        <v>0.13673462995805641</v>
      </c>
      <c r="E69" s="31">
        <f>(C69+D69)/2</f>
        <v>0.12342702908294979</v>
      </c>
      <c r="F69" s="31">
        <f>(C69-D69)</f>
        <v>-2.661520175021323E-2</v>
      </c>
      <c r="G69" s="29">
        <f>'[1]Anual_2000-2015 (ref2010)'!K38</f>
        <v>0.95711264357757908</v>
      </c>
      <c r="H69" s="31">
        <f>LN(G69)</f>
        <v>-4.3834189568107126E-2</v>
      </c>
      <c r="I69" s="29">
        <f>'[1]Anual_2000-2015 (ref2010)'!H38</f>
        <v>0.97901046200932174</v>
      </c>
      <c r="J69" s="31">
        <f>LN(I69)</f>
        <v>-2.1212950084495516E-2</v>
      </c>
      <c r="K69" s="29">
        <f>(E69*H69)</f>
        <v>-5.4103237906502925E-3</v>
      </c>
      <c r="L69" s="29">
        <f>(F69*J69)</f>
        <v>5.6458694621605099E-4</v>
      </c>
      <c r="M69" s="31">
        <f>SUM(K69:L69)</f>
        <v>-4.8457368444342411E-3</v>
      </c>
      <c r="N69" s="31">
        <f>EXP(M69)</f>
        <v>0.99516598479737495</v>
      </c>
      <c r="O69" s="29">
        <f>(O68*N69)</f>
        <v>94.838979905538594</v>
      </c>
      <c r="P69" s="147">
        <f>(O69/O68)-1</f>
        <v>-4.8340152026250527E-3</v>
      </c>
      <c r="Q69" s="29">
        <f>(Q68*N69)</f>
        <v>0.94838979905538578</v>
      </c>
      <c r="R69" s="110" t="e">
        <f>'SNA 2008'!S19</f>
        <v>#DIV/0!</v>
      </c>
      <c r="S69" s="114">
        <f>'SNA 2008'!O19</f>
        <v>0</v>
      </c>
      <c r="T69" s="114" t="e">
        <f>(R69/R68)-1</f>
        <v>#DIV/0!</v>
      </c>
      <c r="U69" s="29" t="e">
        <f>(T69-P69)</f>
        <v>#DIV/0!</v>
      </c>
      <c r="V69" s="148" t="e">
        <f>U69^2</f>
        <v>#DIV/0!</v>
      </c>
      <c r="W69" s="31"/>
      <c r="X69" s="159"/>
    </row>
    <row r="70" spans="1:24" ht="15.75" thickBot="1" x14ac:dyDescent="0.3">
      <c r="B70" s="136">
        <v>2015</v>
      </c>
      <c r="C70" s="156">
        <f>'[1]Anual_2000-2015 (ref2010)'!H19/'[1]Anual_2000-2015 (ref2010)'!B19</f>
        <v>0.12900191417740489</v>
      </c>
      <c r="D70" s="156">
        <f>-('[1]Anual_2000-2015 (ref2010)'!I19/'[1]Anual_2000-2015 (ref2010)'!B19)</f>
        <v>0.14053434519938751</v>
      </c>
      <c r="E70" s="151">
        <f>(C70+D70)/2</f>
        <v>0.13476812968839619</v>
      </c>
      <c r="F70" s="151">
        <f>(C70-D70)</f>
        <v>-1.153243102198262E-2</v>
      </c>
      <c r="G70" s="151">
        <f>'[1]Anual_2000-2015 (ref2010)'!K39</f>
        <v>0.91561337926834319</v>
      </c>
      <c r="H70" s="151">
        <f>LN(G70)</f>
        <v>-8.8161078441305815E-2</v>
      </c>
      <c r="I70" s="151">
        <f>'[1]Anual_2000-2015 (ref2010)'!H39</f>
        <v>1.0925281851086823</v>
      </c>
      <c r="J70" s="151">
        <f>LN(I70)</f>
        <v>8.8494446381309419E-2</v>
      </c>
      <c r="K70" s="151">
        <f>(E70*H70)</f>
        <v>-1.1881303652846771E-2</v>
      </c>
      <c r="L70" s="151">
        <f>(F70*J70)</f>
        <v>-1.0205560987209903E-3</v>
      </c>
      <c r="M70" s="151">
        <f>SUM(K70:L70)</f>
        <v>-1.2901859751567761E-2</v>
      </c>
      <c r="N70" s="151">
        <f>EXP(M70)</f>
        <v>0.98718101245623202</v>
      </c>
      <c r="O70" s="151">
        <f>(O69*N70)</f>
        <v>93.623240203465826</v>
      </c>
      <c r="P70" s="152">
        <f>(O70/O69)-1</f>
        <v>-1.281898754376809E-2</v>
      </c>
      <c r="Q70" s="151">
        <f>(Q69*N70)</f>
        <v>0.93623240203465818</v>
      </c>
      <c r="R70" s="153" t="e">
        <f>'SNA 2008'!S20</f>
        <v>#DIV/0!</v>
      </c>
      <c r="S70" s="119">
        <f>'SNA 2008'!O20</f>
        <v>0</v>
      </c>
      <c r="T70" s="119" t="e">
        <f>(R70/R69)-1</f>
        <v>#DIV/0!</v>
      </c>
      <c r="U70" s="151" t="e">
        <f>(T70-P70)</f>
        <v>#DIV/0!</v>
      </c>
      <c r="V70" s="154" t="e">
        <f>U70^2</f>
        <v>#DIV/0!</v>
      </c>
      <c r="W70" s="29"/>
    </row>
    <row r="71" spans="1:24" x14ac:dyDescent="0.25">
      <c r="A71" s="129" t="s">
        <v>173</v>
      </c>
      <c r="B71" s="160">
        <v>2016</v>
      </c>
      <c r="C71" s="30">
        <f>'[1]Trimestral_1996-2017 (ref2010)'!F24/'[1]Trimestral_1996-2017 (ref2010)'!B24</f>
        <v>0.12503551368752397</v>
      </c>
      <c r="D71" s="30">
        <f>'[1]Trimestral_1996-2017 (ref2010)'!G24/'[1]Trimestral_1996-2017 (ref2010)'!B24</f>
        <v>0.12140314117080385</v>
      </c>
      <c r="E71" s="29">
        <f>(C71+D71)/2</f>
        <v>0.12321932742916392</v>
      </c>
      <c r="F71" s="29">
        <f>(C71-D71)</f>
        <v>3.6323725167201198E-3</v>
      </c>
      <c r="G71" s="29">
        <f>'[1]Trimestral_1996-2017 (ref2010)'!R50</f>
        <v>0.99081259330147331</v>
      </c>
      <c r="H71" s="29">
        <f>LN(G71)</f>
        <v>-9.2298712120657111E-3</v>
      </c>
      <c r="I71" s="29">
        <f>'[1]Trimestral_1996-2017 (ref2010)'!N50</f>
        <v>0.92345367396755751</v>
      </c>
      <c r="J71" s="29">
        <f>LN(I71)</f>
        <v>-7.963464414459695E-2</v>
      </c>
      <c r="K71" s="29">
        <f>(E71*H71)</f>
        <v>-1.1372985230085389E-3</v>
      </c>
      <c r="L71" s="29">
        <f>(F71*J71)</f>
        <v>-2.8926269276962079E-4</v>
      </c>
      <c r="M71" s="29">
        <f>SUM(K71:L71)</f>
        <v>-1.4265612157781597E-3</v>
      </c>
      <c r="N71" s="29">
        <f>EXP(M71)</f>
        <v>0.99857445583898519</v>
      </c>
      <c r="O71" s="29">
        <f>(O70*N71)</f>
        <v>93.489776140058495</v>
      </c>
      <c r="P71" s="147">
        <f>(O71/O70)-1</f>
        <v>-1.4255441610147024E-3</v>
      </c>
      <c r="Q71" s="29">
        <f>(Q70*N71)</f>
        <v>0.93489776140058478</v>
      </c>
      <c r="R71" s="110" t="e">
        <f>'SNA 2008'!S21</f>
        <v>#DIV/0!</v>
      </c>
      <c r="S71" s="114">
        <f>'SNA 2008'!O21</f>
        <v>0</v>
      </c>
      <c r="T71" s="114" t="e">
        <f>(R71/R70)-1</f>
        <v>#DIV/0!</v>
      </c>
      <c r="U71" s="29" t="e">
        <f>(T71-P71)</f>
        <v>#DIV/0!</v>
      </c>
      <c r="V71" s="148" t="e">
        <f>U71^2</f>
        <v>#DIV/0!</v>
      </c>
    </row>
    <row r="72" spans="1:24" x14ac:dyDescent="0.25">
      <c r="B72" s="160">
        <v>2017</v>
      </c>
      <c r="C72" s="30">
        <f>'[1]Trimestral_1996-2017 (ref2010)'!F25/'[1]Trimestral_1996-2017 (ref2010)'!B25</f>
        <v>0.12567574373478219</v>
      </c>
      <c r="D72" s="30">
        <f>'[1]Trimestral_1996-2017 (ref2010)'!G25/'[1]Trimestral_1996-2017 (ref2010)'!B25</f>
        <v>0.11552182580832167</v>
      </c>
      <c r="E72" s="29">
        <f>(C72+D72)/2</f>
        <v>0.12059878477155192</v>
      </c>
      <c r="F72" s="29">
        <f>(C72-D72)</f>
        <v>1.0153917926460518E-2</v>
      </c>
      <c r="G72" s="29">
        <f>'[1]Trimestral_1996-2017 (ref2010)'!R51</f>
        <v>1.0544257709873672</v>
      </c>
      <c r="H72" s="29">
        <f>LN(G72)</f>
        <v>5.2996325843906518E-2</v>
      </c>
      <c r="I72" s="29">
        <f>'[1]Trimestral_1996-2017 (ref2010)'!N51</f>
        <v>0.9438970422554589</v>
      </c>
      <c r="J72" s="29">
        <f>LN(I72)</f>
        <v>-5.773818419205326E-2</v>
      </c>
      <c r="K72" s="29">
        <f>(E72*H72)</f>
        <v>6.3912924941323165E-3</v>
      </c>
      <c r="L72" s="29">
        <f>(F72*J72)</f>
        <v>-5.8626878350896889E-4</v>
      </c>
      <c r="M72" s="29">
        <f>SUM(K72:L72)</f>
        <v>5.8050237106233478E-3</v>
      </c>
      <c r="N72" s="29">
        <f>EXP(M72)</f>
        <v>1.0058219055113731</v>
      </c>
      <c r="O72" s="29">
        <f>(O71*N72)</f>
        <v>94.034064783025343</v>
      </c>
      <c r="P72" s="147">
        <f>(O72/O71)-1</f>
        <v>5.8219055113730711E-3</v>
      </c>
      <c r="Q72" s="29">
        <f>(Q71*N72)</f>
        <v>0.94034064783025317</v>
      </c>
      <c r="R72" s="110" t="e">
        <f>'SNA 2008'!S22</f>
        <v>#DIV/0!</v>
      </c>
      <c r="S72" s="114">
        <f>'SNA 2008'!O22</f>
        <v>0</v>
      </c>
      <c r="T72" s="114" t="e">
        <f>(R72/R71)-1</f>
        <v>#DIV/0!</v>
      </c>
      <c r="U72" s="29" t="e">
        <f>(T72-P72)</f>
        <v>#DIV/0!</v>
      </c>
      <c r="V72" s="148" t="e">
        <f>U72^2</f>
        <v>#DIV/0!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2"/>
  <sheetViews>
    <sheetView zoomScaleNormal="100" workbookViewId="0">
      <pane xSplit="2" ySplit="1" topLeftCell="N50" activePane="bottomRight" state="frozen"/>
      <selection sqref="A1:T1048576"/>
      <selection pane="topRight" sqref="A1:T1048576"/>
      <selection pane="bottomLeft" sqref="A1:T1048576"/>
      <selection pane="bottomRight" sqref="A1:T1048576"/>
    </sheetView>
  </sheetViews>
  <sheetFormatPr defaultRowHeight="12.75" x14ac:dyDescent="0.2"/>
  <cols>
    <col min="1" max="1" width="48" style="65" bestFit="1" customWidth="1"/>
    <col min="2" max="4" width="9.140625" style="65"/>
    <col min="5" max="5" width="9.42578125" style="65" customWidth="1"/>
    <col min="6" max="11" width="9.140625" style="65"/>
    <col min="12" max="12" width="15.42578125" style="65" customWidth="1"/>
    <col min="13" max="13" width="9.7109375" style="65" customWidth="1"/>
    <col min="14" max="14" width="14.42578125" style="65" customWidth="1"/>
    <col min="15" max="15" width="13.140625" style="65" customWidth="1"/>
    <col min="16" max="16" width="9.140625" style="65"/>
    <col min="17" max="17" width="12.28515625" style="65" customWidth="1"/>
    <col min="18" max="18" width="9.140625" style="65"/>
    <col min="19" max="19" width="11.85546875" style="65" customWidth="1"/>
    <col min="20" max="20" width="9.140625" style="65"/>
    <col min="21" max="22" width="14.7109375" style="65" customWidth="1"/>
    <col min="23" max="23" width="17.85546875" style="65" customWidth="1"/>
    <col min="24" max="24" width="12.42578125" style="65" bestFit="1" customWidth="1"/>
    <col min="25" max="25" width="13.42578125" style="65" customWidth="1"/>
    <col min="26" max="26" width="12" style="65" bestFit="1" customWidth="1"/>
    <col min="27" max="16384" width="9.140625" style="65"/>
  </cols>
  <sheetData>
    <row r="1" spans="1:26" ht="74.25" customHeight="1" x14ac:dyDescent="0.2">
      <c r="A1" s="105"/>
      <c r="B1" s="105"/>
      <c r="C1" s="161" t="s">
        <v>175</v>
      </c>
      <c r="D1" s="161" t="s">
        <v>176</v>
      </c>
      <c r="E1" s="161" t="s">
        <v>193</v>
      </c>
      <c r="F1" s="161" t="s">
        <v>194</v>
      </c>
      <c r="G1" s="162" t="s">
        <v>27</v>
      </c>
      <c r="H1" s="162" t="s">
        <v>19</v>
      </c>
      <c r="I1" s="162" t="s">
        <v>195</v>
      </c>
      <c r="J1" s="163" t="s">
        <v>35</v>
      </c>
      <c r="K1" s="163" t="s">
        <v>196</v>
      </c>
      <c r="L1" s="164" t="s">
        <v>31</v>
      </c>
      <c r="M1" s="164" t="s">
        <v>197</v>
      </c>
      <c r="N1" s="163" t="s">
        <v>198</v>
      </c>
      <c r="O1" s="163" t="s">
        <v>199</v>
      </c>
      <c r="P1" s="163" t="s">
        <v>200</v>
      </c>
      <c r="Q1" s="163" t="s">
        <v>201</v>
      </c>
      <c r="R1" s="163" t="s">
        <v>202</v>
      </c>
      <c r="S1" s="163" t="s">
        <v>203</v>
      </c>
      <c r="U1" s="107" t="s">
        <v>168</v>
      </c>
      <c r="V1" s="107" t="s">
        <v>169</v>
      </c>
      <c r="W1" s="106" t="s">
        <v>204</v>
      </c>
      <c r="X1" s="143" t="s">
        <v>190</v>
      </c>
      <c r="Y1" s="106" t="s">
        <v>191</v>
      </c>
      <c r="Z1" s="106" t="s">
        <v>192</v>
      </c>
    </row>
    <row r="2" spans="1:26" x14ac:dyDescent="0.2">
      <c r="A2" s="165" t="s">
        <v>170</v>
      </c>
      <c r="B2" s="109">
        <v>1947</v>
      </c>
      <c r="C2" s="29">
        <f>('[1]Anual_1947-1989 (ref1987)'!G4/'[1]Anual_1947-1989 (ref1987)'!B4)</f>
        <v>0.12661064425770308</v>
      </c>
      <c r="D2" s="29">
        <f>('[1]Anual_1947-1989 (ref1987)'!H4/'[1]Anual_1947-1989 (ref1987)'!B4)</f>
        <v>0.13389355742296918</v>
      </c>
      <c r="E2" s="166">
        <f>(C2+D2)/2</f>
        <v>0.13025210084033612</v>
      </c>
      <c r="F2" s="166">
        <f>(C2-D2)</f>
        <v>-7.2829131652661083E-3</v>
      </c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15">
        <v>100</v>
      </c>
      <c r="U2" s="115" t="e">
        <f>'SNA 2008'!#REF!</f>
        <v>#REF!</v>
      </c>
    </row>
    <row r="3" spans="1:26" x14ac:dyDescent="0.2">
      <c r="A3" s="167"/>
      <c r="B3" s="113">
        <v>1948</v>
      </c>
      <c r="C3" s="29">
        <f>('[1]Anual_1947-1989 (ref1987)'!G5/'[1]Anual_1947-1989 (ref1987)'!B5)</f>
        <v>0.11089681774349082</v>
      </c>
      <c r="D3" s="29">
        <f>('[1]Anual_1947-1989 (ref1987)'!H5/'[1]Anual_1947-1989 (ref1987)'!B5)</f>
        <v>0.10125361620057859</v>
      </c>
      <c r="E3" s="166">
        <f t="shared" ref="E3:E66" si="0">(C3+D3)/2</f>
        <v>0.1060752169720347</v>
      </c>
      <c r="F3" s="166">
        <f t="shared" ref="F3:F66" si="1">(C3-D3)</f>
        <v>9.6432015429122331E-3</v>
      </c>
      <c r="G3" s="166">
        <f>('[1]Anual_1947-1989 (ref1987)'!AF5)</f>
        <v>1.0339724769794301</v>
      </c>
      <c r="H3" s="166">
        <f>('[1]Anual_1947-1989 (ref1987)'!AI5)</f>
        <v>1.0381256206359935</v>
      </c>
      <c r="I3" s="166">
        <f>(G3/H3)</f>
        <v>0.99599938237337882</v>
      </c>
      <c r="J3" s="166">
        <f>('[1]Anual_1947-1989 (ref1987)'!AP5)</f>
        <v>0.96830823228107543</v>
      </c>
      <c r="K3" s="166">
        <f>J3-1</f>
        <v>-3.1691767718924568E-2</v>
      </c>
      <c r="L3" s="166">
        <f>('[1]Anual_1947-1989 (ref1987)'!AL5)</f>
        <v>1.020314641524511</v>
      </c>
      <c r="M3" s="166">
        <f>L3-1</f>
        <v>2.0314641524511012E-2</v>
      </c>
      <c r="N3" s="166">
        <f>(E3)*(I3)*(K3)</f>
        <v>-3.3482622161819086E-3</v>
      </c>
      <c r="O3" s="166">
        <f>(F3*M3)/L3</f>
        <v>1.919978156935695E-4</v>
      </c>
      <c r="P3" s="166">
        <f>(N3+O3)</f>
        <v>-3.1562644004883393E-3</v>
      </c>
      <c r="Q3" s="168">
        <f>P3</f>
        <v>-3.1562644004883393E-3</v>
      </c>
      <c r="R3" s="166">
        <f>P3+1</f>
        <v>0.99684373559951167</v>
      </c>
      <c r="S3" s="115">
        <f>S2*R3</f>
        <v>99.684373559951169</v>
      </c>
      <c r="U3" s="115" t="e">
        <f>'SNA 2008'!#REF!</f>
        <v>#REF!</v>
      </c>
      <c r="V3" s="114" t="e">
        <f>(U3/U2)-1</f>
        <v>#REF!</v>
      </c>
      <c r="W3" s="114" t="e">
        <f>V3-Q3</f>
        <v>#REF!</v>
      </c>
      <c r="X3" s="65" t="e">
        <f>W3^2</f>
        <v>#REF!</v>
      </c>
      <c r="Y3" s="169" t="e">
        <f>AVERAGE(X3:X71)</f>
        <v>#REF!</v>
      </c>
      <c r="Z3" s="169" t="e">
        <f>SQRT(Y3)</f>
        <v>#REF!</v>
      </c>
    </row>
    <row r="4" spans="1:26" x14ac:dyDescent="0.2">
      <c r="A4" s="167"/>
      <c r="B4" s="113">
        <v>1949</v>
      </c>
      <c r="C4" s="29">
        <f>('[1]Anual_1947-1989 (ref1987)'!G6/'[1]Anual_1947-1989 (ref1987)'!B6)</f>
        <v>8.8879702356345583E-2</v>
      </c>
      <c r="D4" s="29">
        <f>('[1]Anual_1947-1989 (ref1987)'!H6/'[1]Anual_1947-1989 (ref1987)'!B6)</f>
        <v>8.7639520463001233E-2</v>
      </c>
      <c r="E4" s="166">
        <f t="shared" si="0"/>
        <v>8.8259611409673408E-2</v>
      </c>
      <c r="F4" s="166">
        <f t="shared" si="1"/>
        <v>1.2401818933443498E-3</v>
      </c>
      <c r="G4" s="166">
        <f>('[1]Anual_1947-1989 (ref1987)'!AF6)</f>
        <v>1.0596574784322546</v>
      </c>
      <c r="H4" s="166">
        <f>('[1]Anual_1947-1989 (ref1987)'!AI6)</f>
        <v>1.0422614706786131</v>
      </c>
      <c r="I4" s="166">
        <f t="shared" ref="I4:I67" si="2">(G4/H4)</f>
        <v>1.0166906368920219</v>
      </c>
      <c r="J4" s="166">
        <f>('[1]Anual_1947-1989 (ref1987)'!AP6)</f>
        <v>0.99998015282922292</v>
      </c>
      <c r="K4" s="166">
        <f t="shared" ref="K4:K67" si="3">J4-1</f>
        <v>-1.9847170777076428E-5</v>
      </c>
      <c r="L4" s="166">
        <f>('[1]Anual_1947-1989 (ref1987)'!AL6)</f>
        <v>0.9835931279844311</v>
      </c>
      <c r="M4" s="166">
        <f t="shared" ref="M4:M67" si="4">L4-1</f>
        <v>-1.6406872015568896E-2</v>
      </c>
      <c r="N4" s="166">
        <f t="shared" ref="N4:N67" si="5">(E4)*(I4)*(K4)</f>
        <v>-1.7809406287685382E-6</v>
      </c>
      <c r="O4" s="166">
        <f t="shared" ref="O4:O67" si="6">(F4*M4)/L4</f>
        <v>-2.0686913136351981E-5</v>
      </c>
      <c r="P4" s="166">
        <f t="shared" ref="P4:P67" si="7">(N4+O4)</f>
        <v>-2.2467853765120518E-5</v>
      </c>
      <c r="Q4" s="168">
        <f t="shared" ref="Q4:Q67" si="8">P4</f>
        <v>-2.2467853765120518E-5</v>
      </c>
      <c r="R4" s="166">
        <f t="shared" ref="R4:R67" si="9">P4+1</f>
        <v>0.99997753214623486</v>
      </c>
      <c r="S4" s="115">
        <f t="shared" ref="S4:S67" si="10">S3*R4</f>
        <v>99.682133866023349</v>
      </c>
      <c r="U4" s="115" t="e">
        <f>'SNA 2008'!#REF!</f>
        <v>#REF!</v>
      </c>
      <c r="V4" s="114" t="e">
        <f t="shared" ref="V4:V67" si="11">(U4/U3)-1</f>
        <v>#REF!</v>
      </c>
      <c r="W4" s="114" t="e">
        <f t="shared" ref="W4:W67" si="12">V4-Q4</f>
        <v>#REF!</v>
      </c>
      <c r="X4" s="65" t="e">
        <f t="shared" ref="X4:X67" si="13">W4^2</f>
        <v>#REF!</v>
      </c>
    </row>
    <row r="5" spans="1:26" x14ac:dyDescent="0.2">
      <c r="A5" s="167"/>
      <c r="B5" s="113">
        <v>1950</v>
      </c>
      <c r="C5" s="29">
        <f>('[1]Anual_1947-1989 (ref1987)'!G7/'[1]Anual_1947-1989 (ref1987)'!B7)</f>
        <v>9.2007104795737121E-2</v>
      </c>
      <c r="D5" s="29">
        <f>('[1]Anual_1947-1989 (ref1987)'!H7/'[1]Anual_1947-1989 (ref1987)'!B7)</f>
        <v>7.6021314387211367E-2</v>
      </c>
      <c r="E5" s="166">
        <f t="shared" si="0"/>
        <v>8.4014209591474237E-2</v>
      </c>
      <c r="F5" s="166">
        <f t="shared" si="1"/>
        <v>1.5985790408525755E-2</v>
      </c>
      <c r="G5" s="166">
        <f>('[1]Anual_1947-1989 (ref1987)'!AF7)</f>
        <v>1.1116248009812979</v>
      </c>
      <c r="H5" s="166">
        <f>('[1]Anual_1947-1989 (ref1987)'!AI7)</f>
        <v>1.4956116404841613</v>
      </c>
      <c r="I5" s="166">
        <f t="shared" si="2"/>
        <v>0.74325765519011422</v>
      </c>
      <c r="J5" s="166">
        <f>('[1]Anual_1947-1989 (ref1987)'!AP7)</f>
        <v>1.659955259121948</v>
      </c>
      <c r="K5" s="166">
        <f t="shared" si="3"/>
        <v>0.65995525912194797</v>
      </c>
      <c r="L5" s="166">
        <f>('[1]Anual_1947-1989 (ref1987)'!AL7)</f>
        <v>1.0442690768575869</v>
      </c>
      <c r="M5" s="166">
        <f t="shared" si="4"/>
        <v>4.4269076857586853E-2</v>
      </c>
      <c r="N5" s="166">
        <f t="shared" si="5"/>
        <v>4.1210381111047391E-2</v>
      </c>
      <c r="O5" s="166">
        <f t="shared" si="6"/>
        <v>6.7767608934072774E-4</v>
      </c>
      <c r="P5" s="166">
        <f t="shared" si="7"/>
        <v>4.1888057200388115E-2</v>
      </c>
      <c r="Q5" s="168">
        <f t="shared" si="8"/>
        <v>4.1888057200388115E-2</v>
      </c>
      <c r="R5" s="166">
        <f t="shared" si="9"/>
        <v>1.0418880572003881</v>
      </c>
      <c r="S5" s="115">
        <f t="shared" si="10"/>
        <v>103.85762479126008</v>
      </c>
      <c r="U5" s="115" t="e">
        <f>'SNA 2008'!#REF!</f>
        <v>#REF!</v>
      </c>
      <c r="V5" s="114" t="e">
        <f t="shared" si="11"/>
        <v>#REF!</v>
      </c>
      <c r="W5" s="114" t="e">
        <f t="shared" si="12"/>
        <v>#REF!</v>
      </c>
      <c r="X5" s="65" t="e">
        <f t="shared" si="13"/>
        <v>#REF!</v>
      </c>
    </row>
    <row r="6" spans="1:26" x14ac:dyDescent="0.2">
      <c r="A6" s="167"/>
      <c r="B6" s="113">
        <v>1951</v>
      </c>
      <c r="C6" s="29">
        <f>('[1]Anual_1947-1989 (ref1987)'!G8/'[1]Anual_1947-1989 (ref1987)'!B8)</f>
        <v>9.6043577981651376E-2</v>
      </c>
      <c r="D6" s="29">
        <f>('[1]Anual_1947-1989 (ref1987)'!H8/'[1]Anual_1947-1989 (ref1987)'!B8)</f>
        <v>0.11267201834862386</v>
      </c>
      <c r="E6" s="166">
        <f t="shared" si="0"/>
        <v>0.10435779816513763</v>
      </c>
      <c r="F6" s="166">
        <f t="shared" si="1"/>
        <v>-1.6628440366972488E-2</v>
      </c>
      <c r="G6" s="166">
        <f>('[1]Anual_1947-1989 (ref1987)'!AF8)</f>
        <v>1.1080723888850601</v>
      </c>
      <c r="H6" s="166">
        <f>('[1]Anual_1947-1989 (ref1987)'!AI8)</f>
        <v>1.1795305748948102</v>
      </c>
      <c r="I6" s="166">
        <f t="shared" si="2"/>
        <v>0.93941811468844483</v>
      </c>
      <c r="J6" s="166">
        <f>('[1]Anual_1947-1989 (ref1987)'!AP8)</f>
        <v>0.89960938022049464</v>
      </c>
      <c r="K6" s="166">
        <f t="shared" si="3"/>
        <v>-0.10039061977950536</v>
      </c>
      <c r="L6" s="166">
        <f>('[1]Anual_1947-1989 (ref1987)'!AL8)</f>
        <v>1.1223132288597109</v>
      </c>
      <c r="M6" s="166">
        <f t="shared" si="4"/>
        <v>0.12231322885971085</v>
      </c>
      <c r="N6" s="166">
        <f t="shared" si="5"/>
        <v>-9.8418552473345609E-3</v>
      </c>
      <c r="O6" s="166">
        <f t="shared" si="6"/>
        <v>-1.8122197795458715E-3</v>
      </c>
      <c r="P6" s="166">
        <f t="shared" si="7"/>
        <v>-1.1654075026880432E-2</v>
      </c>
      <c r="Q6" s="168">
        <f t="shared" si="8"/>
        <v>-1.1654075026880432E-2</v>
      </c>
      <c r="R6" s="166">
        <f t="shared" si="9"/>
        <v>0.98834592497311957</v>
      </c>
      <c r="S6" s="115">
        <f t="shared" si="10"/>
        <v>102.64726023982914</v>
      </c>
      <c r="U6" s="115" t="e">
        <f>'SNA 2008'!#REF!</f>
        <v>#REF!</v>
      </c>
      <c r="V6" s="114" t="e">
        <f t="shared" si="11"/>
        <v>#REF!</v>
      </c>
      <c r="W6" s="114" t="e">
        <f t="shared" si="12"/>
        <v>#REF!</v>
      </c>
      <c r="X6" s="65" t="e">
        <f t="shared" si="13"/>
        <v>#REF!</v>
      </c>
    </row>
    <row r="7" spans="1:26" x14ac:dyDescent="0.2">
      <c r="A7" s="167"/>
      <c r="B7" s="113">
        <v>1952</v>
      </c>
      <c r="C7" s="29">
        <f>('[1]Anual_1947-1989 (ref1987)'!G9/'[1]Anual_1947-1989 (ref1987)'!B9)</f>
        <v>7.0697220867869337E-2</v>
      </c>
      <c r="D7" s="29">
        <f>('[1]Anual_1947-1989 (ref1987)'!H9/'[1]Anual_1947-1989 (ref1987)'!B9)</f>
        <v>9.8732325694783046E-2</v>
      </c>
      <c r="E7" s="166">
        <f t="shared" si="0"/>
        <v>8.4714773281326192E-2</v>
      </c>
      <c r="F7" s="166">
        <f t="shared" si="1"/>
        <v>-2.8035104826913709E-2</v>
      </c>
      <c r="G7" s="166">
        <f>('[1]Anual_1947-1989 (ref1987)'!AF9)</f>
        <v>1.2082920306863689</v>
      </c>
      <c r="H7" s="166">
        <f>('[1]Anual_1947-1989 (ref1987)'!AI9)</f>
        <v>0.98991691538275506</v>
      </c>
      <c r="I7" s="166">
        <f t="shared" si="2"/>
        <v>1.2205994381045386</v>
      </c>
      <c r="J7" s="166">
        <f>('[1]Anual_1947-1989 (ref1987)'!AP9)</f>
        <v>0.91608284213356184</v>
      </c>
      <c r="K7" s="166">
        <f t="shared" si="3"/>
        <v>-8.3917157866438163E-2</v>
      </c>
      <c r="L7" s="166">
        <f>('[1]Anual_1947-1989 (ref1987)'!AL9)</f>
        <v>0.85597180532179606</v>
      </c>
      <c r="M7" s="166">
        <f t="shared" si="4"/>
        <v>-0.14402819467820394</v>
      </c>
      <c r="N7" s="166">
        <f t="shared" si="5"/>
        <v>-8.6772694830177348E-3</v>
      </c>
      <c r="O7" s="166">
        <f t="shared" si="6"/>
        <v>4.7172646467211442E-3</v>
      </c>
      <c r="P7" s="166">
        <f t="shared" si="7"/>
        <v>-3.9600048362965906E-3</v>
      </c>
      <c r="Q7" s="168">
        <f t="shared" si="8"/>
        <v>-3.9600048362965906E-3</v>
      </c>
      <c r="R7" s="166">
        <f t="shared" si="9"/>
        <v>0.99603999516370345</v>
      </c>
      <c r="S7" s="115">
        <f t="shared" si="10"/>
        <v>102.24077659284683</v>
      </c>
      <c r="U7" s="115" t="e">
        <f>'SNA 2008'!#REF!</f>
        <v>#REF!</v>
      </c>
      <c r="V7" s="114" t="e">
        <f t="shared" si="11"/>
        <v>#REF!</v>
      </c>
      <c r="W7" s="114" t="e">
        <f t="shared" si="12"/>
        <v>#REF!</v>
      </c>
      <c r="X7" s="65" t="e">
        <f t="shared" si="13"/>
        <v>#REF!</v>
      </c>
    </row>
    <row r="8" spans="1:26" x14ac:dyDescent="0.2">
      <c r="A8" s="167"/>
      <c r="B8" s="113">
        <v>1953</v>
      </c>
      <c r="C8" s="29">
        <f>('[1]Anual_1947-1989 (ref1987)'!G10/'[1]Anual_1947-1989 (ref1987)'!B10)</f>
        <v>6.5985699693564853E-2</v>
      </c>
      <c r="D8" s="29">
        <f>('[1]Anual_1947-1989 (ref1987)'!H10/'[1]Anual_1947-1989 (ref1987)'!B10)</f>
        <v>5.5975485188968346E-2</v>
      </c>
      <c r="E8" s="166">
        <f t="shared" si="0"/>
        <v>6.09805924412666E-2</v>
      </c>
      <c r="F8" s="166">
        <f t="shared" si="1"/>
        <v>1.0010214504596507E-2</v>
      </c>
      <c r="G8" s="166">
        <f>('[1]Anual_1947-1989 (ref1987)'!AF10)</f>
        <v>1.1674839807849711</v>
      </c>
      <c r="H8" s="166">
        <f>('[1]Anual_1947-1989 (ref1987)'!AI10)</f>
        <v>2.0557231081387553</v>
      </c>
      <c r="I8" s="166">
        <f t="shared" si="2"/>
        <v>0.5679188875986354</v>
      </c>
      <c r="J8" s="166">
        <f>('[1]Anual_1947-1989 (ref1987)'!AP10)</f>
        <v>1.0337700789774855</v>
      </c>
      <c r="K8" s="166">
        <f t="shared" si="3"/>
        <v>3.3770078977485518E-2</v>
      </c>
      <c r="L8" s="166">
        <f>('[1]Anual_1947-1989 (ref1987)'!AL10)</f>
        <v>1.7318158437019944</v>
      </c>
      <c r="M8" s="166">
        <f t="shared" si="4"/>
        <v>0.73181584370199437</v>
      </c>
      <c r="N8" s="166">
        <f t="shared" si="5"/>
        <v>1.169526395826961E-3</v>
      </c>
      <c r="O8" s="166">
        <f t="shared" si="6"/>
        <v>4.2300303464482027E-3</v>
      </c>
      <c r="P8" s="166">
        <f t="shared" si="7"/>
        <v>5.3995567422751639E-3</v>
      </c>
      <c r="Q8" s="168">
        <f t="shared" si="8"/>
        <v>5.3995567422751639E-3</v>
      </c>
      <c r="R8" s="166">
        <f t="shared" si="9"/>
        <v>1.0053995567422751</v>
      </c>
      <c r="S8" s="115">
        <f t="shared" si="10"/>
        <v>102.79283146743418</v>
      </c>
      <c r="U8" s="115" t="e">
        <f>'SNA 2008'!#REF!</f>
        <v>#REF!</v>
      </c>
      <c r="V8" s="114" t="e">
        <f t="shared" si="11"/>
        <v>#REF!</v>
      </c>
      <c r="W8" s="114" t="e">
        <f t="shared" si="12"/>
        <v>#REF!</v>
      </c>
      <c r="X8" s="65" t="e">
        <f t="shared" si="13"/>
        <v>#REF!</v>
      </c>
      <c r="Y8" s="169"/>
    </row>
    <row r="9" spans="1:26" x14ac:dyDescent="0.2">
      <c r="A9" s="167"/>
      <c r="B9" s="113">
        <v>1954</v>
      </c>
      <c r="C9" s="29">
        <f>('[1]Anual_1947-1989 (ref1987)'!G11/'[1]Anual_1947-1989 (ref1987)'!B11)</f>
        <v>6.6746126340881992E-2</v>
      </c>
      <c r="D9" s="29">
        <f>('[1]Anual_1947-1989 (ref1987)'!H11/'[1]Anual_1947-1989 (ref1987)'!B11)</f>
        <v>6.8235995232419536E-2</v>
      </c>
      <c r="E9" s="166">
        <f t="shared" si="0"/>
        <v>6.7491060786650764E-2</v>
      </c>
      <c r="F9" s="166">
        <f t="shared" si="1"/>
        <v>-1.4898688915375435E-3</v>
      </c>
      <c r="G9" s="166">
        <f>('[1]Anual_1947-1989 (ref1987)'!AF11)</f>
        <v>1.2624212402125479</v>
      </c>
      <c r="H9" s="166">
        <f>('[1]Anual_1947-1989 (ref1987)'!AI11)</f>
        <v>1.7983777600079631</v>
      </c>
      <c r="I9" s="166">
        <f t="shared" si="2"/>
        <v>0.70197778702899327</v>
      </c>
      <c r="J9" s="166">
        <f>('[1]Anual_1947-1989 (ref1987)'!AP11)</f>
        <v>1.2644721897149052</v>
      </c>
      <c r="K9" s="166">
        <f t="shared" si="3"/>
        <v>0.26447218971490516</v>
      </c>
      <c r="L9" s="166">
        <f>('[1]Anual_1947-1989 (ref1987)'!AL11)</f>
        <v>1.2668406463030766</v>
      </c>
      <c r="M9" s="166">
        <f t="shared" si="4"/>
        <v>0.26684064630307658</v>
      </c>
      <c r="N9" s="166">
        <f t="shared" si="5"/>
        <v>1.2529958569346225E-2</v>
      </c>
      <c r="O9" s="166">
        <f t="shared" si="6"/>
        <v>-3.1381814207247618E-4</v>
      </c>
      <c r="P9" s="166">
        <f t="shared" si="7"/>
        <v>1.221614042727375E-2</v>
      </c>
      <c r="Q9" s="168">
        <f t="shared" si="8"/>
        <v>1.221614042727375E-2</v>
      </c>
      <c r="R9" s="166">
        <f t="shared" si="9"/>
        <v>1.0122161404272738</v>
      </c>
      <c r="S9" s="115">
        <f t="shared" si="10"/>
        <v>104.04856313155744</v>
      </c>
      <c r="U9" s="115" t="e">
        <f>'SNA 2008'!#REF!</f>
        <v>#REF!</v>
      </c>
      <c r="V9" s="114" t="e">
        <f t="shared" si="11"/>
        <v>#REF!</v>
      </c>
      <c r="W9" s="114" t="e">
        <f t="shared" si="12"/>
        <v>#REF!</v>
      </c>
      <c r="X9" s="65" t="e">
        <f t="shared" si="13"/>
        <v>#REF!</v>
      </c>
    </row>
    <row r="10" spans="1:26" x14ac:dyDescent="0.2">
      <c r="A10" s="167"/>
      <c r="B10" s="113">
        <v>1955</v>
      </c>
      <c r="C10" s="29">
        <f>('[1]Anual_1947-1989 (ref1987)'!G12/'[1]Anual_1947-1989 (ref1987)'!B12)</f>
        <v>7.6224377071314603E-2</v>
      </c>
      <c r="D10" s="29">
        <f>('[1]Anual_1947-1989 (ref1987)'!H12/'[1]Anual_1947-1989 (ref1987)'!B12)</f>
        <v>6.8368724683932749E-2</v>
      </c>
      <c r="E10" s="166">
        <f t="shared" si="0"/>
        <v>7.2296550877623683E-2</v>
      </c>
      <c r="F10" s="166">
        <f t="shared" si="1"/>
        <v>7.8556523873818535E-3</v>
      </c>
      <c r="G10" s="166">
        <f>('[1]Anual_1947-1989 (ref1987)'!AF12)</f>
        <v>1.1906874900259501</v>
      </c>
      <c r="H10" s="166">
        <f>('[1]Anual_1947-1989 (ref1987)'!AI12)</f>
        <v>0.95068136048341734</v>
      </c>
      <c r="I10" s="166">
        <f t="shared" si="2"/>
        <v>1.2524569635198177</v>
      </c>
      <c r="J10" s="166">
        <f>('[1]Anual_1947-1989 (ref1987)'!AP12)</f>
        <v>0.80831426823344055</v>
      </c>
      <c r="K10" s="166">
        <f t="shared" si="3"/>
        <v>-0.19168573176655945</v>
      </c>
      <c r="L10" s="166">
        <f>('[1]Anual_1947-1989 (ref1987)'!AL12)</f>
        <v>0.88806972689039831</v>
      </c>
      <c r="M10" s="166">
        <f t="shared" si="4"/>
        <v>-0.11193027310960169</v>
      </c>
      <c r="N10" s="166">
        <f t="shared" si="5"/>
        <v>-1.7356820708224995E-2</v>
      </c>
      <c r="O10" s="166">
        <f t="shared" si="6"/>
        <v>-9.9010842341466614E-4</v>
      </c>
      <c r="P10" s="166">
        <f t="shared" si="7"/>
        <v>-1.8346929131639662E-2</v>
      </c>
      <c r="Q10" s="168">
        <f t="shared" si="8"/>
        <v>-1.8346929131639662E-2</v>
      </c>
      <c r="R10" s="166">
        <f t="shared" si="9"/>
        <v>0.98165307086836029</v>
      </c>
      <c r="S10" s="115">
        <f t="shared" si="10"/>
        <v>102.13959151753382</v>
      </c>
      <c r="U10" s="115" t="e">
        <f>'SNA 2008'!#REF!</f>
        <v>#REF!</v>
      </c>
      <c r="V10" s="114" t="e">
        <f t="shared" si="11"/>
        <v>#REF!</v>
      </c>
      <c r="W10" s="114" t="e">
        <f t="shared" si="12"/>
        <v>#REF!</v>
      </c>
      <c r="X10" s="65" t="e">
        <f t="shared" si="13"/>
        <v>#REF!</v>
      </c>
    </row>
    <row r="11" spans="1:26" x14ac:dyDescent="0.2">
      <c r="A11" s="167"/>
      <c r="B11" s="113">
        <v>1956</v>
      </c>
      <c r="C11" s="29">
        <f>('[1]Anual_1947-1989 (ref1987)'!G13/'[1]Anual_1947-1989 (ref1987)'!B13)</f>
        <v>6.7645057828749133E-2</v>
      </c>
      <c r="D11" s="29">
        <f>('[1]Anual_1947-1989 (ref1987)'!H13/'[1]Anual_1947-1989 (ref1987)'!B13)</f>
        <v>5.812032267470113E-2</v>
      </c>
      <c r="E11" s="166">
        <f t="shared" si="0"/>
        <v>6.2882690251725132E-2</v>
      </c>
      <c r="F11" s="166">
        <f t="shared" si="1"/>
        <v>9.524735154048003E-3</v>
      </c>
      <c r="G11" s="166">
        <f>('[1]Anual_1947-1989 (ref1987)'!AF13)</f>
        <v>1.2169457514512241</v>
      </c>
      <c r="H11" s="166">
        <f>('[1]Anual_1947-1989 (ref1987)'!AI13)</f>
        <v>0.95705519413405504</v>
      </c>
      <c r="I11" s="166">
        <f t="shared" si="2"/>
        <v>1.2715523189363371</v>
      </c>
      <c r="J11" s="166">
        <f>('[1]Anual_1947-1989 (ref1987)'!AP13)</f>
        <v>1.0081433551284047</v>
      </c>
      <c r="K11" s="166">
        <f t="shared" si="3"/>
        <v>8.1433551284046946E-3</v>
      </c>
      <c r="L11" s="166">
        <f>('[1]Anual_1947-1989 (ref1987)'!AL13)</f>
        <v>0.7832576040155047</v>
      </c>
      <c r="M11" s="166">
        <f t="shared" si="4"/>
        <v>-0.2167423959844953</v>
      </c>
      <c r="N11" s="166">
        <f t="shared" si="5"/>
        <v>6.5113152464252896E-4</v>
      </c>
      <c r="O11" s="166">
        <f t="shared" si="6"/>
        <v>-2.6356768294652265E-3</v>
      </c>
      <c r="P11" s="166">
        <f t="shared" si="7"/>
        <v>-1.9845453048226974E-3</v>
      </c>
      <c r="Q11" s="168">
        <f t="shared" si="8"/>
        <v>-1.9845453048226974E-3</v>
      </c>
      <c r="R11" s="166">
        <f t="shared" si="9"/>
        <v>0.99801545469517727</v>
      </c>
      <c r="S11" s="115">
        <f t="shared" si="10"/>
        <v>101.93689087075118</v>
      </c>
      <c r="U11" s="115" t="e">
        <f>'SNA 2008'!#REF!</f>
        <v>#REF!</v>
      </c>
      <c r="V11" s="114" t="e">
        <f t="shared" si="11"/>
        <v>#REF!</v>
      </c>
      <c r="W11" s="114" t="e">
        <f t="shared" si="12"/>
        <v>#REF!</v>
      </c>
      <c r="X11" s="65" t="e">
        <f t="shared" si="13"/>
        <v>#REF!</v>
      </c>
    </row>
    <row r="12" spans="1:26" x14ac:dyDescent="0.2">
      <c r="A12" s="167"/>
      <c r="B12" s="113">
        <v>1957</v>
      </c>
      <c r="C12" s="29">
        <f>('[1]Anual_1947-1989 (ref1987)'!G14/'[1]Anual_1947-1989 (ref1987)'!B14)</f>
        <v>5.5724579663730983E-2</v>
      </c>
      <c r="D12" s="29">
        <f>('[1]Anual_1947-1989 (ref1987)'!H14/'[1]Anual_1947-1989 (ref1987)'!B14)</f>
        <v>6.1569255404323453E-2</v>
      </c>
      <c r="E12" s="166">
        <f t="shared" si="0"/>
        <v>5.8646917534027218E-2</v>
      </c>
      <c r="F12" s="166">
        <f t="shared" si="1"/>
        <v>-5.8446757405924699E-3</v>
      </c>
      <c r="G12" s="166">
        <f>('[1]Anual_1947-1989 (ref1987)'!AF14)</f>
        <v>1.125095731677515</v>
      </c>
      <c r="H12" s="166">
        <f>('[1]Anual_1947-1989 (ref1987)'!AI14)</f>
        <v>1.0490727109570179</v>
      </c>
      <c r="I12" s="166">
        <f t="shared" si="2"/>
        <v>1.0724668747232449</v>
      </c>
      <c r="J12" s="166">
        <f>('[1]Anual_1947-1989 (ref1987)'!AP14)</f>
        <v>0.98425569901594823</v>
      </c>
      <c r="K12" s="166">
        <f t="shared" si="3"/>
        <v>-1.5744300984051773E-2</v>
      </c>
      <c r="L12" s="166">
        <f>('[1]Anual_1947-1989 (ref1987)'!AL14)</f>
        <v>0.93985778678071807</v>
      </c>
      <c r="M12" s="166">
        <f t="shared" si="4"/>
        <v>-6.0142213219281926E-2</v>
      </c>
      <c r="N12" s="166">
        <f t="shared" si="5"/>
        <v>-9.902673523664847E-4</v>
      </c>
      <c r="O12" s="166">
        <f t="shared" si="6"/>
        <v>3.740052373160679E-4</v>
      </c>
      <c r="P12" s="166">
        <f t="shared" si="7"/>
        <v>-6.162621150504168E-4</v>
      </c>
      <c r="Q12" s="168">
        <f t="shared" si="8"/>
        <v>-6.162621150504168E-4</v>
      </c>
      <c r="R12" s="166">
        <f t="shared" si="9"/>
        <v>0.99938373788494961</v>
      </c>
      <c r="S12" s="115">
        <f t="shared" si="10"/>
        <v>101.87407102678152</v>
      </c>
      <c r="U12" s="115" t="e">
        <f>'SNA 2008'!#REF!</f>
        <v>#REF!</v>
      </c>
      <c r="V12" s="114" t="e">
        <f t="shared" si="11"/>
        <v>#REF!</v>
      </c>
      <c r="W12" s="114" t="e">
        <f t="shared" si="12"/>
        <v>#REF!</v>
      </c>
      <c r="X12" s="65" t="e">
        <f t="shared" si="13"/>
        <v>#REF!</v>
      </c>
    </row>
    <row r="13" spans="1:26" x14ac:dyDescent="0.2">
      <c r="A13" s="167"/>
      <c r="B13" s="113">
        <v>1958</v>
      </c>
      <c r="C13" s="29">
        <f>('[1]Anual_1947-1989 (ref1987)'!G15/'[1]Anual_1947-1989 (ref1987)'!B15)</f>
        <v>5.7234726688102894E-2</v>
      </c>
      <c r="D13" s="29">
        <f>('[1]Anual_1947-1989 (ref1987)'!H15/'[1]Anual_1947-1989 (ref1987)'!B15)</f>
        <v>6.090032154340836E-2</v>
      </c>
      <c r="E13" s="166">
        <f t="shared" si="0"/>
        <v>5.9067524115755624E-2</v>
      </c>
      <c r="F13" s="166">
        <f t="shared" si="1"/>
        <v>-3.6655948553054665E-3</v>
      </c>
      <c r="G13" s="166">
        <f>('[1]Anual_1947-1989 (ref1987)'!AF15)</f>
        <v>1.1815709580817719</v>
      </c>
      <c r="H13" s="166">
        <f>('[1]Anual_1947-1989 (ref1987)'!AI15)</f>
        <v>1.6236907522015134</v>
      </c>
      <c r="I13" s="166">
        <f t="shared" si="2"/>
        <v>0.72770689645162756</v>
      </c>
      <c r="J13" s="166">
        <f>('[1]Anual_1947-1989 (ref1987)'!AP15)</f>
        <v>0.96465162275918792</v>
      </c>
      <c r="K13" s="166">
        <f t="shared" si="3"/>
        <v>-3.5348377240812079E-2</v>
      </c>
      <c r="L13" s="166">
        <f>('[1]Anual_1947-1989 (ref1987)'!AL15)</f>
        <v>1.3991306149067362</v>
      </c>
      <c r="M13" s="166">
        <f t="shared" si="4"/>
        <v>0.39913061490673618</v>
      </c>
      <c r="N13" s="166">
        <f t="shared" si="5"/>
        <v>-1.5194091561380654E-3</v>
      </c>
      <c r="O13" s="166">
        <f t="shared" si="6"/>
        <v>-1.045685880223959E-3</v>
      </c>
      <c r="P13" s="166">
        <f t="shared" si="7"/>
        <v>-2.5650950363620244E-3</v>
      </c>
      <c r="Q13" s="168">
        <f t="shared" si="8"/>
        <v>-2.5650950363620244E-3</v>
      </c>
      <c r="R13" s="166">
        <f t="shared" si="9"/>
        <v>0.99743490496363796</v>
      </c>
      <c r="S13" s="115">
        <f t="shared" si="10"/>
        <v>101.61275435285673</v>
      </c>
      <c r="U13" s="115" t="e">
        <f>'SNA 2008'!#REF!</f>
        <v>#REF!</v>
      </c>
      <c r="V13" s="114" t="e">
        <f t="shared" si="11"/>
        <v>#REF!</v>
      </c>
      <c r="W13" s="114" t="e">
        <f t="shared" si="12"/>
        <v>#REF!</v>
      </c>
      <c r="X13" s="65" t="e">
        <f t="shared" si="13"/>
        <v>#REF!</v>
      </c>
    </row>
    <row r="14" spans="1:26" x14ac:dyDescent="0.2">
      <c r="A14" s="167"/>
      <c r="B14" s="113">
        <v>1959</v>
      </c>
      <c r="C14" s="29">
        <f>('[1]Anual_1947-1989 (ref1987)'!G16/'[1]Anual_1947-1989 (ref1987)'!B16)</f>
        <v>5.9493016037247812E-2</v>
      </c>
      <c r="D14" s="29">
        <f>('[1]Anual_1947-1989 (ref1987)'!H16/'[1]Anual_1947-1989 (ref1987)'!B16)</f>
        <v>6.5830315571650297E-2</v>
      </c>
      <c r="E14" s="166">
        <f t="shared" si="0"/>
        <v>6.2661665804449054E-2</v>
      </c>
      <c r="F14" s="166">
        <f t="shared" si="1"/>
        <v>-6.3372995344024852E-3</v>
      </c>
      <c r="G14" s="166">
        <f>('[1]Anual_1947-1989 (ref1987)'!AF16)</f>
        <v>1.5205754991158069</v>
      </c>
      <c r="H14" s="166">
        <f>('[1]Anual_1947-1989 (ref1987)'!AI16)</f>
        <v>1.0441270869517851</v>
      </c>
      <c r="I14" s="166">
        <f t="shared" si="2"/>
        <v>1.4563126635809831</v>
      </c>
      <c r="J14" s="166">
        <f>('[1]Anual_1947-1989 (ref1987)'!AP16)</f>
        <v>0.96513865612524019</v>
      </c>
      <c r="K14" s="166">
        <f t="shared" si="3"/>
        <v>-3.4861343874759809E-2</v>
      </c>
      <c r="L14" s="166">
        <f>('[1]Anual_1947-1989 (ref1987)'!AL16)</f>
        <v>0.69895709668799433</v>
      </c>
      <c r="M14" s="166">
        <f t="shared" si="4"/>
        <v>-0.30104290331200567</v>
      </c>
      <c r="N14" s="166">
        <f t="shared" si="5"/>
        <v>-3.1812711485438355E-3</v>
      </c>
      <c r="O14" s="166">
        <f t="shared" si="6"/>
        <v>2.7294937844317552E-3</v>
      </c>
      <c r="P14" s="166">
        <f t="shared" si="7"/>
        <v>-4.5177736411208032E-4</v>
      </c>
      <c r="Q14" s="168">
        <f t="shared" si="8"/>
        <v>-4.5177736411208032E-4</v>
      </c>
      <c r="R14" s="166">
        <f t="shared" si="9"/>
        <v>0.99954822263588794</v>
      </c>
      <c r="S14" s="115">
        <f t="shared" si="10"/>
        <v>101.56684801053503</v>
      </c>
      <c r="U14" s="115" t="e">
        <f>'SNA 2008'!#REF!</f>
        <v>#REF!</v>
      </c>
      <c r="V14" s="114" t="e">
        <f t="shared" si="11"/>
        <v>#REF!</v>
      </c>
      <c r="W14" s="114" t="e">
        <f t="shared" si="12"/>
        <v>#REF!</v>
      </c>
      <c r="X14" s="65" t="e">
        <f t="shared" si="13"/>
        <v>#REF!</v>
      </c>
    </row>
    <row r="15" spans="1:26" x14ac:dyDescent="0.2">
      <c r="A15" s="167"/>
      <c r="B15" s="113">
        <v>1960</v>
      </c>
      <c r="C15" s="29">
        <f>('[1]Anual_1947-1989 (ref1987)'!G17/'[1]Anual_1947-1989 (ref1987)'!B17)</f>
        <v>5.319550053415447E-2</v>
      </c>
      <c r="D15" s="29">
        <f>('[1]Anual_1947-1989 (ref1987)'!H17/'[1]Anual_1947-1989 (ref1987)'!B17)</f>
        <v>6.3972852384842585E-2</v>
      </c>
      <c r="E15" s="166">
        <f t="shared" si="0"/>
        <v>5.8584176459498524E-2</v>
      </c>
      <c r="F15" s="166">
        <f t="shared" si="1"/>
        <v>-1.0777351850688115E-2</v>
      </c>
      <c r="G15" s="166">
        <f>('[1]Anual_1947-1989 (ref1987)'!AF17)</f>
        <v>1.238076941465325</v>
      </c>
      <c r="H15" s="166">
        <f>('[1]Anual_1947-1989 (ref1987)'!AI17)</f>
        <v>1.2525081758754761</v>
      </c>
      <c r="I15" s="166">
        <f t="shared" si="2"/>
        <v>0.98847813156982867</v>
      </c>
      <c r="J15" s="166">
        <f>('[1]Anual_1947-1989 (ref1987)'!AP17)</f>
        <v>0.93959608566921515</v>
      </c>
      <c r="K15" s="166">
        <f t="shared" si="3"/>
        <v>-6.0403914330784847E-2</v>
      </c>
      <c r="L15" s="166">
        <f>('[1]Anual_1947-1989 (ref1987)'!AL17)</f>
        <v>1.0436679210119062</v>
      </c>
      <c r="M15" s="166">
        <f t="shared" si="4"/>
        <v>4.3667921011906197E-2</v>
      </c>
      <c r="N15" s="166">
        <f t="shared" si="5"/>
        <v>-3.4979409837644082E-3</v>
      </c>
      <c r="O15" s="166">
        <f t="shared" si="6"/>
        <v>-4.5093323255261837E-4</v>
      </c>
      <c r="P15" s="166">
        <f t="shared" si="7"/>
        <v>-3.9488742163170266E-3</v>
      </c>
      <c r="Q15" s="168">
        <f t="shared" si="8"/>
        <v>-3.9488742163170266E-3</v>
      </c>
      <c r="R15" s="166">
        <f t="shared" si="9"/>
        <v>0.99605112578368293</v>
      </c>
      <c r="S15" s="115">
        <f t="shared" si="10"/>
        <v>101.16577330319363</v>
      </c>
      <c r="U15" s="115" t="e">
        <f>'SNA 2008'!#REF!</f>
        <v>#REF!</v>
      </c>
      <c r="V15" s="114" t="e">
        <f t="shared" si="11"/>
        <v>#REF!</v>
      </c>
      <c r="W15" s="114" t="e">
        <f t="shared" si="12"/>
        <v>#REF!</v>
      </c>
      <c r="X15" s="65" t="e">
        <f t="shared" si="13"/>
        <v>#REF!</v>
      </c>
    </row>
    <row r="16" spans="1:26" x14ac:dyDescent="0.2">
      <c r="A16" s="167"/>
      <c r="B16" s="113">
        <v>1961</v>
      </c>
      <c r="C16" s="29">
        <f>('[1]Anual_1947-1989 (ref1987)'!G18/'[1]Anual_1947-1989 (ref1987)'!B18)</f>
        <v>5.7943603851444286E-2</v>
      </c>
      <c r="D16" s="29">
        <f>('[1]Anual_1947-1989 (ref1987)'!H18/'[1]Anual_1947-1989 (ref1987)'!B18)</f>
        <v>6.191970426409904E-2</v>
      </c>
      <c r="E16" s="166">
        <f t="shared" si="0"/>
        <v>5.9931654057771663E-2</v>
      </c>
      <c r="F16" s="166">
        <f t="shared" si="1"/>
        <v>-3.9761004126547539E-3</v>
      </c>
      <c r="G16" s="166">
        <f>('[1]Anual_1947-1989 (ref1987)'!AF18)</f>
        <v>1.431519844050585</v>
      </c>
      <c r="H16" s="166">
        <f>('[1]Anual_1947-1989 (ref1987)'!AI18)</f>
        <v>1.5051006513736263</v>
      </c>
      <c r="I16" s="166">
        <f t="shared" si="2"/>
        <v>0.95111236763077078</v>
      </c>
      <c r="J16" s="166">
        <f>('[1]Anual_1947-1989 (ref1987)'!AP18)</f>
        <v>0.99665341220833414</v>
      </c>
      <c r="K16" s="166">
        <f t="shared" si="3"/>
        <v>-3.346587791665856E-3</v>
      </c>
      <c r="L16" s="166">
        <f>('[1]Anual_1947-1989 (ref1987)'!AL18)</f>
        <v>1.0531642102465828</v>
      </c>
      <c r="M16" s="166">
        <f t="shared" si="4"/>
        <v>5.3164210246582799E-2</v>
      </c>
      <c r="N16" s="166">
        <f t="shared" si="5"/>
        <v>-1.9076131844279458E-4</v>
      </c>
      <c r="O16" s="166">
        <f t="shared" si="6"/>
        <v>-2.0071536446382755E-4</v>
      </c>
      <c r="P16" s="166">
        <f t="shared" si="7"/>
        <v>-3.9147668290662212E-4</v>
      </c>
      <c r="Q16" s="168">
        <f t="shared" si="8"/>
        <v>-3.9147668290662212E-4</v>
      </c>
      <c r="R16" s="166">
        <f t="shared" si="9"/>
        <v>0.99960852331709338</v>
      </c>
      <c r="S16" s="115">
        <f t="shared" si="10"/>
        <v>101.12616926183722</v>
      </c>
      <c r="U16" s="115" t="e">
        <f>'SNA 2008'!#REF!</f>
        <v>#REF!</v>
      </c>
      <c r="V16" s="114" t="e">
        <f t="shared" si="11"/>
        <v>#REF!</v>
      </c>
      <c r="W16" s="114" t="e">
        <f t="shared" si="12"/>
        <v>#REF!</v>
      </c>
      <c r="X16" s="65" t="e">
        <f t="shared" si="13"/>
        <v>#REF!</v>
      </c>
    </row>
    <row r="17" spans="1:24" x14ac:dyDescent="0.2">
      <c r="A17" s="167"/>
      <c r="B17" s="113">
        <v>1962</v>
      </c>
      <c r="C17" s="29">
        <f>('[1]Anual_1947-1989 (ref1987)'!G19/'[1]Anual_1947-1989 (ref1987)'!B19)</f>
        <v>6.6611202061136299E-2</v>
      </c>
      <c r="D17" s="29">
        <f>('[1]Anual_1947-1989 (ref1987)'!H19/'[1]Anual_1947-1989 (ref1987)'!B19)</f>
        <v>8.0231341080486296E-2</v>
      </c>
      <c r="E17" s="166">
        <f t="shared" si="0"/>
        <v>7.3421271570811297E-2</v>
      </c>
      <c r="F17" s="166">
        <f t="shared" si="1"/>
        <v>-1.3620139019349997E-2</v>
      </c>
      <c r="G17" s="166">
        <f>('[1]Anual_1947-1989 (ref1987)'!AF19)</f>
        <v>1.551521070039223</v>
      </c>
      <c r="H17" s="166">
        <f>('[1]Anual_1947-1989 (ref1987)'!AI19)</f>
        <v>1.3271953776813186</v>
      </c>
      <c r="I17" s="166">
        <f t="shared" si="2"/>
        <v>1.1690223580719619</v>
      </c>
      <c r="J17" s="166">
        <f>('[1]Anual_1947-1989 (ref1987)'!AP19)</f>
        <v>0.93503527500935923</v>
      </c>
      <c r="K17" s="166">
        <f t="shared" si="3"/>
        <v>-6.4964724990640765E-2</v>
      </c>
      <c r="L17" s="166">
        <f>('[1]Anual_1947-1989 (ref1987)'!AL19)</f>
        <v>0.8846330996903633</v>
      </c>
      <c r="M17" s="166">
        <f t="shared" si="4"/>
        <v>-0.1153669003096367</v>
      </c>
      <c r="N17" s="166">
        <f t="shared" si="5"/>
        <v>-5.5759943284439889E-3</v>
      </c>
      <c r="O17" s="166">
        <f t="shared" si="6"/>
        <v>1.7762315484224256E-3</v>
      </c>
      <c r="P17" s="166">
        <f t="shared" si="7"/>
        <v>-3.7997627800215633E-3</v>
      </c>
      <c r="Q17" s="168">
        <f t="shared" si="8"/>
        <v>-3.7997627800215633E-3</v>
      </c>
      <c r="R17" s="166">
        <f t="shared" si="9"/>
        <v>0.99620023721997841</v>
      </c>
      <c r="S17" s="115">
        <f t="shared" si="10"/>
        <v>100.74191380778993</v>
      </c>
      <c r="U17" s="115" t="e">
        <f>'SNA 2008'!#REF!</f>
        <v>#REF!</v>
      </c>
      <c r="V17" s="114" t="e">
        <f t="shared" si="11"/>
        <v>#REF!</v>
      </c>
      <c r="W17" s="114" t="e">
        <f t="shared" si="12"/>
        <v>#REF!</v>
      </c>
      <c r="X17" s="65" t="e">
        <f t="shared" si="13"/>
        <v>#REF!</v>
      </c>
    </row>
    <row r="18" spans="1:24" x14ac:dyDescent="0.2">
      <c r="A18" s="167"/>
      <c r="B18" s="113">
        <v>1963</v>
      </c>
      <c r="C18" s="29">
        <f>('[1]Anual_1947-1989 (ref1987)'!G20/'[1]Anual_1947-1989 (ref1987)'!B20)</f>
        <v>8.6447165777000262E-2</v>
      </c>
      <c r="D18" s="29">
        <f>('[1]Anual_1947-1989 (ref1987)'!H20/'[1]Anual_1947-1989 (ref1987)'!B20)</f>
        <v>9.0215164700429146E-2</v>
      </c>
      <c r="E18" s="166">
        <f t="shared" si="0"/>
        <v>8.8331165238714704E-2</v>
      </c>
      <c r="F18" s="166">
        <f t="shared" si="1"/>
        <v>-3.7679989234288835E-3</v>
      </c>
      <c r="G18" s="166">
        <f>('[1]Anual_1947-1989 (ref1987)'!AF20)</f>
        <v>1.805919400977946</v>
      </c>
      <c r="H18" s="166">
        <f>('[1]Anual_1947-1989 (ref1987)'!AI20)</f>
        <v>1.508054744423847</v>
      </c>
      <c r="I18" s="166">
        <f t="shared" si="2"/>
        <v>1.1975158114488067</v>
      </c>
      <c r="J18" s="166">
        <f>('[1]Anual_1947-1989 (ref1987)'!AP20)</f>
        <v>0.98950649358426146</v>
      </c>
      <c r="K18" s="166">
        <f t="shared" si="3"/>
        <v>-1.049350641573854E-2</v>
      </c>
      <c r="L18" s="166">
        <f>('[1]Anual_1947-1989 (ref1987)'!AL20)</f>
        <v>0.83947819365705911</v>
      </c>
      <c r="M18" s="166">
        <f t="shared" si="4"/>
        <v>-0.16052180634294089</v>
      </c>
      <c r="N18" s="166">
        <f t="shared" si="5"/>
        <v>-1.1099817755372786E-3</v>
      </c>
      <c r="O18" s="166">
        <f t="shared" si="6"/>
        <v>7.2050232877657176E-4</v>
      </c>
      <c r="P18" s="166">
        <f t="shared" si="7"/>
        <v>-3.8947944676070686E-4</v>
      </c>
      <c r="Q18" s="168">
        <f t="shared" si="8"/>
        <v>-3.8947944676070686E-4</v>
      </c>
      <c r="R18" s="166">
        <f t="shared" si="9"/>
        <v>0.99961052055323929</v>
      </c>
      <c r="S18" s="115">
        <f t="shared" si="10"/>
        <v>100.70267690293446</v>
      </c>
      <c r="U18" s="115" t="e">
        <f>'SNA 2008'!#REF!</f>
        <v>#REF!</v>
      </c>
      <c r="V18" s="114" t="e">
        <f t="shared" si="11"/>
        <v>#REF!</v>
      </c>
      <c r="W18" s="114" t="e">
        <f t="shared" si="12"/>
        <v>#REF!</v>
      </c>
      <c r="X18" s="65" t="e">
        <f t="shared" si="13"/>
        <v>#REF!</v>
      </c>
    </row>
    <row r="19" spans="1:24" x14ac:dyDescent="0.2">
      <c r="A19" s="167"/>
      <c r="B19" s="113">
        <v>1964</v>
      </c>
      <c r="C19" s="29">
        <f>('[1]Anual_1947-1989 (ref1987)'!G21/'[1]Anual_1947-1989 (ref1987)'!B21)</f>
        <v>6.5198980681783508E-2</v>
      </c>
      <c r="D19" s="29">
        <f>('[1]Anual_1947-1989 (ref1987)'!H21/'[1]Anual_1947-1989 (ref1987)'!B21)</f>
        <v>5.6184575945310837E-2</v>
      </c>
      <c r="E19" s="166">
        <f t="shared" si="0"/>
        <v>6.0691778313547176E-2</v>
      </c>
      <c r="F19" s="166">
        <f t="shared" si="1"/>
        <v>9.0144047364726712E-3</v>
      </c>
      <c r="G19" s="166">
        <f>('[1]Anual_1947-1989 (ref1987)'!AF21)</f>
        <v>1.8658537068973879</v>
      </c>
      <c r="H19" s="166">
        <f>('[1]Anual_1947-1989 (ref1987)'!AI21)</f>
        <v>2.5788465400686782</v>
      </c>
      <c r="I19" s="166">
        <f t="shared" si="2"/>
        <v>0.72352258186239249</v>
      </c>
      <c r="J19" s="166">
        <f>('[1]Anual_1947-1989 (ref1987)'!AP21)</f>
        <v>1.2264569350783991</v>
      </c>
      <c r="K19" s="166">
        <f t="shared" si="3"/>
        <v>0.22645693507839915</v>
      </c>
      <c r="L19" s="166">
        <f>('[1]Anual_1947-1989 (ref1987)'!AL21)</f>
        <v>1.2480206114510739</v>
      </c>
      <c r="M19" s="166">
        <f t="shared" si="4"/>
        <v>0.2480206114510739</v>
      </c>
      <c r="N19" s="166">
        <f t="shared" si="5"/>
        <v>9.9441479791121251E-3</v>
      </c>
      <c r="O19" s="166">
        <f t="shared" si="6"/>
        <v>1.7914433095843599E-3</v>
      </c>
      <c r="P19" s="166">
        <f t="shared" si="7"/>
        <v>1.1735591288696485E-2</v>
      </c>
      <c r="Q19" s="168">
        <f t="shared" si="8"/>
        <v>1.1735591288696485E-2</v>
      </c>
      <c r="R19" s="166">
        <f t="shared" si="9"/>
        <v>1.0117355912886965</v>
      </c>
      <c r="S19" s="115">
        <f t="shared" si="10"/>
        <v>101.88448236074495</v>
      </c>
      <c r="U19" s="115" t="e">
        <f>'SNA 2008'!#REF!</f>
        <v>#REF!</v>
      </c>
      <c r="V19" s="114" t="e">
        <f t="shared" si="11"/>
        <v>#REF!</v>
      </c>
      <c r="W19" s="114" t="e">
        <f t="shared" si="12"/>
        <v>#REF!</v>
      </c>
      <c r="X19" s="65" t="e">
        <f t="shared" si="13"/>
        <v>#REF!</v>
      </c>
    </row>
    <row r="20" spans="1:24" x14ac:dyDescent="0.2">
      <c r="A20" s="167"/>
      <c r="B20" s="113">
        <v>1965</v>
      </c>
      <c r="C20" s="29">
        <f>('[1]Anual_1947-1989 (ref1987)'!G22/'[1]Anual_1947-1989 (ref1987)'!B22)</f>
        <v>7.6081758942384323E-2</v>
      </c>
      <c r="D20" s="29">
        <f>('[1]Anual_1947-1989 (ref1987)'!H22/'[1]Anual_1947-1989 (ref1987)'!B22)</f>
        <v>5.4029346959823733E-2</v>
      </c>
      <c r="E20" s="166">
        <f t="shared" si="0"/>
        <v>6.5055552951104031E-2</v>
      </c>
      <c r="F20" s="166">
        <f t="shared" si="1"/>
        <v>2.2052411982560589E-2</v>
      </c>
      <c r="G20" s="166">
        <f>('[1]Anual_1947-1989 (ref1987)'!AF22)</f>
        <v>1.453839775081657</v>
      </c>
      <c r="H20" s="166">
        <f>('[1]Anual_1947-1989 (ref1987)'!AI22)</f>
        <v>1.5719860603146842</v>
      </c>
      <c r="I20" s="166">
        <f t="shared" si="2"/>
        <v>0.92484266354793476</v>
      </c>
      <c r="J20" s="166">
        <f>('[1]Anual_1947-1989 (ref1987)'!AP22)</f>
        <v>1.0105776775259325</v>
      </c>
      <c r="K20" s="166">
        <f t="shared" si="3"/>
        <v>1.0577677525932527E-2</v>
      </c>
      <c r="L20" s="166">
        <f>('[1]Anual_1947-1989 (ref1987)'!AL22)</f>
        <v>1.0755913321395292</v>
      </c>
      <c r="M20" s="166">
        <f t="shared" si="4"/>
        <v>7.5591332139529177E-2</v>
      </c>
      <c r="N20" s="166">
        <f t="shared" si="5"/>
        <v>6.3641814187822459E-4</v>
      </c>
      <c r="O20" s="166">
        <f t="shared" si="6"/>
        <v>1.5498183639464527E-3</v>
      </c>
      <c r="P20" s="166">
        <f t="shared" si="7"/>
        <v>2.1862365058246775E-3</v>
      </c>
      <c r="Q20" s="168">
        <f t="shared" si="8"/>
        <v>2.1862365058246775E-3</v>
      </c>
      <c r="R20" s="166">
        <f t="shared" si="9"/>
        <v>1.0021862365058247</v>
      </c>
      <c r="S20" s="115">
        <f t="shared" si="10"/>
        <v>102.10722593545907</v>
      </c>
      <c r="U20" s="115" t="e">
        <f>'SNA 2008'!#REF!</f>
        <v>#REF!</v>
      </c>
      <c r="V20" s="114" t="e">
        <f t="shared" si="11"/>
        <v>#REF!</v>
      </c>
      <c r="W20" s="114" t="e">
        <f t="shared" si="12"/>
        <v>#REF!</v>
      </c>
      <c r="X20" s="65" t="e">
        <f t="shared" si="13"/>
        <v>#REF!</v>
      </c>
    </row>
    <row r="21" spans="1:24" x14ac:dyDescent="0.2">
      <c r="A21" s="167"/>
      <c r="B21" s="113">
        <v>1966</v>
      </c>
      <c r="C21" s="29">
        <f>('[1]Anual_1947-1989 (ref1987)'!G23/'[1]Anual_1947-1989 (ref1987)'!B23)</f>
        <v>6.4890347035308729E-2</v>
      </c>
      <c r="D21" s="29">
        <f>('[1]Anual_1947-1989 (ref1987)'!H23/'[1]Anual_1947-1989 (ref1987)'!B23)</f>
        <v>5.7742598225803882E-2</v>
      </c>
      <c r="E21" s="166">
        <f t="shared" si="0"/>
        <v>6.1316472630556305E-2</v>
      </c>
      <c r="F21" s="166">
        <f t="shared" si="1"/>
        <v>7.1477488095048475E-3</v>
      </c>
      <c r="G21" s="166">
        <f>('[1]Anual_1947-1989 (ref1987)'!AF23)</f>
        <v>1.4119129008915059</v>
      </c>
      <c r="H21" s="166">
        <f>('[1]Anual_1947-1989 (ref1987)'!AI23)</f>
        <v>1.1241279949371206</v>
      </c>
      <c r="I21" s="166">
        <f t="shared" si="2"/>
        <v>1.2560072405015434</v>
      </c>
      <c r="J21" s="166">
        <f>('[1]Anual_1947-1989 (ref1987)'!AP23)</f>
        <v>0.9196261378676015</v>
      </c>
      <c r="K21" s="166">
        <f t="shared" si="3"/>
        <v>-8.0373862132398499E-2</v>
      </c>
      <c r="L21" s="166">
        <f>('[1]Anual_1947-1989 (ref1987)'!AL23)</f>
        <v>0.830237228920505</v>
      </c>
      <c r="M21" s="166">
        <f t="shared" si="4"/>
        <v>-0.169762771079495</v>
      </c>
      <c r="N21" s="166">
        <f t="shared" si="5"/>
        <v>-6.1899072803143313E-3</v>
      </c>
      <c r="O21" s="166">
        <f t="shared" si="6"/>
        <v>-1.4615360557360517E-3</v>
      </c>
      <c r="P21" s="166">
        <f t="shared" si="7"/>
        <v>-7.6514433360503828E-3</v>
      </c>
      <c r="Q21" s="168">
        <f t="shared" si="8"/>
        <v>-7.6514433360503828E-3</v>
      </c>
      <c r="R21" s="166">
        <f t="shared" si="9"/>
        <v>0.99234855666394961</v>
      </c>
      <c r="S21" s="115">
        <f t="shared" si="10"/>
        <v>101.32595828201261</v>
      </c>
      <c r="U21" s="115" t="e">
        <f>'SNA 2008'!#REF!</f>
        <v>#REF!</v>
      </c>
      <c r="V21" s="114" t="e">
        <f t="shared" si="11"/>
        <v>#REF!</v>
      </c>
      <c r="W21" s="114" t="e">
        <f t="shared" si="12"/>
        <v>#REF!</v>
      </c>
      <c r="X21" s="65" t="e">
        <f t="shared" si="13"/>
        <v>#REF!</v>
      </c>
    </row>
    <row r="22" spans="1:24" x14ac:dyDescent="0.2">
      <c r="A22" s="167"/>
      <c r="B22" s="113">
        <v>1967</v>
      </c>
      <c r="C22" s="29">
        <f>('[1]Anual_1947-1989 (ref1987)'!G24/'[1]Anual_1947-1989 (ref1987)'!B24)</f>
        <v>5.7231557203773722E-2</v>
      </c>
      <c r="D22" s="29">
        <f>('[1]Anual_1947-1989 (ref1987)'!H24/'[1]Anual_1947-1989 (ref1987)'!B24)</f>
        <v>5.7782394936158395E-2</v>
      </c>
      <c r="E22" s="166">
        <f t="shared" si="0"/>
        <v>5.7506976069966062E-2</v>
      </c>
      <c r="F22" s="166">
        <f t="shared" si="1"/>
        <v>-5.5083773238467221E-4</v>
      </c>
      <c r="G22" s="166">
        <f>('[1]Anual_1947-1989 (ref1987)'!AF24)</f>
        <v>1.244776153744384</v>
      </c>
      <c r="H22" s="166">
        <f>('[1]Anual_1947-1989 (ref1987)'!AI24)</f>
        <v>1.199528233129121</v>
      </c>
      <c r="I22" s="166">
        <f t="shared" si="2"/>
        <v>1.0377214302803262</v>
      </c>
      <c r="J22" s="166">
        <f>('[1]Anual_1947-1989 (ref1987)'!AP24)</f>
        <v>0.97660948072943365</v>
      </c>
      <c r="K22" s="166">
        <f t="shared" si="3"/>
        <v>-2.3390519270566346E-2</v>
      </c>
      <c r="L22" s="166">
        <f>('[1]Anual_1947-1989 (ref1987)'!AL24)</f>
        <v>0.97512153216986075</v>
      </c>
      <c r="M22" s="166">
        <f t="shared" si="4"/>
        <v>-2.487846783013925E-2</v>
      </c>
      <c r="N22" s="166">
        <f t="shared" si="5"/>
        <v>-1.3958578080177969E-3</v>
      </c>
      <c r="O22" s="166">
        <f t="shared" si="6"/>
        <v>1.4053631627090109E-5</v>
      </c>
      <c r="P22" s="166">
        <f t="shared" si="7"/>
        <v>-1.3818041763907069E-3</v>
      </c>
      <c r="Q22" s="168">
        <f t="shared" si="8"/>
        <v>-1.3818041763907069E-3</v>
      </c>
      <c r="R22" s="166">
        <f t="shared" si="9"/>
        <v>0.99861819582360933</v>
      </c>
      <c r="S22" s="115">
        <f t="shared" si="10"/>
        <v>101.18594564968174</v>
      </c>
      <c r="U22" s="115" t="e">
        <f>'SNA 2008'!#REF!</f>
        <v>#REF!</v>
      </c>
      <c r="V22" s="114" t="e">
        <f t="shared" si="11"/>
        <v>#REF!</v>
      </c>
      <c r="W22" s="114" t="e">
        <f t="shared" si="12"/>
        <v>#REF!</v>
      </c>
      <c r="X22" s="65" t="e">
        <f t="shared" si="13"/>
        <v>#REF!</v>
      </c>
    </row>
    <row r="23" spans="1:24" x14ac:dyDescent="0.2">
      <c r="A23" s="167"/>
      <c r="B23" s="113">
        <v>1968</v>
      </c>
      <c r="C23" s="29">
        <f>('[1]Anual_1947-1989 (ref1987)'!G25/'[1]Anual_1947-1989 (ref1987)'!B25)</f>
        <v>5.9627857707235325E-2</v>
      </c>
      <c r="D23" s="29">
        <f>('[1]Anual_1947-1989 (ref1987)'!H25/'[1]Anual_1947-1989 (ref1987)'!B25)</f>
        <v>6.7197471585729043E-2</v>
      </c>
      <c r="E23" s="166">
        <f t="shared" si="0"/>
        <v>6.3412664646482181E-2</v>
      </c>
      <c r="F23" s="166">
        <f t="shared" si="1"/>
        <v>-7.5696138784937181E-3</v>
      </c>
      <c r="G23" s="166">
        <f>('[1]Anual_1947-1989 (ref1987)'!AF25)</f>
        <v>1.240607928074136</v>
      </c>
      <c r="H23" s="166">
        <f>('[1]Anual_1947-1989 (ref1987)'!AI25)</f>
        <v>1.2622507070437996</v>
      </c>
      <c r="I23" s="166">
        <f t="shared" si="2"/>
        <v>0.98285381909561287</v>
      </c>
      <c r="J23" s="166">
        <f>('[1]Anual_1947-1989 (ref1987)'!AP25)</f>
        <v>0.95102667349519954</v>
      </c>
      <c r="K23" s="166">
        <f t="shared" si="3"/>
        <v>-4.8973326504800463E-2</v>
      </c>
      <c r="L23" s="166">
        <f>('[1]Anual_1947-1989 (ref1987)'!AL25)</f>
        <v>1.0433132467113355</v>
      </c>
      <c r="M23" s="166">
        <f t="shared" si="4"/>
        <v>4.3313246711335518E-2</v>
      </c>
      <c r="N23" s="166">
        <f t="shared" si="5"/>
        <v>-3.0522811660001082E-3</v>
      </c>
      <c r="O23" s="166">
        <f t="shared" si="6"/>
        <v>-3.1425322592444903E-4</v>
      </c>
      <c r="P23" s="166">
        <f t="shared" si="7"/>
        <v>-3.3665343919245571E-3</v>
      </c>
      <c r="Q23" s="168">
        <f t="shared" si="8"/>
        <v>-3.3665343919245571E-3</v>
      </c>
      <c r="R23" s="166">
        <f t="shared" si="9"/>
        <v>0.99663346560807542</v>
      </c>
      <c r="S23" s="115">
        <f t="shared" si="10"/>
        <v>100.84529968367268</v>
      </c>
      <c r="U23" s="115" t="e">
        <f>'SNA 2008'!#REF!</f>
        <v>#REF!</v>
      </c>
      <c r="V23" s="114" t="e">
        <f t="shared" si="11"/>
        <v>#REF!</v>
      </c>
      <c r="W23" s="114" t="e">
        <f t="shared" si="12"/>
        <v>#REF!</v>
      </c>
      <c r="X23" s="65" t="e">
        <f t="shared" si="13"/>
        <v>#REF!</v>
      </c>
    </row>
    <row r="24" spans="1:24" x14ac:dyDescent="0.2">
      <c r="A24" s="167"/>
      <c r="B24" s="113">
        <v>1969</v>
      </c>
      <c r="C24" s="29">
        <f>('[1]Anual_1947-1989 (ref1987)'!G26/'[1]Anual_1947-1989 (ref1987)'!B26)</f>
        <v>6.7060105680317048E-2</v>
      </c>
      <c r="D24" s="29">
        <f>('[1]Anual_1947-1989 (ref1987)'!H26/'[1]Anual_1947-1989 (ref1987)'!B26)</f>
        <v>6.7174372523117573E-2</v>
      </c>
      <c r="E24" s="166">
        <f t="shared" si="0"/>
        <v>6.711723910171731E-2</v>
      </c>
      <c r="F24" s="166">
        <f t="shared" si="1"/>
        <v>-1.1426684280052557E-4</v>
      </c>
      <c r="G24" s="166">
        <f>('[1]Anual_1947-1989 (ref1987)'!AF26)</f>
        <v>1.241623685179964</v>
      </c>
      <c r="H24" s="166">
        <f>('[1]Anual_1947-1989 (ref1987)'!AI26)</f>
        <v>1.2954864992768444</v>
      </c>
      <c r="I24" s="166">
        <f t="shared" si="2"/>
        <v>0.95842271291368353</v>
      </c>
      <c r="J24" s="166">
        <f>('[1]Anual_1947-1989 (ref1987)'!AP26)</f>
        <v>1.0470284180288756</v>
      </c>
      <c r="K24" s="166">
        <f t="shared" si="3"/>
        <v>4.7028418028875585E-2</v>
      </c>
      <c r="L24" s="166">
        <f>('[1]Anual_1947-1989 (ref1987)'!AL26)</f>
        <v>1.019679453049259</v>
      </c>
      <c r="M24" s="166">
        <f t="shared" si="4"/>
        <v>1.9679453049258999E-2</v>
      </c>
      <c r="N24" s="166">
        <f t="shared" si="5"/>
        <v>3.025182297638887E-3</v>
      </c>
      <c r="O24" s="166">
        <f t="shared" si="6"/>
        <v>-2.2053096796796693E-6</v>
      </c>
      <c r="P24" s="166">
        <f t="shared" si="7"/>
        <v>3.0229769879592072E-3</v>
      </c>
      <c r="Q24" s="168">
        <f t="shared" si="8"/>
        <v>3.0229769879592072E-3</v>
      </c>
      <c r="R24" s="166">
        <f t="shared" si="9"/>
        <v>1.0030229769879593</v>
      </c>
      <c r="S24" s="115">
        <f t="shared" si="10"/>
        <v>101.15015270396027</v>
      </c>
      <c r="U24" s="115" t="e">
        <f>'SNA 2008'!#REF!</f>
        <v>#REF!</v>
      </c>
      <c r="V24" s="114" t="e">
        <f t="shared" si="11"/>
        <v>#REF!</v>
      </c>
      <c r="W24" s="114" t="e">
        <f t="shared" si="12"/>
        <v>#REF!</v>
      </c>
      <c r="X24" s="65" t="e">
        <f t="shared" si="13"/>
        <v>#REF!</v>
      </c>
    </row>
    <row r="25" spans="1:24" x14ac:dyDescent="0.2">
      <c r="A25" s="167"/>
      <c r="B25" s="113">
        <v>1970</v>
      </c>
      <c r="C25" s="29">
        <f>('[1]Anual_1947-1989 (ref1987)'!G27/'[1]Anual_1947-1989 (ref1987)'!B27)</f>
        <v>7.0298117189823039E-2</v>
      </c>
      <c r="D25" s="29">
        <f>('[1]Anual_1947-1989 (ref1987)'!H27/'[1]Anual_1947-1989 (ref1987)'!B27)</f>
        <v>7.4497477631030623E-2</v>
      </c>
      <c r="E25" s="166">
        <f t="shared" si="0"/>
        <v>7.2397797410426831E-2</v>
      </c>
      <c r="F25" s="166">
        <f t="shared" si="1"/>
        <v>-4.1993604412075836E-3</v>
      </c>
      <c r="G25" s="166">
        <f>('[1]Anual_1947-1989 (ref1987)'!AF27)</f>
        <v>1.209528146624163</v>
      </c>
      <c r="H25" s="166">
        <f>('[1]Anual_1947-1989 (ref1987)'!AI27)</f>
        <v>1.2958957261331123</v>
      </c>
      <c r="I25" s="166">
        <f t="shared" si="2"/>
        <v>0.93335298684357426</v>
      </c>
      <c r="J25" s="166">
        <f>('[1]Anual_1947-1989 (ref1987)'!AP27)</f>
        <v>1.0994430924831666</v>
      </c>
      <c r="K25" s="166">
        <f t="shared" si="3"/>
        <v>9.9443092483166629E-2</v>
      </c>
      <c r="L25" s="166">
        <f>('[1]Anual_1947-1989 (ref1987)'!AL27)</f>
        <v>1.0218042409297146</v>
      </c>
      <c r="M25" s="166">
        <f t="shared" si="4"/>
        <v>2.1804240929714558E-2</v>
      </c>
      <c r="N25" s="166">
        <f t="shared" si="5"/>
        <v>6.7196383005762705E-3</v>
      </c>
      <c r="O25" s="166">
        <f t="shared" si="6"/>
        <v>-8.9609989020490724E-5</v>
      </c>
      <c r="P25" s="166">
        <f t="shared" si="7"/>
        <v>6.6300283115557799E-3</v>
      </c>
      <c r="Q25" s="168">
        <f t="shared" si="8"/>
        <v>6.6300283115557799E-3</v>
      </c>
      <c r="R25" s="166">
        <f t="shared" si="9"/>
        <v>1.0066300283115557</v>
      </c>
      <c r="S25" s="115">
        <f t="shared" si="10"/>
        <v>101.8207810801057</v>
      </c>
      <c r="U25" s="115" t="e">
        <f>'SNA 2008'!#REF!</f>
        <v>#REF!</v>
      </c>
      <c r="V25" s="114" t="e">
        <f t="shared" si="11"/>
        <v>#REF!</v>
      </c>
      <c r="W25" s="114" t="e">
        <f t="shared" si="12"/>
        <v>#REF!</v>
      </c>
      <c r="X25" s="65" t="e">
        <f t="shared" si="13"/>
        <v>#REF!</v>
      </c>
    </row>
    <row r="26" spans="1:24" x14ac:dyDescent="0.2">
      <c r="A26" s="167"/>
      <c r="B26" s="113">
        <v>1971</v>
      </c>
      <c r="C26" s="29">
        <f>('[1]Anual_1947-1989 (ref1987)'!G28/'[1]Anual_1947-1989 (ref1987)'!B28)</f>
        <v>6.4573173983102819E-2</v>
      </c>
      <c r="D26" s="29">
        <f>('[1]Anual_1947-1989 (ref1987)'!H28/'[1]Anual_1947-1989 (ref1987)'!B28)</f>
        <v>8.1936965895940295E-2</v>
      </c>
      <c r="E26" s="166">
        <f t="shared" si="0"/>
        <v>7.325506993952155E-2</v>
      </c>
      <c r="F26" s="166">
        <f t="shared" si="1"/>
        <v>-1.7363791912837476E-2</v>
      </c>
      <c r="G26" s="166">
        <f>('[1]Anual_1947-1989 (ref1987)'!AF28)</f>
        <v>1.181085371298179</v>
      </c>
      <c r="H26" s="166">
        <f>('[1]Anual_1947-1989 (ref1987)'!AI28)</f>
        <v>1.1521656449001481</v>
      </c>
      <c r="I26" s="166">
        <f t="shared" si="2"/>
        <v>1.0251003200156497</v>
      </c>
      <c r="J26" s="166">
        <f>('[1]Anual_1947-1989 (ref1987)'!AP28)</f>
        <v>0.94241113134991128</v>
      </c>
      <c r="K26" s="166">
        <f t="shared" si="3"/>
        <v>-5.758886865008872E-2</v>
      </c>
      <c r="L26" s="166">
        <f>('[1]Anual_1947-1989 (ref1987)'!AL28)</f>
        <v>1.0048782061313162</v>
      </c>
      <c r="M26" s="166">
        <f t="shared" si="4"/>
        <v>4.8782061313161762E-3</v>
      </c>
      <c r="N26" s="166">
        <f t="shared" si="5"/>
        <v>-4.3245667334202769E-3</v>
      </c>
      <c r="O26" s="166">
        <f t="shared" si="6"/>
        <v>-8.4292957748785104E-5</v>
      </c>
      <c r="P26" s="166">
        <f t="shared" si="7"/>
        <v>-4.4088596911690623E-3</v>
      </c>
      <c r="Q26" s="168">
        <f t="shared" si="8"/>
        <v>-4.4088596911690623E-3</v>
      </c>
      <c r="R26" s="166">
        <f t="shared" si="9"/>
        <v>0.99559114030883089</v>
      </c>
      <c r="S26" s="115">
        <f t="shared" si="10"/>
        <v>101.37186754267827</v>
      </c>
      <c r="U26" s="115" t="e">
        <f>'SNA 2008'!#REF!</f>
        <v>#REF!</v>
      </c>
      <c r="V26" s="114" t="e">
        <f t="shared" si="11"/>
        <v>#REF!</v>
      </c>
      <c r="W26" s="114" t="e">
        <f t="shared" si="12"/>
        <v>#REF!</v>
      </c>
      <c r="X26" s="65" t="e">
        <f t="shared" si="13"/>
        <v>#REF!</v>
      </c>
    </row>
    <row r="27" spans="1:24" x14ac:dyDescent="0.2">
      <c r="A27" s="167"/>
      <c r="B27" s="113">
        <v>1972</v>
      </c>
      <c r="C27" s="29">
        <f>('[1]Anual_1947-1989 (ref1987)'!G29/'[1]Anual_1947-1989 (ref1987)'!B29)</f>
        <v>7.2718974061046174E-2</v>
      </c>
      <c r="D27" s="29">
        <f>('[1]Anual_1947-1989 (ref1987)'!H29/'[1]Anual_1947-1989 (ref1987)'!B29)</f>
        <v>8.859694550325295E-2</v>
      </c>
      <c r="E27" s="166">
        <f t="shared" si="0"/>
        <v>8.0657959782149569E-2</v>
      </c>
      <c r="F27" s="166">
        <f t="shared" si="1"/>
        <v>-1.5877971442206776E-2</v>
      </c>
      <c r="G27" s="166">
        <f>('[1]Anual_1947-1989 (ref1987)'!AF29)</f>
        <v>1.1402171402171399</v>
      </c>
      <c r="H27" s="166">
        <f>('[1]Anual_1947-1989 (ref1987)'!AI29)</f>
        <v>1.2114459988077695</v>
      </c>
      <c r="I27" s="166">
        <f t="shared" si="2"/>
        <v>0.94120343898058301</v>
      </c>
      <c r="J27" s="166">
        <f>('[1]Anual_1947-1989 (ref1987)'!AP29)</f>
        <v>1.0042949390459408</v>
      </c>
      <c r="K27" s="166">
        <f t="shared" si="3"/>
        <v>4.2949390459408043E-3</v>
      </c>
      <c r="L27" s="166">
        <f>('[1]Anual_1947-1989 (ref1987)'!AL29)</f>
        <v>1.0601952584557188</v>
      </c>
      <c r="M27" s="166">
        <f t="shared" si="4"/>
        <v>6.0195258455718825E-2</v>
      </c>
      <c r="N27" s="166">
        <f t="shared" si="5"/>
        <v>3.2605265614438591E-4</v>
      </c>
      <c r="O27" s="166">
        <f t="shared" si="6"/>
        <v>-9.0151185556927246E-4</v>
      </c>
      <c r="P27" s="166">
        <f t="shared" si="7"/>
        <v>-5.754591994248865E-4</v>
      </c>
      <c r="Q27" s="168">
        <f t="shared" si="8"/>
        <v>-5.754591994248865E-4</v>
      </c>
      <c r="R27" s="166">
        <f t="shared" si="9"/>
        <v>0.99942454080057508</v>
      </c>
      <c r="S27" s="115">
        <f t="shared" si="10"/>
        <v>101.31353216893795</v>
      </c>
      <c r="U27" s="115" t="e">
        <f>'SNA 2008'!#REF!</f>
        <v>#REF!</v>
      </c>
      <c r="V27" s="114" t="e">
        <f t="shared" si="11"/>
        <v>#REF!</v>
      </c>
      <c r="W27" s="114" t="e">
        <f t="shared" si="12"/>
        <v>#REF!</v>
      </c>
      <c r="X27" s="65" t="e">
        <f t="shared" si="13"/>
        <v>#REF!</v>
      </c>
    </row>
    <row r="28" spans="1:24" x14ac:dyDescent="0.2">
      <c r="A28" s="167"/>
      <c r="B28" s="113">
        <v>1973</v>
      </c>
      <c r="C28" s="29">
        <f>('[1]Anual_1947-1989 (ref1987)'!G30/'[1]Anual_1947-1989 (ref1987)'!B30)</f>
        <v>7.8447270591648521E-2</v>
      </c>
      <c r="D28" s="29">
        <f>('[1]Anual_1947-1989 (ref1987)'!H30/'[1]Anual_1947-1989 (ref1987)'!B30)</f>
        <v>9.0113156542603212E-2</v>
      </c>
      <c r="E28" s="166">
        <f t="shared" si="0"/>
        <v>8.4280213567125867E-2</v>
      </c>
      <c r="F28" s="166">
        <f t="shared" si="1"/>
        <v>-1.1665885950954691E-2</v>
      </c>
      <c r="G28" s="166">
        <f>('[1]Anual_1947-1989 (ref1987)'!AF30)</f>
        <v>1.1370266686312069</v>
      </c>
      <c r="H28" s="166">
        <f>('[1]Anual_1947-1989 (ref1987)'!AI30)</f>
        <v>1.3960517152357295</v>
      </c>
      <c r="I28" s="166">
        <f t="shared" si="2"/>
        <v>0.81445884577364314</v>
      </c>
      <c r="J28" s="166">
        <f>('[1]Anual_1947-1989 (ref1987)'!AP30)</f>
        <v>1.1185901187265608</v>
      </c>
      <c r="K28" s="166">
        <f t="shared" si="3"/>
        <v>0.11859011872656078</v>
      </c>
      <c r="L28" s="166">
        <f>('[1]Anual_1947-1989 (ref1987)'!AL30)</f>
        <v>1.1609014835809348</v>
      </c>
      <c r="M28" s="166">
        <f t="shared" si="4"/>
        <v>0.16090148358093481</v>
      </c>
      <c r="N28" s="166">
        <f t="shared" si="5"/>
        <v>8.1403537060285164E-3</v>
      </c>
      <c r="O28" s="166">
        <f t="shared" si="6"/>
        <v>-1.6168971987223161E-3</v>
      </c>
      <c r="P28" s="166">
        <f t="shared" si="7"/>
        <v>6.5234565073062E-3</v>
      </c>
      <c r="Q28" s="168">
        <f t="shared" si="8"/>
        <v>6.5234565073062E-3</v>
      </c>
      <c r="R28" s="166">
        <f t="shared" si="9"/>
        <v>1.0065234565073062</v>
      </c>
      <c r="S28" s="115">
        <f t="shared" si="10"/>
        <v>101.97444658964359</v>
      </c>
      <c r="U28" s="115" t="e">
        <f>'SNA 2008'!#REF!</f>
        <v>#REF!</v>
      </c>
      <c r="V28" s="114" t="e">
        <f t="shared" si="11"/>
        <v>#REF!</v>
      </c>
      <c r="W28" s="114" t="e">
        <f t="shared" si="12"/>
        <v>#REF!</v>
      </c>
      <c r="X28" s="65" t="e">
        <f t="shared" si="13"/>
        <v>#REF!</v>
      </c>
    </row>
    <row r="29" spans="1:24" x14ac:dyDescent="0.2">
      <c r="A29" s="167"/>
      <c r="B29" s="113">
        <v>1974</v>
      </c>
      <c r="C29" s="29">
        <f>('[1]Anual_1947-1989 (ref1987)'!G31/'[1]Anual_1947-1989 (ref1987)'!B31)</f>
        <v>7.6729601302119338E-2</v>
      </c>
      <c r="D29" s="29">
        <f>('[1]Anual_1947-1989 (ref1987)'!H31/'[1]Anual_1947-1989 (ref1987)'!B31)</f>
        <v>0.13294751501369764</v>
      </c>
      <c r="E29" s="166">
        <f t="shared" si="0"/>
        <v>0.10483855815790849</v>
      </c>
      <c r="F29" s="166">
        <f t="shared" si="1"/>
        <v>-5.6217913711578305E-2</v>
      </c>
      <c r="G29" s="166">
        <f>('[1]Anual_1947-1989 (ref1987)'!AF31)</f>
        <v>1.3383115200207329</v>
      </c>
      <c r="H29" s="166">
        <f>('[1]Anual_1947-1989 (ref1987)'!AI31)</f>
        <v>1.3914260300571599</v>
      </c>
      <c r="I29" s="166">
        <f t="shared" si="2"/>
        <v>0.9618272844628003</v>
      </c>
      <c r="J29" s="166">
        <f>('[1]Anual_1947-1989 (ref1987)'!AP31)</f>
        <v>0.83311382843720716</v>
      </c>
      <c r="K29" s="166">
        <f t="shared" si="3"/>
        <v>-0.16688617156279284</v>
      </c>
      <c r="L29" s="166">
        <f>('[1]Anual_1947-1989 (ref1987)'!AL31)</f>
        <v>1.1390708441693269</v>
      </c>
      <c r="M29" s="166">
        <f t="shared" si="4"/>
        <v>0.13907084416932691</v>
      </c>
      <c r="N29" s="166">
        <f t="shared" si="5"/>
        <v>-1.6828231740939215E-2</v>
      </c>
      <c r="O29" s="166">
        <f t="shared" si="6"/>
        <v>-6.8637282372099413E-3</v>
      </c>
      <c r="P29" s="166">
        <f t="shared" si="7"/>
        <v>-2.3691959978149157E-2</v>
      </c>
      <c r="Q29" s="168">
        <f t="shared" si="8"/>
        <v>-2.3691959978149157E-2</v>
      </c>
      <c r="R29" s="166">
        <f t="shared" si="9"/>
        <v>0.9763080400218509</v>
      </c>
      <c r="S29" s="115">
        <f t="shared" si="10"/>
        <v>99.558472082247846</v>
      </c>
      <c r="U29" s="115" t="e">
        <f>'SNA 2008'!#REF!</f>
        <v>#REF!</v>
      </c>
      <c r="V29" s="114" t="e">
        <f t="shared" si="11"/>
        <v>#REF!</v>
      </c>
      <c r="W29" s="114" t="e">
        <f t="shared" si="12"/>
        <v>#REF!</v>
      </c>
      <c r="X29" s="65" t="e">
        <f t="shared" si="13"/>
        <v>#REF!</v>
      </c>
    </row>
    <row r="30" spans="1:24" x14ac:dyDescent="0.2">
      <c r="A30" s="167"/>
      <c r="B30" s="113">
        <v>1975</v>
      </c>
      <c r="C30" s="29">
        <f>('[1]Anual_1947-1989 (ref1987)'!G32/'[1]Anual_1947-1989 (ref1987)'!B32)</f>
        <v>7.2179830062000003E-2</v>
      </c>
      <c r="D30" s="29">
        <f>('[1]Anual_1947-1989 (ref1987)'!H32/'[1]Anual_1947-1989 (ref1987)'!B32)</f>
        <v>0.11016204309050681</v>
      </c>
      <c r="E30" s="166">
        <f t="shared" si="0"/>
        <v>9.1170936576253414E-2</v>
      </c>
      <c r="F30" s="166">
        <f t="shared" si="1"/>
        <v>-3.7982213028506809E-2</v>
      </c>
      <c r="G30" s="166">
        <f>('[1]Anual_1947-1989 (ref1987)'!AF32)</f>
        <v>1.3120960518990099</v>
      </c>
      <c r="H30" s="166">
        <f>('[1]Anual_1947-1989 (ref1987)'!AI32)</f>
        <v>1.228221122448157</v>
      </c>
      <c r="I30" s="166">
        <f t="shared" si="2"/>
        <v>1.0682897630710575</v>
      </c>
      <c r="J30" s="166">
        <f>('[1]Anual_1947-1989 (ref1987)'!AP32)</f>
        <v>0.9539569412069</v>
      </c>
      <c r="K30" s="166">
        <f t="shared" si="3"/>
        <v>-4.60430587931E-2</v>
      </c>
      <c r="L30" s="166">
        <f>('[1]Anual_1947-1989 (ref1987)'!AL32)</f>
        <v>0.95839943063655886</v>
      </c>
      <c r="M30" s="166">
        <f t="shared" si="4"/>
        <v>-4.1600569363441142E-2</v>
      </c>
      <c r="N30" s="166">
        <f t="shared" si="5"/>
        <v>-4.4844547950989031E-3</v>
      </c>
      <c r="O30" s="166">
        <f t="shared" si="6"/>
        <v>1.6486671810937133E-3</v>
      </c>
      <c r="P30" s="166">
        <f t="shared" si="7"/>
        <v>-2.8357876140051898E-3</v>
      </c>
      <c r="Q30" s="168">
        <f t="shared" si="8"/>
        <v>-2.8357876140051898E-3</v>
      </c>
      <c r="R30" s="166">
        <f t="shared" si="9"/>
        <v>0.99716421238599484</v>
      </c>
      <c r="S30" s="115">
        <f t="shared" si="10"/>
        <v>99.276145400247728</v>
      </c>
      <c r="U30" s="115" t="e">
        <f>'SNA 2008'!#REF!</f>
        <v>#REF!</v>
      </c>
      <c r="V30" s="114" t="e">
        <f t="shared" si="11"/>
        <v>#REF!</v>
      </c>
      <c r="W30" s="114" t="e">
        <f t="shared" si="12"/>
        <v>#REF!</v>
      </c>
      <c r="X30" s="65" t="e">
        <f t="shared" si="13"/>
        <v>#REF!</v>
      </c>
    </row>
    <row r="31" spans="1:24" x14ac:dyDescent="0.2">
      <c r="A31" s="167"/>
      <c r="B31" s="113">
        <v>1976</v>
      </c>
      <c r="C31" s="29">
        <f>('[1]Anual_1947-1989 (ref1987)'!G33/'[1]Anual_1947-1989 (ref1987)'!B33)</f>
        <v>7.0131939587136941E-2</v>
      </c>
      <c r="D31" s="29">
        <f>('[1]Anual_1947-1989 (ref1987)'!H33/'[1]Anual_1947-1989 (ref1987)'!B33)</f>
        <v>9.4024156297950343E-2</v>
      </c>
      <c r="E31" s="166">
        <f t="shared" si="0"/>
        <v>8.2078047942543642E-2</v>
      </c>
      <c r="F31" s="166">
        <f t="shared" si="1"/>
        <v>-2.3892216710813402E-2</v>
      </c>
      <c r="G31" s="166">
        <f>('[1]Anual_1947-1989 (ref1987)'!AF33)</f>
        <v>1.4483063980518041</v>
      </c>
      <c r="H31" s="166">
        <f>('[1]Anual_1947-1989 (ref1987)'!AI33)</f>
        <v>1.5339267163258381</v>
      </c>
      <c r="I31" s="166">
        <f t="shared" si="2"/>
        <v>0.94418226284035434</v>
      </c>
      <c r="J31" s="166">
        <f>('[1]Anual_1947-1989 (ref1987)'!AP33)</f>
        <v>1.1150963289647406</v>
      </c>
      <c r="K31" s="166">
        <f t="shared" si="3"/>
        <v>0.11509632896474065</v>
      </c>
      <c r="L31" s="166">
        <f>('[1]Anual_1947-1989 (ref1987)'!AL33)</f>
        <v>1.0029700609122096</v>
      </c>
      <c r="M31" s="166">
        <f t="shared" si="4"/>
        <v>2.9700609122096377E-3</v>
      </c>
      <c r="N31" s="166">
        <f t="shared" si="5"/>
        <v>8.9195784299461942E-3</v>
      </c>
      <c r="O31" s="166">
        <f t="shared" si="6"/>
        <v>-7.0751203574600103E-5</v>
      </c>
      <c r="P31" s="166">
        <f t="shared" si="7"/>
        <v>8.8488272263715934E-3</v>
      </c>
      <c r="Q31" s="168">
        <f t="shared" si="8"/>
        <v>8.8488272263715934E-3</v>
      </c>
      <c r="R31" s="166">
        <f t="shared" si="9"/>
        <v>1.0088488272263716</v>
      </c>
      <c r="S31" s="115">
        <f t="shared" si="10"/>
        <v>100.15462285859466</v>
      </c>
      <c r="U31" s="115" t="e">
        <f>'SNA 2008'!#REF!</f>
        <v>#REF!</v>
      </c>
      <c r="V31" s="114" t="e">
        <f t="shared" si="11"/>
        <v>#REF!</v>
      </c>
      <c r="W31" s="114" t="e">
        <f t="shared" si="12"/>
        <v>#REF!</v>
      </c>
      <c r="X31" s="65" t="e">
        <f t="shared" si="13"/>
        <v>#REF!</v>
      </c>
    </row>
    <row r="32" spans="1:24" x14ac:dyDescent="0.2">
      <c r="A32" s="167"/>
      <c r="B32" s="113">
        <v>1977</v>
      </c>
      <c r="C32" s="29">
        <f>('[1]Anual_1947-1989 (ref1987)'!G34/'[1]Anual_1947-1989 (ref1987)'!B34)</f>
        <v>7.2452708524399737E-2</v>
      </c>
      <c r="D32" s="29">
        <f>('[1]Anual_1947-1989 (ref1987)'!H34/'[1]Anual_1947-1989 (ref1987)'!B34)</f>
        <v>7.9099377997552678E-2</v>
      </c>
      <c r="E32" s="166">
        <f t="shared" si="0"/>
        <v>7.57760432609762E-2</v>
      </c>
      <c r="F32" s="166">
        <f t="shared" si="1"/>
        <v>-6.6466694731529413E-3</v>
      </c>
      <c r="G32" s="166">
        <f>('[1]Anual_1947-1989 (ref1987)'!AF34)</f>
        <v>1.4311181595842251</v>
      </c>
      <c r="H32" s="166">
        <f>('[1]Anual_1947-1989 (ref1987)'!AI34)</f>
        <v>1.6518191445245833</v>
      </c>
      <c r="I32" s="166">
        <f t="shared" si="2"/>
        <v>0.86638913486870917</v>
      </c>
      <c r="J32" s="166">
        <f>('[1]Anual_1947-1989 (ref1987)'!AP34)</f>
        <v>1.1669463710676247</v>
      </c>
      <c r="K32" s="166">
        <f t="shared" si="3"/>
        <v>0.16694637106762467</v>
      </c>
      <c r="L32" s="166">
        <f>('[1]Anual_1947-1989 (ref1987)'!AL34)</f>
        <v>1.0684680836171683</v>
      </c>
      <c r="M32" s="166">
        <f t="shared" si="4"/>
        <v>6.8468083617168274E-2</v>
      </c>
      <c r="N32" s="166">
        <f t="shared" si="5"/>
        <v>1.0960286452267445E-2</v>
      </c>
      <c r="O32" s="166">
        <f t="shared" si="6"/>
        <v>-4.2592261597827204E-4</v>
      </c>
      <c r="P32" s="166">
        <f t="shared" si="7"/>
        <v>1.0534363836289173E-2</v>
      </c>
      <c r="Q32" s="168">
        <f t="shared" si="8"/>
        <v>1.0534363836289173E-2</v>
      </c>
      <c r="R32" s="166">
        <f t="shared" si="9"/>
        <v>1.0105343638362891</v>
      </c>
      <c r="S32" s="115">
        <f t="shared" si="10"/>
        <v>101.20968809567341</v>
      </c>
      <c r="U32" s="115" t="e">
        <f>'SNA 2008'!#REF!</f>
        <v>#REF!</v>
      </c>
      <c r="V32" s="114" t="e">
        <f t="shared" si="11"/>
        <v>#REF!</v>
      </c>
      <c r="W32" s="114" t="e">
        <f t="shared" si="12"/>
        <v>#REF!</v>
      </c>
      <c r="X32" s="65" t="e">
        <f t="shared" si="13"/>
        <v>#REF!</v>
      </c>
    </row>
    <row r="33" spans="1:26" x14ac:dyDescent="0.2">
      <c r="A33" s="167"/>
      <c r="B33" s="113">
        <v>1978</v>
      </c>
      <c r="C33" s="29">
        <f>('[1]Anual_1947-1989 (ref1987)'!G35/'[1]Anual_1947-1989 (ref1987)'!B35)</f>
        <v>6.6929654136610089E-2</v>
      </c>
      <c r="D33" s="29">
        <f>('[1]Anual_1947-1989 (ref1987)'!H35/'[1]Anual_1947-1989 (ref1987)'!B35)</f>
        <v>7.8848944177130148E-2</v>
      </c>
      <c r="E33" s="166">
        <f t="shared" si="0"/>
        <v>7.2889299156870119E-2</v>
      </c>
      <c r="F33" s="166">
        <f t="shared" si="1"/>
        <v>-1.1919290040520059E-2</v>
      </c>
      <c r="G33" s="166">
        <f>('[1]Anual_1947-1989 (ref1987)'!AF35)</f>
        <v>1.381433664000854</v>
      </c>
      <c r="H33" s="166">
        <f>('[1]Anual_1947-1989 (ref1987)'!AI35)</f>
        <v>1.1948845242489192</v>
      </c>
      <c r="I33" s="166">
        <f t="shared" si="2"/>
        <v>1.1561231532973413</v>
      </c>
      <c r="J33" s="166">
        <f>('[1]Anual_1947-1989 (ref1987)'!AP35)</f>
        <v>0.86324113753831722</v>
      </c>
      <c r="K33" s="166">
        <f t="shared" si="3"/>
        <v>-0.13675886246168278</v>
      </c>
      <c r="L33" s="166">
        <f>('[1]Anual_1947-1989 (ref1987)'!AL35)</f>
        <v>0.93095746145232949</v>
      </c>
      <c r="M33" s="166">
        <f t="shared" si="4"/>
        <v>-6.9042538547670507E-2</v>
      </c>
      <c r="N33" s="166">
        <f t="shared" si="5"/>
        <v>-1.1524533453698122E-2</v>
      </c>
      <c r="O33" s="166">
        <f t="shared" si="6"/>
        <v>8.8396954335556461E-4</v>
      </c>
      <c r="P33" s="166">
        <f t="shared" si="7"/>
        <v>-1.0640563910342557E-2</v>
      </c>
      <c r="Q33" s="168">
        <f t="shared" si="8"/>
        <v>-1.0640563910342557E-2</v>
      </c>
      <c r="R33" s="166">
        <f t="shared" si="9"/>
        <v>0.98935943608965748</v>
      </c>
      <c r="S33" s="115">
        <f t="shared" si="10"/>
        <v>100.13275994114557</v>
      </c>
      <c r="U33" s="115" t="e">
        <f>'SNA 2008'!#REF!</f>
        <v>#REF!</v>
      </c>
      <c r="V33" s="114" t="e">
        <f t="shared" si="11"/>
        <v>#REF!</v>
      </c>
      <c r="W33" s="114" t="e">
        <f t="shared" si="12"/>
        <v>#REF!</v>
      </c>
      <c r="X33" s="65" t="e">
        <f t="shared" si="13"/>
        <v>#REF!</v>
      </c>
    </row>
    <row r="34" spans="1:26" x14ac:dyDescent="0.2">
      <c r="A34" s="167"/>
      <c r="B34" s="113">
        <v>1979</v>
      </c>
      <c r="C34" s="29">
        <f>('[1]Anual_1947-1989 (ref1987)'!G36/'[1]Anual_1947-1989 (ref1987)'!B36)</f>
        <v>7.2407634768658552E-2</v>
      </c>
      <c r="D34" s="29">
        <f>('[1]Anual_1947-1989 (ref1987)'!H36/'[1]Anual_1947-1989 (ref1987)'!B36)</f>
        <v>9.3260860463571932E-2</v>
      </c>
      <c r="E34" s="166">
        <f t="shared" si="0"/>
        <v>8.2834247616115242E-2</v>
      </c>
      <c r="F34" s="166">
        <f t="shared" si="1"/>
        <v>-2.085322569491338E-2</v>
      </c>
      <c r="G34" s="166">
        <f>('[1]Anual_1947-1989 (ref1987)'!AF36)</f>
        <v>1.759323333462198</v>
      </c>
      <c r="H34" s="166">
        <f>('[1]Anual_1947-1989 (ref1987)'!AI36)</f>
        <v>1.648256624213289</v>
      </c>
      <c r="I34" s="166">
        <f t="shared" si="2"/>
        <v>1.0673843548494284</v>
      </c>
      <c r="J34" s="166">
        <f>('[1]Anual_1947-1989 (ref1987)'!AP36)</f>
        <v>0.92130083096507642</v>
      </c>
      <c r="K34" s="166">
        <f t="shared" si="3"/>
        <v>-7.8699169034923577E-2</v>
      </c>
      <c r="L34" s="166">
        <f>('[1]Anual_1947-1989 (ref1987)'!AL36)</f>
        <v>0.97606431609793853</v>
      </c>
      <c r="M34" s="166">
        <f t="shared" si="4"/>
        <v>-2.3935683902061466E-2</v>
      </c>
      <c r="N34" s="166">
        <f t="shared" si="5"/>
        <v>-6.9582641515651463E-3</v>
      </c>
      <c r="O34" s="166">
        <f t="shared" si="6"/>
        <v>5.1137636151602655E-4</v>
      </c>
      <c r="P34" s="166">
        <f t="shared" si="7"/>
        <v>-6.44688779004912E-3</v>
      </c>
      <c r="Q34" s="168">
        <f t="shared" si="8"/>
        <v>-6.44688779004912E-3</v>
      </c>
      <c r="R34" s="166">
        <f t="shared" si="9"/>
        <v>0.99355311220995091</v>
      </c>
      <c r="S34" s="115">
        <f t="shared" si="10"/>
        <v>99.487215273697075</v>
      </c>
      <c r="U34" s="115" t="e">
        <f>'SNA 2008'!#REF!</f>
        <v>#REF!</v>
      </c>
      <c r="V34" s="114" t="e">
        <f t="shared" si="11"/>
        <v>#REF!</v>
      </c>
      <c r="W34" s="114" t="e">
        <f t="shared" si="12"/>
        <v>#REF!</v>
      </c>
      <c r="X34" s="65" t="e">
        <f t="shared" si="13"/>
        <v>#REF!</v>
      </c>
    </row>
    <row r="35" spans="1:26" x14ac:dyDescent="0.2">
      <c r="A35" s="167"/>
      <c r="B35" s="113">
        <v>1980</v>
      </c>
      <c r="C35" s="29">
        <f>('[1]Anual_1947-1989 (ref1987)'!G37/'[1]Anual_1947-1989 (ref1987)'!B37)</f>
        <v>8.9624031584755945E-2</v>
      </c>
      <c r="D35" s="29">
        <f>('[1]Anual_1947-1989 (ref1987)'!H37/'[1]Anual_1947-1989 (ref1987)'!B37)</f>
        <v>0.11193010188997174</v>
      </c>
      <c r="E35" s="166">
        <f t="shared" si="0"/>
        <v>0.10077706673736384</v>
      </c>
      <c r="F35" s="166">
        <f t="shared" si="1"/>
        <v>-2.2306070305215794E-2</v>
      </c>
      <c r="G35" s="166">
        <f>('[1]Anual_1947-1989 (ref1987)'!AF37)</f>
        <v>1.8635325699824761</v>
      </c>
      <c r="H35" s="166">
        <f>('[1]Anual_1947-1989 (ref1987)'!AI37)</f>
        <v>2.1229867101671194</v>
      </c>
      <c r="I35" s="166">
        <f t="shared" si="2"/>
        <v>0.87778814679239359</v>
      </c>
      <c r="J35" s="166">
        <f>('[1]Anual_1947-1989 (ref1987)'!AP37)</f>
        <v>0.80615686519862451</v>
      </c>
      <c r="K35" s="166">
        <f t="shared" si="3"/>
        <v>-0.19384313480137549</v>
      </c>
      <c r="L35" s="166">
        <f>('[1]Anual_1947-1989 (ref1987)'!AL37)</f>
        <v>1.2688214429288349</v>
      </c>
      <c r="M35" s="166">
        <f t="shared" si="4"/>
        <v>0.26882144292883492</v>
      </c>
      <c r="N35" s="166">
        <f t="shared" si="5"/>
        <v>-1.7147541003262243E-2</v>
      </c>
      <c r="O35" s="166">
        <f t="shared" si="6"/>
        <v>-4.7259210812820949E-3</v>
      </c>
      <c r="P35" s="166">
        <f t="shared" si="7"/>
        <v>-2.187346208454434E-2</v>
      </c>
      <c r="Q35" s="168">
        <f t="shared" si="8"/>
        <v>-2.187346208454434E-2</v>
      </c>
      <c r="R35" s="166">
        <f t="shared" si="9"/>
        <v>0.97812653791545567</v>
      </c>
      <c r="S35" s="115">
        <f t="shared" si="10"/>
        <v>97.311085442510958</v>
      </c>
      <c r="U35" s="115" t="e">
        <f>'SNA 2008'!#REF!</f>
        <v>#REF!</v>
      </c>
      <c r="V35" s="114" t="e">
        <f t="shared" si="11"/>
        <v>#REF!</v>
      </c>
      <c r="W35" s="114" t="e">
        <f t="shared" si="12"/>
        <v>#REF!</v>
      </c>
      <c r="X35" s="65" t="e">
        <f t="shared" si="13"/>
        <v>#REF!</v>
      </c>
    </row>
    <row r="36" spans="1:26" x14ac:dyDescent="0.2">
      <c r="A36" s="167"/>
      <c r="B36" s="113">
        <v>1981</v>
      </c>
      <c r="C36" s="29">
        <f>('[1]Anual_1947-1989 (ref1987)'!G38/'[1]Anual_1947-1989 (ref1987)'!B38)</f>
        <v>9.6228364440925265E-2</v>
      </c>
      <c r="D36" s="29">
        <f>('[1]Anual_1947-1989 (ref1987)'!H38/'[1]Anual_1947-1989 (ref1987)'!B38)</f>
        <v>0.10010081701254191</v>
      </c>
      <c r="E36" s="166">
        <f t="shared" si="0"/>
        <v>9.8164590726733586E-2</v>
      </c>
      <c r="F36" s="166">
        <f t="shared" si="1"/>
        <v>-3.8724525716166414E-3</v>
      </c>
      <c r="G36" s="166">
        <f>('[1]Anual_1947-1989 (ref1987)'!AF38)</f>
        <v>2.0058918497715901</v>
      </c>
      <c r="H36" s="166">
        <f>('[1]Anual_1947-1989 (ref1987)'!AI38)</f>
        <v>1.7005560831521107</v>
      </c>
      <c r="I36" s="166">
        <f t="shared" si="2"/>
        <v>1.1795505421106232</v>
      </c>
      <c r="J36" s="166">
        <f>('[1]Anual_1947-1989 (ref1987)'!AP38)</f>
        <v>0.88110348439798869</v>
      </c>
      <c r="K36" s="166">
        <f t="shared" si="3"/>
        <v>-0.11889651560201131</v>
      </c>
      <c r="L36" s="166">
        <f>('[1]Anual_1947-1989 (ref1987)'!AL38)</f>
        <v>0.90317100368441205</v>
      </c>
      <c r="M36" s="166">
        <f t="shared" si="4"/>
        <v>-9.6828996315587945E-2</v>
      </c>
      <c r="N36" s="166">
        <f t="shared" si="5"/>
        <v>-1.3767038980327424E-2</v>
      </c>
      <c r="O36" s="166">
        <f t="shared" si="6"/>
        <v>4.1516578173979795E-4</v>
      </c>
      <c r="P36" s="166">
        <f t="shared" si="7"/>
        <v>-1.3351873198587626E-2</v>
      </c>
      <c r="Q36" s="168">
        <f t="shared" si="8"/>
        <v>-1.3351873198587626E-2</v>
      </c>
      <c r="R36" s="166">
        <f t="shared" si="9"/>
        <v>0.98664812680141234</v>
      </c>
      <c r="S36" s="115">
        <f t="shared" si="10"/>
        <v>96.011800168865619</v>
      </c>
      <c r="U36" s="115" t="e">
        <f>'SNA 2008'!#REF!</f>
        <v>#REF!</v>
      </c>
      <c r="V36" s="114" t="e">
        <f t="shared" si="11"/>
        <v>#REF!</v>
      </c>
      <c r="W36" s="114" t="e">
        <f t="shared" si="12"/>
        <v>#REF!</v>
      </c>
      <c r="X36" s="65" t="e">
        <f t="shared" si="13"/>
        <v>#REF!</v>
      </c>
    </row>
    <row r="37" spans="1:26" x14ac:dyDescent="0.2">
      <c r="A37" s="167"/>
      <c r="B37" s="113">
        <v>1982</v>
      </c>
      <c r="C37" s="29">
        <f>('[1]Anual_1947-1989 (ref1987)'!G39/'[1]Anual_1947-1989 (ref1987)'!B39)</f>
        <v>7.9004586579844618E-2</v>
      </c>
      <c r="D37" s="29">
        <f>('[1]Anual_1947-1989 (ref1987)'!H39/'[1]Anual_1947-1989 (ref1987)'!B39)</f>
        <v>8.5906703348130567E-2</v>
      </c>
      <c r="E37" s="166">
        <f t="shared" si="0"/>
        <v>8.2455644963987593E-2</v>
      </c>
      <c r="F37" s="166">
        <f t="shared" si="1"/>
        <v>-6.9021167682859486E-3</v>
      </c>
      <c r="G37" s="166">
        <f>('[1]Anual_1947-1989 (ref1987)'!AF39)</f>
        <v>2.01813799691381</v>
      </c>
      <c r="H37" s="166">
        <f>('[1]Anual_1947-1989 (ref1987)'!AI39)</f>
        <v>1.8317394183547369</v>
      </c>
      <c r="I37" s="166">
        <f t="shared" si="2"/>
        <v>1.1017604232847136</v>
      </c>
      <c r="J37" s="166">
        <f>('[1]Anual_1947-1989 (ref1987)'!AP39)</f>
        <v>0.97212403283220372</v>
      </c>
      <c r="K37" s="166">
        <f t="shared" si="3"/>
        <v>-2.7875967167796278E-2</v>
      </c>
      <c r="L37" s="166">
        <f>('[1]Anual_1947-1989 (ref1987)'!AL39)</f>
        <v>0.92055977128090571</v>
      </c>
      <c r="M37" s="166">
        <f t="shared" si="4"/>
        <v>-7.9440228719094286E-2</v>
      </c>
      <c r="N37" s="166">
        <f t="shared" si="5"/>
        <v>-2.5324303242293118E-3</v>
      </c>
      <c r="O37" s="166">
        <f t="shared" si="6"/>
        <v>5.9562208975914291E-4</v>
      </c>
      <c r="P37" s="166">
        <f t="shared" si="7"/>
        <v>-1.9368082344701689E-3</v>
      </c>
      <c r="Q37" s="168">
        <f t="shared" si="8"/>
        <v>-1.9368082344701689E-3</v>
      </c>
      <c r="R37" s="166">
        <f t="shared" si="9"/>
        <v>0.99806319176552982</v>
      </c>
      <c r="S37" s="115">
        <f t="shared" si="10"/>
        <v>95.825843723692259</v>
      </c>
      <c r="U37" s="115" t="e">
        <f>'SNA 2008'!#REF!</f>
        <v>#REF!</v>
      </c>
      <c r="V37" s="114" t="e">
        <f t="shared" si="11"/>
        <v>#REF!</v>
      </c>
      <c r="W37" s="114" t="e">
        <f t="shared" si="12"/>
        <v>#REF!</v>
      </c>
      <c r="X37" s="65" t="e">
        <f t="shared" si="13"/>
        <v>#REF!</v>
      </c>
    </row>
    <row r="38" spans="1:26" x14ac:dyDescent="0.2">
      <c r="A38" s="167"/>
      <c r="B38" s="113">
        <v>1983</v>
      </c>
      <c r="C38" s="29">
        <f>('[1]Anual_1947-1989 (ref1987)'!G40/'[1]Anual_1947-1989 (ref1987)'!B40)</f>
        <v>0.12243759810069144</v>
      </c>
      <c r="D38" s="29">
        <f>('[1]Anual_1947-1989 (ref1987)'!H40/'[1]Anual_1947-1989 (ref1987)'!B40)</f>
        <v>9.6565993335145497E-2</v>
      </c>
      <c r="E38" s="166">
        <f t="shared" si="0"/>
        <v>0.10950179571791846</v>
      </c>
      <c r="F38" s="166">
        <f t="shared" si="1"/>
        <v>2.5871604765545939E-2</v>
      </c>
      <c r="G38" s="166">
        <f>('[1]Anual_1947-1989 (ref1987)'!AF40)</f>
        <v>2.7787867445553402</v>
      </c>
      <c r="H38" s="166">
        <f>('[1]Anual_1947-1989 (ref1987)'!AI40)</f>
        <v>3.0545399400409101</v>
      </c>
      <c r="I38" s="166">
        <f t="shared" si="2"/>
        <v>0.90972349325971602</v>
      </c>
      <c r="J38" s="166">
        <f>('[1]Anual_1947-1989 (ref1987)'!AP40)</f>
        <v>0.98944035360062144</v>
      </c>
      <c r="K38" s="166">
        <f t="shared" si="3"/>
        <v>-1.0559646399378564E-2</v>
      </c>
      <c r="L38" s="166">
        <f>('[1]Anual_1947-1989 (ref1987)'!AL40)</f>
        <v>1.1050852449542812</v>
      </c>
      <c r="M38" s="166">
        <f t="shared" si="4"/>
        <v>0.10508524495428118</v>
      </c>
      <c r="N38" s="166">
        <f t="shared" si="5"/>
        <v>-1.0519134962082184E-3</v>
      </c>
      <c r="O38" s="166">
        <f t="shared" si="6"/>
        <v>2.4601938507107842E-3</v>
      </c>
      <c r="P38" s="166">
        <f t="shared" si="7"/>
        <v>1.4082803545025658E-3</v>
      </c>
      <c r="Q38" s="168">
        <f t="shared" si="8"/>
        <v>1.4082803545025658E-3</v>
      </c>
      <c r="R38" s="166">
        <f t="shared" si="9"/>
        <v>1.0014082803545026</v>
      </c>
      <c r="S38" s="115">
        <f t="shared" si="10"/>
        <v>95.960793376861972</v>
      </c>
      <c r="U38" s="115" t="e">
        <f>'SNA 2008'!#REF!</f>
        <v>#REF!</v>
      </c>
      <c r="V38" s="114" t="e">
        <f t="shared" si="11"/>
        <v>#REF!</v>
      </c>
      <c r="W38" s="114" t="e">
        <f t="shared" si="12"/>
        <v>#REF!</v>
      </c>
      <c r="X38" s="65" t="e">
        <f t="shared" si="13"/>
        <v>#REF!</v>
      </c>
    </row>
    <row r="39" spans="1:26" x14ac:dyDescent="0.2">
      <c r="A39" s="167"/>
      <c r="B39" s="113">
        <v>1984</v>
      </c>
      <c r="C39" s="29">
        <f>('[1]Anual_1947-1989 (ref1987)'!G41/'[1]Anual_1947-1989 (ref1987)'!B41)</f>
        <v>0.15035384506617777</v>
      </c>
      <c r="D39" s="29">
        <f>('[1]Anual_1947-1989 (ref1987)'!H41/'[1]Anual_1947-1989 (ref1987)'!B41)</f>
        <v>8.7945472599696192E-2</v>
      </c>
      <c r="E39" s="166">
        <f t="shared" si="0"/>
        <v>0.11914965883293699</v>
      </c>
      <c r="F39" s="166">
        <f t="shared" si="1"/>
        <v>6.2408372466481579E-2</v>
      </c>
      <c r="G39" s="166">
        <f>('[1]Anual_1947-1989 (ref1987)'!AF41)</f>
        <v>3.0870303917594897</v>
      </c>
      <c r="H39" s="166">
        <f>('[1]Anual_1947-1989 (ref1987)'!AI41)</f>
        <v>3.3114485212482885</v>
      </c>
      <c r="I39" s="166">
        <f t="shared" si="2"/>
        <v>0.93222961853436825</v>
      </c>
      <c r="J39" s="166">
        <f>('[1]Anual_1947-1989 (ref1987)'!AP41)</f>
        <v>1.059696046486118</v>
      </c>
      <c r="K39" s="166">
        <f t="shared" si="3"/>
        <v>5.9696046486118037E-2</v>
      </c>
      <c r="L39" s="166">
        <f>('[1]Anual_1947-1989 (ref1987)'!AL41)</f>
        <v>1.0420449323099454</v>
      </c>
      <c r="M39" s="166">
        <f t="shared" si="4"/>
        <v>4.2044932309945438E-2</v>
      </c>
      <c r="N39" s="166">
        <f t="shared" si="5"/>
        <v>6.6307288719131994E-3</v>
      </c>
      <c r="O39" s="166">
        <f t="shared" si="6"/>
        <v>2.5180831599175345E-3</v>
      </c>
      <c r="P39" s="166">
        <f t="shared" si="7"/>
        <v>9.1488120318307335E-3</v>
      </c>
      <c r="Q39" s="168">
        <f t="shared" si="8"/>
        <v>9.1488120318307335E-3</v>
      </c>
      <c r="R39" s="166">
        <f t="shared" si="9"/>
        <v>1.0091488120318308</v>
      </c>
      <c r="S39" s="115">
        <f t="shared" si="10"/>
        <v>96.838720637892237</v>
      </c>
      <c r="U39" s="115" t="e">
        <f>'SNA 2008'!#REF!</f>
        <v>#REF!</v>
      </c>
      <c r="V39" s="114" t="e">
        <f t="shared" si="11"/>
        <v>#REF!</v>
      </c>
      <c r="W39" s="114" t="e">
        <f t="shared" si="12"/>
        <v>#REF!</v>
      </c>
      <c r="X39" s="65" t="e">
        <f t="shared" si="13"/>
        <v>#REF!</v>
      </c>
    </row>
    <row r="40" spans="1:26" x14ac:dyDescent="0.2">
      <c r="A40" s="167"/>
      <c r="B40" s="113">
        <v>1985</v>
      </c>
      <c r="C40" s="29">
        <f>('[1]Anual_1947-1989 (ref1987)'!G42/'[1]Anual_1947-1989 (ref1987)'!B42)</f>
        <v>0.12948580675401197</v>
      </c>
      <c r="D40" s="29">
        <f>('[1]Anual_1947-1989 (ref1987)'!H42/'[1]Anual_1947-1989 (ref1987)'!B42)</f>
        <v>7.5011549732347013E-2</v>
      </c>
      <c r="E40" s="166">
        <f t="shared" si="0"/>
        <v>0.10224867824317949</v>
      </c>
      <c r="F40" s="166">
        <f t="shared" si="1"/>
        <v>5.447425702166496E-2</v>
      </c>
      <c r="G40" s="166">
        <f>('[1]Anual_1947-1989 (ref1987)'!AF42)</f>
        <v>3.4851158027641902</v>
      </c>
      <c r="H40" s="166">
        <f>('[1]Anual_1947-1989 (ref1987)'!AI42)</f>
        <v>3.1226083521248853</v>
      </c>
      <c r="I40" s="166">
        <f t="shared" si="2"/>
        <v>1.1160912319960408</v>
      </c>
      <c r="J40" s="166">
        <f>('[1]Anual_1947-1989 (ref1987)'!AP42)</f>
        <v>0.95899699425229712</v>
      </c>
      <c r="K40" s="166">
        <f t="shared" si="3"/>
        <v>-4.1003005747702881E-2</v>
      </c>
      <c r="L40" s="166">
        <f>('[1]Anual_1947-1989 (ref1987)'!AL42)</f>
        <v>0.91493803204554391</v>
      </c>
      <c r="M40" s="166">
        <f t="shared" si="4"/>
        <v>-8.5061967954456086E-2</v>
      </c>
      <c r="N40" s="166">
        <f t="shared" si="5"/>
        <v>-4.6792159965673482E-3</v>
      </c>
      <c r="O40" s="166">
        <f t="shared" si="6"/>
        <v>-5.0644823395963202E-3</v>
      </c>
      <c r="P40" s="166">
        <f t="shared" si="7"/>
        <v>-9.7436983361636684E-3</v>
      </c>
      <c r="Q40" s="168">
        <f t="shared" si="8"/>
        <v>-9.7436983361636684E-3</v>
      </c>
      <c r="R40" s="166">
        <f t="shared" si="9"/>
        <v>0.99025630166383638</v>
      </c>
      <c r="S40" s="115">
        <f t="shared" si="10"/>
        <v>95.8951533567366</v>
      </c>
      <c r="U40" s="115" t="e">
        <f>'SNA 2008'!#REF!</f>
        <v>#REF!</v>
      </c>
      <c r="V40" s="114" t="e">
        <f t="shared" si="11"/>
        <v>#REF!</v>
      </c>
      <c r="W40" s="114" t="e">
        <f t="shared" si="12"/>
        <v>#REF!</v>
      </c>
      <c r="X40" s="65" t="e">
        <f t="shared" si="13"/>
        <v>#REF!</v>
      </c>
    </row>
    <row r="41" spans="1:26" x14ac:dyDescent="0.2">
      <c r="A41" s="167"/>
      <c r="B41" s="113">
        <v>1986</v>
      </c>
      <c r="C41" s="29">
        <f>('[1]Anual_1947-1989 (ref1987)'!G43/'[1]Anual_1947-1989 (ref1987)'!B43)</f>
        <v>9.2173003191722919E-2</v>
      </c>
      <c r="D41" s="29">
        <f>('[1]Anual_1947-1989 (ref1987)'!H43/'[1]Anual_1947-1989 (ref1987)'!B43)</f>
        <v>6.6433778842339378E-2</v>
      </c>
      <c r="E41" s="166">
        <f t="shared" si="0"/>
        <v>7.9303391017031155E-2</v>
      </c>
      <c r="F41" s="166">
        <f t="shared" si="1"/>
        <v>2.5739224349383541E-2</v>
      </c>
      <c r="G41" s="166">
        <f>('[1]Anual_1947-1989 (ref1987)'!AF43)</f>
        <v>1.6353048064603608</v>
      </c>
      <c r="H41" s="166">
        <f>('[1]Anual_1947-1989 (ref1987)'!AI43)</f>
        <v>2.2786037903238219</v>
      </c>
      <c r="I41" s="166">
        <f t="shared" si="2"/>
        <v>0.71767843685889809</v>
      </c>
      <c r="J41" s="166">
        <f>('[1]Anual_1947-1989 (ref1987)'!AP43)</f>
        <v>1.2707583780920078</v>
      </c>
      <c r="K41" s="166">
        <f t="shared" si="3"/>
        <v>0.27075837809200776</v>
      </c>
      <c r="L41" s="166">
        <f>('[1]Anual_1947-1989 (ref1987)'!AL43)</f>
        <v>1.2360573215326962</v>
      </c>
      <c r="M41" s="166">
        <f t="shared" si="4"/>
        <v>0.23605732153269621</v>
      </c>
      <c r="N41" s="166">
        <f t="shared" si="5"/>
        <v>1.5410032683533839E-2</v>
      </c>
      <c r="O41" s="166">
        <f t="shared" si="6"/>
        <v>4.915574910968167E-3</v>
      </c>
      <c r="P41" s="166">
        <f t="shared" si="7"/>
        <v>2.0325607594502006E-2</v>
      </c>
      <c r="Q41" s="168">
        <f t="shared" si="8"/>
        <v>2.0325607594502006E-2</v>
      </c>
      <c r="R41" s="166">
        <f t="shared" si="9"/>
        <v>1.020325607594502</v>
      </c>
      <c r="S41" s="115">
        <f t="shared" si="10"/>
        <v>97.844280614080219</v>
      </c>
      <c r="U41" s="115" t="e">
        <f>'SNA 2008'!#REF!</f>
        <v>#REF!</v>
      </c>
      <c r="V41" s="114" t="e">
        <f t="shared" si="11"/>
        <v>#REF!</v>
      </c>
      <c r="W41" s="114" t="e">
        <f t="shared" si="12"/>
        <v>#REF!</v>
      </c>
      <c r="X41" s="65" t="e">
        <f t="shared" si="13"/>
        <v>#REF!</v>
      </c>
    </row>
    <row r="42" spans="1:26" x14ac:dyDescent="0.2">
      <c r="A42" s="167"/>
      <c r="B42" s="113">
        <v>1987</v>
      </c>
      <c r="C42" s="29">
        <f>('[1]Anual_1947-1989 (ref1987)'!G44/'[1]Anual_1947-1989 (ref1987)'!B44)</f>
        <v>9.8284524863357078E-2</v>
      </c>
      <c r="D42" s="29">
        <f>('[1]Anual_1947-1989 (ref1987)'!H44/'[1]Anual_1947-1989 (ref1987)'!B44)</f>
        <v>6.4339175270289192E-2</v>
      </c>
      <c r="E42" s="166">
        <f t="shared" si="0"/>
        <v>8.1311850066823135E-2</v>
      </c>
      <c r="F42" s="166">
        <f t="shared" si="1"/>
        <v>3.3945349593067886E-2</v>
      </c>
      <c r="G42" s="166">
        <f>('[1]Anual_1947-1989 (ref1987)'!AF44)</f>
        <v>5.3230256536800402</v>
      </c>
      <c r="H42" s="166">
        <f>('[1]Anual_1947-1989 (ref1987)'!AI44)</f>
        <v>2.8806362944324477</v>
      </c>
      <c r="I42" s="166">
        <f t="shared" si="2"/>
        <v>1.8478645374176959</v>
      </c>
      <c r="J42" s="166">
        <f>('[1]Anual_1947-1989 (ref1987)'!AP44)</f>
        <v>0.891479939868144</v>
      </c>
      <c r="K42" s="166">
        <f t="shared" si="3"/>
        <v>-0.108520060131856</v>
      </c>
      <c r="L42" s="166">
        <f>('[1]Anual_1947-1989 (ref1987)'!AL44)</f>
        <v>0.57315763434728217</v>
      </c>
      <c r="M42" s="166">
        <f t="shared" si="4"/>
        <v>-0.42684236565271783</v>
      </c>
      <c r="N42" s="166">
        <f t="shared" si="5"/>
        <v>-1.6305495437511384E-2</v>
      </c>
      <c r="O42" s="166">
        <f t="shared" si="6"/>
        <v>-2.5279805161653651E-2</v>
      </c>
      <c r="P42" s="166">
        <f t="shared" si="7"/>
        <v>-4.1585300599165036E-2</v>
      </c>
      <c r="Q42" s="168">
        <f t="shared" si="8"/>
        <v>-4.1585300599165036E-2</v>
      </c>
      <c r="R42" s="166">
        <f t="shared" si="9"/>
        <v>0.95841469940083501</v>
      </c>
      <c r="S42" s="115">
        <f t="shared" si="10"/>
        <v>93.775396792834641</v>
      </c>
      <c r="U42" s="115" t="e">
        <f>'SNA 2008'!#REF!</f>
        <v>#REF!</v>
      </c>
      <c r="V42" s="114" t="e">
        <f t="shared" si="11"/>
        <v>#REF!</v>
      </c>
      <c r="W42" s="114" t="e">
        <f t="shared" si="12"/>
        <v>#REF!</v>
      </c>
      <c r="X42" s="65" t="e">
        <f t="shared" si="13"/>
        <v>#REF!</v>
      </c>
    </row>
    <row r="43" spans="1:26" x14ac:dyDescent="0.2">
      <c r="A43" s="167"/>
      <c r="B43" s="113">
        <v>1988</v>
      </c>
      <c r="C43" s="29">
        <f>('[1]Anual_1947-1989 (ref1987)'!G45/'[1]Anual_1947-1989 (ref1987)'!B45)</f>
        <v>0.1166736189573731</v>
      </c>
      <c r="D43" s="29">
        <f>('[1]Anual_1947-1989 (ref1987)'!H45/'[1]Anual_1947-1989 (ref1987)'!B45)</f>
        <v>6.0998675771372086E-2</v>
      </c>
      <c r="E43" s="166">
        <f t="shared" si="0"/>
        <v>8.8836147364372592E-2</v>
      </c>
      <c r="F43" s="166">
        <f t="shared" si="1"/>
        <v>5.5674943186001018E-2</v>
      </c>
      <c r="G43" s="166">
        <f>('[1]Anual_1947-1989 (ref1987)'!AF45)</f>
        <v>11.0641175477493</v>
      </c>
      <c r="H43" s="166">
        <f>('[1]Anual_1947-1989 (ref1987)'!AI45)</f>
        <v>7.442859984864123</v>
      </c>
      <c r="I43" s="166">
        <f t="shared" si="2"/>
        <v>1.4865411374457405</v>
      </c>
      <c r="J43" s="166">
        <f>('[1]Anual_1947-1989 (ref1987)'!AP45)</f>
        <v>1.0793561025425611</v>
      </c>
      <c r="K43" s="166">
        <f t="shared" si="3"/>
        <v>7.9356102542561091E-2</v>
      </c>
      <c r="L43" s="166">
        <f>('[1]Anual_1947-1989 (ref1987)'!AL45)</f>
        <v>0.64750137096050175</v>
      </c>
      <c r="M43" s="166">
        <f t="shared" si="4"/>
        <v>-0.35249862903949825</v>
      </c>
      <c r="N43" s="166">
        <f t="shared" si="5"/>
        <v>1.0479654815190561E-2</v>
      </c>
      <c r="O43" s="166">
        <f t="shared" si="6"/>
        <v>-3.0309342999235871E-2</v>
      </c>
      <c r="P43" s="166">
        <f t="shared" si="7"/>
        <v>-1.9829688184045312E-2</v>
      </c>
      <c r="Q43" s="168">
        <f t="shared" si="8"/>
        <v>-1.9829688184045312E-2</v>
      </c>
      <c r="R43" s="166">
        <f t="shared" si="9"/>
        <v>0.98017031181595471</v>
      </c>
      <c r="S43" s="115">
        <f t="shared" si="10"/>
        <v>91.915859915097613</v>
      </c>
      <c r="U43" s="115" t="e">
        <f>'SNA 2008'!#REF!</f>
        <v>#REF!</v>
      </c>
      <c r="V43" s="114" t="e">
        <f t="shared" si="11"/>
        <v>#REF!</v>
      </c>
      <c r="W43" s="114" t="e">
        <f t="shared" si="12"/>
        <v>#REF!</v>
      </c>
      <c r="X43" s="65" t="e">
        <f t="shared" si="13"/>
        <v>#REF!</v>
      </c>
    </row>
    <row r="44" spans="1:26" ht="13.5" thickBot="1" x14ac:dyDescent="0.25">
      <c r="A44" s="167"/>
      <c r="B44" s="118">
        <v>1989</v>
      </c>
      <c r="C44" s="151">
        <f>('[1]Anual_1947-1989 (ref1987)'!G46/'[1]Anual_1947-1989 (ref1987)'!B46)</f>
        <v>8.9296096718890161E-2</v>
      </c>
      <c r="D44" s="151">
        <f>('[1]Anual_1947-1989 (ref1987)'!H46/'[1]Anual_1947-1989 (ref1987)'!B46)</f>
        <v>5.4612700194984466E-2</v>
      </c>
      <c r="E44" s="170">
        <f t="shared" si="0"/>
        <v>7.195439845693731E-2</v>
      </c>
      <c r="F44" s="170">
        <f t="shared" si="1"/>
        <v>3.4683396523905695E-2</v>
      </c>
      <c r="G44" s="170">
        <f>('[1]Anual_1947-1989 (ref1987)'!AF46)</f>
        <v>18.591562594314301</v>
      </c>
      <c r="H44" s="170">
        <f>('[1]Anual_1947-1989 (ref1987)'!AI46)</f>
        <v>11.048864939077795</v>
      </c>
      <c r="I44" s="170">
        <f t="shared" si="2"/>
        <v>1.6826671967506253</v>
      </c>
      <c r="J44" s="170">
        <f>('[1]Anual_1947-1989 (ref1987)'!AP46)</f>
        <v>0.95366387405000119</v>
      </c>
      <c r="K44" s="170">
        <f t="shared" si="3"/>
        <v>-4.6336125949998808E-2</v>
      </c>
      <c r="L44" s="170">
        <f>('[1]Anual_1947-1989 (ref1987)'!AL46)</f>
        <v>0.60856098473946907</v>
      </c>
      <c r="M44" s="170">
        <f t="shared" si="4"/>
        <v>-0.39143901526053093</v>
      </c>
      <c r="N44" s="170">
        <f t="shared" si="5"/>
        <v>-5.6101606257212598E-3</v>
      </c>
      <c r="O44" s="170">
        <f t="shared" si="6"/>
        <v>-2.2309078172371453E-2</v>
      </c>
      <c r="P44" s="170">
        <f t="shared" si="7"/>
        <v>-2.7919238798092712E-2</v>
      </c>
      <c r="Q44" s="171">
        <f t="shared" si="8"/>
        <v>-2.7919238798092712E-2</v>
      </c>
      <c r="R44" s="170">
        <f t="shared" si="9"/>
        <v>0.97208076120190734</v>
      </c>
      <c r="S44" s="120">
        <f t="shared" si="10"/>
        <v>89.349639072795966</v>
      </c>
      <c r="U44" s="115" t="e">
        <f>'SNA 2008'!#REF!</f>
        <v>#REF!</v>
      </c>
      <c r="V44" s="114" t="e">
        <f t="shared" si="11"/>
        <v>#REF!</v>
      </c>
      <c r="W44" s="114" t="e">
        <f t="shared" si="12"/>
        <v>#REF!</v>
      </c>
      <c r="X44" s="65" t="e">
        <f t="shared" si="13"/>
        <v>#REF!</v>
      </c>
    </row>
    <row r="45" spans="1:26" x14ac:dyDescent="0.2">
      <c r="A45" s="123" t="s">
        <v>171</v>
      </c>
      <c r="B45" s="123">
        <v>1990</v>
      </c>
      <c r="C45" s="29">
        <f>('[1]Anual_1947-1989 (ref1987)'!G47/'[1]Anual_1947-1989 (ref1987)'!B47)</f>
        <v>8.1972380588481705E-2</v>
      </c>
      <c r="D45" s="29">
        <f>('[1]Anual_1947-1989 (ref1987)'!H47/'[1]Anual_1947-1989 (ref1987)'!B47)</f>
        <v>6.9583649580428453E-2</v>
      </c>
      <c r="E45" s="166">
        <f t="shared" si="0"/>
        <v>7.5778015084455086E-2</v>
      </c>
      <c r="F45" s="166">
        <f t="shared" si="1"/>
        <v>1.2388731008053253E-2</v>
      </c>
      <c r="G45" s="166">
        <f>('[1]Anual_1947-1989 (ref1987)'!AF47)</f>
        <v>17.510100000000001</v>
      </c>
      <c r="H45" s="166">
        <f>('[1]Anual_1947-1989 (ref1987)'!AI47)</f>
        <v>23.563184667851882</v>
      </c>
      <c r="I45" s="166">
        <f t="shared" si="2"/>
        <v>0.74311262449551962</v>
      </c>
      <c r="J45" s="166">
        <f>('[1]Anual_1947-1989 (ref1987)'!AP47)</f>
        <v>0.90386306159807417</v>
      </c>
      <c r="K45" s="166">
        <f t="shared" si="3"/>
        <v>-9.6136938401925831E-2</v>
      </c>
      <c r="L45" s="166">
        <f>('[1]Anual_1947-1989 (ref1987)'!AL47)</f>
        <v>1.4154483985098427</v>
      </c>
      <c r="M45" s="166">
        <f t="shared" si="4"/>
        <v>0.41544839850984272</v>
      </c>
      <c r="N45" s="166">
        <f t="shared" si="5"/>
        <v>-5.4136247886416543E-3</v>
      </c>
      <c r="O45" s="166">
        <f t="shared" si="6"/>
        <v>3.6362176553263897E-3</v>
      </c>
      <c r="P45" s="166">
        <f t="shared" si="7"/>
        <v>-1.7774071333152646E-3</v>
      </c>
      <c r="Q45" s="168">
        <f t="shared" si="8"/>
        <v>-1.7774071333152646E-3</v>
      </c>
      <c r="R45" s="166">
        <f t="shared" si="9"/>
        <v>0.99822259286668469</v>
      </c>
      <c r="S45" s="115">
        <f t="shared" si="10"/>
        <v>89.190828386948837</v>
      </c>
      <c r="U45" s="115" t="e">
        <f>'SNA 2008'!#REF!</f>
        <v>#REF!</v>
      </c>
      <c r="V45" s="114" t="e">
        <f t="shared" si="11"/>
        <v>#REF!</v>
      </c>
      <c r="W45" s="114" t="e">
        <f t="shared" si="12"/>
        <v>#REF!</v>
      </c>
      <c r="X45" s="65" t="e">
        <f t="shared" si="13"/>
        <v>#REF!</v>
      </c>
      <c r="Y45" s="169" t="e">
        <f>AVERAGE(X45:X71)</f>
        <v>#REF!</v>
      </c>
      <c r="Z45" s="169" t="e">
        <f>SQRT(Y45)</f>
        <v>#REF!</v>
      </c>
    </row>
    <row r="46" spans="1:26" x14ac:dyDescent="0.2">
      <c r="A46" s="35"/>
      <c r="B46" s="123">
        <v>1991</v>
      </c>
      <c r="C46" s="29">
        <f>('[1]Anual_1900-2000 (ref1985e2000)'!G5/'[1]Anual_1900-2000 (ref1985e2000)'!B5)</f>
        <v>8.677605337920824E-2</v>
      </c>
      <c r="D46" s="29">
        <f>('[1]Anual_1900-2000 (ref1985e2000)'!H5/'[1]Anual_1900-2000 (ref1985e2000)'!B5)</f>
        <v>7.9145208797401584E-2</v>
      </c>
      <c r="E46" s="166">
        <f t="shared" si="0"/>
        <v>8.2960631088304912E-2</v>
      </c>
      <c r="F46" s="166">
        <f t="shared" si="1"/>
        <v>7.6308445818066561E-3</v>
      </c>
      <c r="G46" s="166">
        <f>('[1]Anual_1900-2000 (ref1985e2000)'!J21)</f>
        <v>5.1308992205187085</v>
      </c>
      <c r="H46" s="166">
        <f>('[1]Anual_1900-2000 (ref1985e2000)'!B21)</f>
        <v>5.8063700848577797</v>
      </c>
      <c r="I46" s="166">
        <f t="shared" si="2"/>
        <v>0.88366727327618899</v>
      </c>
      <c r="J46" s="166">
        <f>('[1]Anual_1900-2000 (ref1985e2000)'!R21)</f>
        <v>1.0864480313311555</v>
      </c>
      <c r="K46" s="166">
        <f t="shared" si="3"/>
        <v>8.6448031331155528E-2</v>
      </c>
      <c r="L46" s="166">
        <f>('[1]Anual_1900-2000 (ref1985e2000)'!N21)</f>
        <v>1.0856922812260335</v>
      </c>
      <c r="M46" s="166">
        <f t="shared" si="4"/>
        <v>8.5692281226033451E-2</v>
      </c>
      <c r="N46" s="166">
        <f t="shared" si="5"/>
        <v>6.3374701363077537E-3</v>
      </c>
      <c r="O46" s="166">
        <f t="shared" si="6"/>
        <v>6.022926488506473E-4</v>
      </c>
      <c r="P46" s="166">
        <f>(N46+O46)</f>
        <v>6.9397627851584013E-3</v>
      </c>
      <c r="Q46" s="168">
        <f t="shared" si="8"/>
        <v>6.9397627851584013E-3</v>
      </c>
      <c r="R46" s="166">
        <f t="shared" si="9"/>
        <v>1.0069397627851584</v>
      </c>
      <c r="S46" s="115">
        <f t="shared" si="10"/>
        <v>89.809791578566035</v>
      </c>
      <c r="U46" s="115" t="e">
        <f>'SNA 2008'!#REF!</f>
        <v>#REF!</v>
      </c>
      <c r="V46" s="114" t="e">
        <f t="shared" si="11"/>
        <v>#REF!</v>
      </c>
      <c r="W46" s="114" t="e">
        <f t="shared" si="12"/>
        <v>#REF!</v>
      </c>
      <c r="X46" s="65" t="e">
        <f t="shared" si="13"/>
        <v>#REF!</v>
      </c>
      <c r="Y46" s="169"/>
      <c r="Z46" s="169"/>
    </row>
    <row r="47" spans="1:26" x14ac:dyDescent="0.2">
      <c r="A47" s="35"/>
      <c r="B47" s="123">
        <v>1992</v>
      </c>
      <c r="C47" s="29">
        <f>('[1]Anual_1900-2000 (ref1985e2000)'!G6/'[1]Anual_1900-2000 (ref1985e2000)'!B6)</f>
        <v>0.10868313400759154</v>
      </c>
      <c r="D47" s="29">
        <f>('[1]Anual_1900-2000 (ref1985e2000)'!H6/'[1]Anual_1900-2000 (ref1985e2000)'!B6)</f>
        <v>8.3850591254966286E-2</v>
      </c>
      <c r="E47" s="166">
        <f t="shared" si="0"/>
        <v>9.6266862631278913E-2</v>
      </c>
      <c r="F47" s="166">
        <f t="shared" si="1"/>
        <v>2.4832542752625253E-2</v>
      </c>
      <c r="G47" s="166">
        <f>('[1]Anual_1900-2000 (ref1985e2000)'!J22)</f>
        <v>10.62107123210197</v>
      </c>
      <c r="H47" s="166">
        <f>('[1]Anual_1900-2000 (ref1985e2000)'!B22)</f>
        <v>11.42626686207406</v>
      </c>
      <c r="I47" s="166">
        <f t="shared" si="2"/>
        <v>0.92953117236875615</v>
      </c>
      <c r="J47" s="166">
        <f>('[1]Anual_1900-2000 (ref1985e2000)'!R22)</f>
        <v>1.0602849922713657</v>
      </c>
      <c r="K47" s="166">
        <f t="shared" si="3"/>
        <v>6.0284992271365745E-2</v>
      </c>
      <c r="L47" s="166">
        <f>('[1]Anual_1900-2000 (ref1985e2000)'!N22)</f>
        <v>1.0447797204470035</v>
      </c>
      <c r="M47" s="166">
        <f t="shared" si="4"/>
        <v>4.4779720447003513E-2</v>
      </c>
      <c r="N47" s="166">
        <f t="shared" si="5"/>
        <v>5.394484958492464E-3</v>
      </c>
      <c r="O47" s="166">
        <f t="shared" si="6"/>
        <v>1.0643337544636309E-3</v>
      </c>
      <c r="P47" s="166">
        <f t="shared" si="7"/>
        <v>6.4588187129560951E-3</v>
      </c>
      <c r="Q47" s="168">
        <f t="shared" si="8"/>
        <v>6.4588187129560951E-3</v>
      </c>
      <c r="R47" s="166">
        <f t="shared" si="9"/>
        <v>1.0064588187129562</v>
      </c>
      <c r="S47" s="115">
        <f t="shared" si="10"/>
        <v>90.389856741020367</v>
      </c>
      <c r="U47" s="115" t="e">
        <f>'SNA 2008'!#REF!</f>
        <v>#REF!</v>
      </c>
      <c r="V47" s="114" t="e">
        <f t="shared" si="11"/>
        <v>#REF!</v>
      </c>
      <c r="W47" s="114" t="e">
        <f t="shared" si="12"/>
        <v>#REF!</v>
      </c>
      <c r="X47" s="65" t="e">
        <f t="shared" si="13"/>
        <v>#REF!</v>
      </c>
    </row>
    <row r="48" spans="1:26" x14ac:dyDescent="0.2">
      <c r="A48" s="35"/>
      <c r="B48" s="123">
        <v>1993</v>
      </c>
      <c r="C48" s="29">
        <f>('[1]Anual_1900-2000 (ref1985e2000)'!G7/'[1]Anual_1900-2000 (ref1985e2000)'!B7)</f>
        <v>0.10503271539985592</v>
      </c>
      <c r="D48" s="29">
        <f>('[1]Anual_1900-2000 (ref1985e2000)'!H7/'[1]Anual_1900-2000 (ref1985e2000)'!B7)</f>
        <v>9.0960486458298712E-2</v>
      </c>
      <c r="E48" s="166">
        <f t="shared" si="0"/>
        <v>9.7996600929077318E-2</v>
      </c>
      <c r="F48" s="166">
        <f t="shared" si="1"/>
        <v>1.4072228941557213E-2</v>
      </c>
      <c r="G48" s="166">
        <f>('[1]Anual_1900-2000 (ref1985e2000)'!J23)</f>
        <v>20.967839939882623</v>
      </c>
      <c r="H48" s="166">
        <f>('[1]Anual_1900-2000 (ref1985e2000)'!B23)</f>
        <v>19.031375476314299</v>
      </c>
      <c r="I48" s="166">
        <f t="shared" si="2"/>
        <v>1.1017511564510076</v>
      </c>
      <c r="J48" s="166">
        <f>('[1]Anual_1900-2000 (ref1985e2000)'!R23)</f>
        <v>1.0112655133811181</v>
      </c>
      <c r="K48" s="166">
        <f t="shared" si="3"/>
        <v>1.1265513381118142E-2</v>
      </c>
      <c r="L48" s="166">
        <f>('[1]Anual_1900-2000 (ref1985e2000)'!N23)</f>
        <v>0.90257621875796723</v>
      </c>
      <c r="M48" s="166">
        <f t="shared" si="4"/>
        <v>-9.742378124203277E-2</v>
      </c>
      <c r="N48" s="166">
        <f t="shared" si="5"/>
        <v>1.2163134662121686E-3</v>
      </c>
      <c r="O48" s="166">
        <f t="shared" si="6"/>
        <v>-1.5189517799135681E-3</v>
      </c>
      <c r="P48" s="166">
        <f t="shared" si="7"/>
        <v>-3.0263831370139953E-4</v>
      </c>
      <c r="Q48" s="168">
        <f t="shared" si="8"/>
        <v>-3.0263831370139953E-4</v>
      </c>
      <c r="R48" s="166">
        <f t="shared" si="9"/>
        <v>0.99969736168629864</v>
      </c>
      <c r="S48" s="115">
        <f t="shared" si="10"/>
        <v>90.36250130720056</v>
      </c>
      <c r="U48" s="115" t="e">
        <f>'SNA 2008'!#REF!</f>
        <v>#REF!</v>
      </c>
      <c r="V48" s="114" t="e">
        <f t="shared" si="11"/>
        <v>#REF!</v>
      </c>
      <c r="W48" s="114" t="e">
        <f t="shared" si="12"/>
        <v>#REF!</v>
      </c>
      <c r="X48" s="65" t="e">
        <f t="shared" si="13"/>
        <v>#REF!</v>
      </c>
    </row>
    <row r="49" spans="1:24" ht="13.5" thickBot="1" x14ac:dyDescent="0.25">
      <c r="A49" s="35"/>
      <c r="B49" s="172">
        <v>1994</v>
      </c>
      <c r="C49" s="151">
        <f>('[1]Anual_1900-2000 (ref1985e2000)'!G8/'[1]Anual_1900-2000 (ref1985e2000)'!B8)</f>
        <v>9.5130764270200396E-2</v>
      </c>
      <c r="D49" s="151">
        <f>('[1]Anual_1900-2000 (ref1985e2000)'!H8/'[1]Anual_1900-2000 (ref1985e2000)'!B8)</f>
        <v>9.1616833690822339E-2</v>
      </c>
      <c r="E49" s="170">
        <f t="shared" si="0"/>
        <v>9.3373798980511374E-2</v>
      </c>
      <c r="F49" s="170">
        <f t="shared" si="1"/>
        <v>3.5139305793780579E-3</v>
      </c>
      <c r="G49" s="170">
        <f>('[1]Anual_1900-2000 (ref1985e2000)'!J24)</f>
        <v>23.314463274215104</v>
      </c>
      <c r="H49" s="170">
        <f>('[1]Anual_1900-2000 (ref1985e2000)'!B24)</f>
        <v>21.571768666762537</v>
      </c>
      <c r="I49" s="170">
        <f t="shared" si="2"/>
        <v>1.0807858935617869</v>
      </c>
      <c r="J49" s="170">
        <f>('[1]Anual_1900-2000 (ref1985e2000)'!R24)</f>
        <v>1.0405090985638821</v>
      </c>
      <c r="K49" s="170">
        <f t="shared" si="3"/>
        <v>4.0509098563882073E-2</v>
      </c>
      <c r="L49" s="170">
        <f>('[1]Anual_1900-2000 (ref1985e2000)'!N24)</f>
        <v>0.90706287317240264</v>
      </c>
      <c r="M49" s="170">
        <f t="shared" si="4"/>
        <v>-9.2937126827597361E-2</v>
      </c>
      <c r="N49" s="170">
        <f t="shared" si="5"/>
        <v>4.0880601335821706E-3</v>
      </c>
      <c r="O49" s="170">
        <f t="shared" si="6"/>
        <v>-3.6003525398063582E-4</v>
      </c>
      <c r="P49" s="170">
        <f t="shared" si="7"/>
        <v>3.7280248796015348E-3</v>
      </c>
      <c r="Q49" s="171">
        <f t="shared" si="8"/>
        <v>3.7280248796015348E-3</v>
      </c>
      <c r="R49" s="170">
        <f t="shared" si="9"/>
        <v>1.0037280248796014</v>
      </c>
      <c r="S49" s="120">
        <f t="shared" si="10"/>
        <v>90.699374960256819</v>
      </c>
      <c r="U49" s="115" t="e">
        <f>'SNA 2008'!#REF!</f>
        <v>#REF!</v>
      </c>
      <c r="V49" s="114" t="e">
        <f t="shared" si="11"/>
        <v>#REF!</v>
      </c>
      <c r="W49" s="114" t="e">
        <f t="shared" si="12"/>
        <v>#REF!</v>
      </c>
      <c r="X49" s="65" t="e">
        <f t="shared" si="13"/>
        <v>#REF!</v>
      </c>
    </row>
    <row r="50" spans="1:24" x14ac:dyDescent="0.2">
      <c r="A50" s="127" t="s">
        <v>172</v>
      </c>
      <c r="B50" s="127">
        <v>1995</v>
      </c>
      <c r="C50" s="29">
        <f>('[1]Anual_1900-2000 (ref1985e2000)'!G9/'[1]Anual_1900-2000 (ref1985e2000)'!B9)</f>
        <v>7.724746253516665E-2</v>
      </c>
      <c r="D50" s="29">
        <f>('[1]Anual_1900-2000 (ref1985e2000)'!H9/'[1]Anual_1900-2000 (ref1985e2000)'!B9)</f>
        <v>9.4885266034837157E-2</v>
      </c>
      <c r="E50" s="166">
        <f t="shared" si="0"/>
        <v>8.6066364285001903E-2</v>
      </c>
      <c r="F50" s="166">
        <f t="shared" si="1"/>
        <v>-1.7637803499670507E-2</v>
      </c>
      <c r="G50" s="166">
        <f>('[1]Anual_1900-2000 (ref1985e2000)'!J25)</f>
        <v>1.7619374183147651</v>
      </c>
      <c r="H50" s="166">
        <f>('[1]Anual_1900-2000 (ref1985e2000)'!B25)</f>
        <v>1.5337645307195644</v>
      </c>
      <c r="I50" s="166">
        <f t="shared" si="2"/>
        <v>1.148766569460407</v>
      </c>
      <c r="J50" s="166">
        <f>('[1]Anual_1900-2000 (ref1985e2000)'!R25)</f>
        <v>1.0458738978519095</v>
      </c>
      <c r="K50" s="166">
        <f t="shared" si="3"/>
        <v>4.587389785190954E-2</v>
      </c>
      <c r="L50" s="166">
        <f>('[1]Anual_1900-2000 (ref1985e2000)'!N25)</f>
        <v>0.85119399139384067</v>
      </c>
      <c r="M50" s="166">
        <f t="shared" si="4"/>
        <v>-0.14880600860615933</v>
      </c>
      <c r="N50" s="166">
        <f t="shared" si="5"/>
        <v>4.5355597142821176E-3</v>
      </c>
      <c r="O50" s="166">
        <f t="shared" si="6"/>
        <v>3.0834465067920459E-3</v>
      </c>
      <c r="P50" s="166">
        <f t="shared" si="7"/>
        <v>7.6190062210741635E-3</v>
      </c>
      <c r="Q50" s="168">
        <f t="shared" si="8"/>
        <v>7.6190062210741635E-3</v>
      </c>
      <c r="R50" s="166">
        <f t="shared" si="9"/>
        <v>1.0076190062210741</v>
      </c>
      <c r="S50" s="115">
        <f t="shared" si="10"/>
        <v>91.390414062326556</v>
      </c>
      <c r="U50" s="115" t="e">
        <f>'SNA 2008'!#REF!</f>
        <v>#REF!</v>
      </c>
      <c r="V50" s="114" t="e">
        <f t="shared" si="11"/>
        <v>#REF!</v>
      </c>
      <c r="W50" s="114" t="e">
        <f t="shared" si="12"/>
        <v>#REF!</v>
      </c>
      <c r="X50" s="65" t="e">
        <f t="shared" si="13"/>
        <v>#REF!</v>
      </c>
    </row>
    <row r="51" spans="1:24" ht="13.5" thickBot="1" x14ac:dyDescent="0.25">
      <c r="B51" s="128">
        <v>1996</v>
      </c>
      <c r="C51" s="151">
        <f>('[1]Anual_1900-2000 (ref1985e2000)'!G10/'[1]Anual_1900-2000 (ref1985e2000)'!B10)</f>
        <v>6.9881954735120308E-2</v>
      </c>
      <c r="D51" s="151">
        <f>('[1]Anual_1900-2000 (ref1985e2000)'!H10/'[1]Anual_1900-2000 (ref1985e2000)'!B10)</f>
        <v>8.898673144291494E-2</v>
      </c>
      <c r="E51" s="170">
        <f t="shared" si="0"/>
        <v>7.9434343089017617E-2</v>
      </c>
      <c r="F51" s="170">
        <f t="shared" si="1"/>
        <v>-1.9104776707794632E-2</v>
      </c>
      <c r="G51" s="170">
        <f>('[1]Anual_1900-2000 (ref1985e2000)'!J26)</f>
        <v>1.1711701863893196</v>
      </c>
      <c r="H51" s="170">
        <f>('[1]Anual_1900-2000 (ref1985e2000)'!B26)</f>
        <v>1.0835342435636763</v>
      </c>
      <c r="I51" s="170">
        <f t="shared" si="2"/>
        <v>1.0808797168582454</v>
      </c>
      <c r="J51" s="170">
        <f>('[1]Anual_1900-2000 (ref1985e2000)'!R26)</f>
        <v>1.0101813129872743</v>
      </c>
      <c r="K51" s="170">
        <f t="shared" si="3"/>
        <v>1.0181312987274316E-2</v>
      </c>
      <c r="L51" s="170">
        <f>('[1]Anual_1900-2000 (ref1985e2000)'!N26)</f>
        <v>0.92049825088490445</v>
      </c>
      <c r="M51" s="170">
        <f t="shared" si="4"/>
        <v>-7.9501749115095555E-2</v>
      </c>
      <c r="N51" s="170">
        <f t="shared" si="5"/>
        <v>8.7415704905216519E-4</v>
      </c>
      <c r="O51" s="170">
        <f t="shared" si="6"/>
        <v>1.6500445962421746E-3</v>
      </c>
      <c r="P51" s="170">
        <f t="shared" si="7"/>
        <v>2.5242016452943399E-3</v>
      </c>
      <c r="Q51" s="171">
        <f t="shared" si="8"/>
        <v>2.5242016452943399E-3</v>
      </c>
      <c r="R51" s="170">
        <f t="shared" si="9"/>
        <v>1.0025242016452944</v>
      </c>
      <c r="S51" s="120">
        <f t="shared" si="10"/>
        <v>91.621101895866815</v>
      </c>
      <c r="U51" s="115" t="e">
        <f>'SNA 2008'!#REF!</f>
        <v>#REF!</v>
      </c>
      <c r="V51" s="114" t="e">
        <f t="shared" si="11"/>
        <v>#REF!</v>
      </c>
      <c r="W51" s="114" t="e">
        <f t="shared" si="12"/>
        <v>#REF!</v>
      </c>
      <c r="X51" s="65" t="e">
        <f t="shared" si="13"/>
        <v>#REF!</v>
      </c>
    </row>
    <row r="52" spans="1:24" x14ac:dyDescent="0.2">
      <c r="A52" s="130" t="s">
        <v>173</v>
      </c>
      <c r="B52" s="130">
        <v>1997</v>
      </c>
      <c r="C52" s="29">
        <f>('[1]Trimestral_1996-2017 (ref2010)'!F5/'[1]Trimestral_1996-2017 (ref2010)'!B5)</f>
        <v>6.9836495772864715E-2</v>
      </c>
      <c r="D52" s="29">
        <f>('[1]Trimestral_1996-2017 (ref2010)'!G5/'[1]Trimestral_1996-2017 (ref2010)'!B5)</f>
        <v>9.5925596860506501E-2</v>
      </c>
      <c r="E52" s="166">
        <f t="shared" si="0"/>
        <v>8.2881046316685608E-2</v>
      </c>
      <c r="F52" s="166">
        <f t="shared" si="1"/>
        <v>-2.6089101087641786E-2</v>
      </c>
      <c r="G52" s="166">
        <f>('[1]Trimestral_1996-2017 (ref2010)'!J31)</f>
        <v>1.0788650583244033</v>
      </c>
      <c r="H52" s="166">
        <f>('[1]Trimestral_1996-2017 (ref2010)'!B31)</f>
        <v>1.041086984787414</v>
      </c>
      <c r="I52" s="166">
        <f t="shared" si="2"/>
        <v>1.036287144195452</v>
      </c>
      <c r="J52" s="166">
        <f>('[1]Trimestral_1996-2017 (ref2010)'!R31)</f>
        <v>0.99435027299070444</v>
      </c>
      <c r="K52" s="166">
        <f t="shared" si="3"/>
        <v>-5.6497270092955576E-3</v>
      </c>
      <c r="L52" s="166">
        <f>('[1]Trimestral_1996-2017 (ref2010)'!N31)</f>
        <v>0.96772105640562178</v>
      </c>
      <c r="M52" s="166">
        <f t="shared" si="4"/>
        <v>-3.2278943594378218E-2</v>
      </c>
      <c r="N52" s="166">
        <f t="shared" si="5"/>
        <v>-4.852469330150264E-4</v>
      </c>
      <c r="O52" s="166">
        <f t="shared" si="6"/>
        <v>8.7021835151951171E-4</v>
      </c>
      <c r="P52" s="166">
        <f t="shared" si="7"/>
        <v>3.8497141850448531E-4</v>
      </c>
      <c r="Q52" s="168">
        <f t="shared" si="8"/>
        <v>3.8497141850448531E-4</v>
      </c>
      <c r="R52" s="166">
        <f t="shared" si="9"/>
        <v>1.0003849714185045</v>
      </c>
      <c r="S52" s="115">
        <f t="shared" si="10"/>
        <v>91.65637340142861</v>
      </c>
      <c r="U52" s="115" t="e">
        <f>'SNA 2008'!S2</f>
        <v>#DIV/0!</v>
      </c>
      <c r="V52" s="114" t="e">
        <f t="shared" si="11"/>
        <v>#DIV/0!</v>
      </c>
      <c r="W52" s="114" t="e">
        <f t="shared" si="12"/>
        <v>#DIV/0!</v>
      </c>
      <c r="X52" s="65" t="e">
        <f t="shared" si="13"/>
        <v>#DIV/0!</v>
      </c>
    </row>
    <row r="53" spans="1:24" x14ac:dyDescent="0.2">
      <c r="B53" s="130">
        <v>1998</v>
      </c>
      <c r="C53" s="29">
        <f>('[1]Trimestral_1996-2017 (ref2010)'!F6/'[1]Trimestral_1996-2017 (ref2010)'!B6)</f>
        <v>7.0305003346416484E-2</v>
      </c>
      <c r="D53" s="29">
        <f>('[1]Trimestral_1996-2017 (ref2010)'!G6/'[1]Trimestral_1996-2017 (ref2010)'!B6)</f>
        <v>9.4080845935653717E-2</v>
      </c>
      <c r="E53" s="166">
        <f t="shared" si="0"/>
        <v>8.2192924641035101E-2</v>
      </c>
      <c r="F53" s="166">
        <f t="shared" si="1"/>
        <v>-2.3775842589237234E-2</v>
      </c>
      <c r="G53" s="166">
        <f>('[1]Trimestral_1996-2017 (ref2010)'!J32)</f>
        <v>1.0392341185979013</v>
      </c>
      <c r="H53" s="166">
        <f>('[1]Trimestral_1996-2017 (ref2010)'!B32)</f>
        <v>1.0102678571428581</v>
      </c>
      <c r="I53" s="166">
        <f t="shared" si="2"/>
        <v>1.0286718628631448</v>
      </c>
      <c r="J53" s="166">
        <f>('[1]Trimestral_1996-2017 (ref2010)'!R32)</f>
        <v>0.97787081881831983</v>
      </c>
      <c r="K53" s="166">
        <f t="shared" si="3"/>
        <v>-2.2129181181680169E-2</v>
      </c>
      <c r="L53" s="166">
        <f>('[1]Trimestral_1996-2017 (ref2010)'!N32)</f>
        <v>0.98306536633515984</v>
      </c>
      <c r="M53" s="166">
        <f t="shared" si="4"/>
        <v>-1.693463366484016E-2</v>
      </c>
      <c r="N53" s="166">
        <f t="shared" si="5"/>
        <v>-1.87101228654063E-3</v>
      </c>
      <c r="O53" s="166">
        <f t="shared" si="6"/>
        <v>4.09571121219182E-4</v>
      </c>
      <c r="P53" s="166">
        <f t="shared" si="7"/>
        <v>-1.4614411653214479E-3</v>
      </c>
      <c r="Q53" s="168">
        <f t="shared" si="8"/>
        <v>-1.4614411653214479E-3</v>
      </c>
      <c r="R53" s="166">
        <f t="shared" si="9"/>
        <v>0.99853855883467857</v>
      </c>
      <c r="S53" s="115">
        <f t="shared" si="10"/>
        <v>91.522423004275694</v>
      </c>
      <c r="U53" s="115" t="e">
        <f>'SNA 2008'!S3</f>
        <v>#DIV/0!</v>
      </c>
      <c r="V53" s="114" t="e">
        <f t="shared" si="11"/>
        <v>#DIV/0!</v>
      </c>
      <c r="W53" s="114" t="e">
        <f t="shared" si="12"/>
        <v>#DIV/0!</v>
      </c>
      <c r="X53" s="65" t="e">
        <f t="shared" si="13"/>
        <v>#DIV/0!</v>
      </c>
    </row>
    <row r="54" spans="1:24" x14ac:dyDescent="0.2">
      <c r="B54" s="130">
        <v>1999</v>
      </c>
      <c r="C54" s="29">
        <f>('[1]Trimestral_1996-2017 (ref2010)'!F7/'[1]Trimestral_1996-2017 (ref2010)'!B7)</f>
        <v>9.5648982595650175E-2</v>
      </c>
      <c r="D54" s="29">
        <f>('[1]Trimestral_1996-2017 (ref2010)'!G7/'[1]Trimestral_1996-2017 (ref2010)'!B7)</f>
        <v>0.11417268214315894</v>
      </c>
      <c r="E54" s="166">
        <f t="shared" si="0"/>
        <v>0.10491083236940456</v>
      </c>
      <c r="F54" s="166">
        <f t="shared" si="1"/>
        <v>-1.8523699547508765E-2</v>
      </c>
      <c r="G54" s="166">
        <f>('[1]Trimestral_1996-2017 (ref2010)'!J33)</f>
        <v>1.0828986283211075</v>
      </c>
      <c r="H54" s="166">
        <f>('[1]Trimestral_1996-2017 (ref2010)'!B33)</f>
        <v>1.3966473440722325</v>
      </c>
      <c r="I54" s="166">
        <f t="shared" si="2"/>
        <v>0.7753558068307197</v>
      </c>
      <c r="J54" s="166">
        <f>('[1]Trimestral_1996-2017 (ref2010)'!R33)</f>
        <v>0.90047143396234364</v>
      </c>
      <c r="K54" s="166">
        <f t="shared" si="3"/>
        <v>-9.9528566037656363E-2</v>
      </c>
      <c r="L54" s="166">
        <f>('[1]Trimestral_1996-2017 (ref2010)'!N33)</f>
        <v>1.3591393493172317</v>
      </c>
      <c r="M54" s="166">
        <f t="shared" si="4"/>
        <v>0.35913934931723168</v>
      </c>
      <c r="N54" s="166">
        <f t="shared" si="5"/>
        <v>-8.0959743497411845E-3</v>
      </c>
      <c r="O54" s="166">
        <f t="shared" si="6"/>
        <v>-4.8947073791823833E-3</v>
      </c>
      <c r="P54" s="166">
        <f t="shared" si="7"/>
        <v>-1.2990681728923568E-2</v>
      </c>
      <c r="Q54" s="168">
        <f t="shared" si="8"/>
        <v>-1.2990681728923568E-2</v>
      </c>
      <c r="R54" s="166">
        <f t="shared" si="9"/>
        <v>0.98700931827107641</v>
      </c>
      <c r="S54" s="115">
        <f t="shared" si="10"/>
        <v>90.333484335967228</v>
      </c>
      <c r="U54" s="115" t="e">
        <f>'SNA 2008'!S4</f>
        <v>#DIV/0!</v>
      </c>
      <c r="V54" s="114" t="e">
        <f t="shared" si="11"/>
        <v>#DIV/0!</v>
      </c>
      <c r="W54" s="114" t="e">
        <f t="shared" si="12"/>
        <v>#DIV/0!</v>
      </c>
      <c r="X54" s="65" t="e">
        <f t="shared" si="13"/>
        <v>#DIV/0!</v>
      </c>
    </row>
    <row r="55" spans="1:24" ht="13.5" thickBot="1" x14ac:dyDescent="0.25">
      <c r="B55" s="132">
        <v>2000</v>
      </c>
      <c r="C55" s="29">
        <f>('[1]Trimestral_1996-2017 (ref2010)'!F8/'[1]Trimestral_1996-2017 (ref2010)'!B8)</f>
        <v>0.10188048005849121</v>
      </c>
      <c r="D55" s="151">
        <f>('[1]Trimestral_1996-2017 (ref2010)'!G8/'[1]Trimestral_1996-2017 (ref2010)'!B8)</f>
        <v>0.12451713353126401</v>
      </c>
      <c r="E55" s="170">
        <f t="shared" si="0"/>
        <v>0.11319880679487761</v>
      </c>
      <c r="F55" s="170">
        <f t="shared" si="1"/>
        <v>-2.26366534727728E-2</v>
      </c>
      <c r="G55" s="170">
        <f>('[1]Trimestral_1996-2017 (ref2010)'!J34)</f>
        <v>1.0686428353299242</v>
      </c>
      <c r="H55" s="170">
        <f>('[1]Trimestral_1996-2017 (ref2010)'!B34)</f>
        <v>1.0404176133098821</v>
      </c>
      <c r="I55" s="170">
        <f t="shared" si="2"/>
        <v>1.0271287429768217</v>
      </c>
      <c r="J55" s="170">
        <f>('[1]Trimestral_1996-2017 (ref2010)'!R34)</f>
        <v>0.95881711569433592</v>
      </c>
      <c r="K55" s="170">
        <f t="shared" si="3"/>
        <v>-4.118288430566408E-2</v>
      </c>
      <c r="L55" s="170">
        <f>('[1]Trimestral_1996-2017 (ref2010)'!N34)</f>
        <v>0.99427662260467908</v>
      </c>
      <c r="M55" s="170">
        <f t="shared" si="4"/>
        <v>-5.7233773953209166E-3</v>
      </c>
      <c r="N55" s="170">
        <f t="shared" si="5"/>
        <v>-4.7883235854740856E-3</v>
      </c>
      <c r="O55" s="170">
        <f t="shared" si="6"/>
        <v>1.3030388912532284E-4</v>
      </c>
      <c r="P55" s="170">
        <f t="shared" si="7"/>
        <v>-4.6580196963487627E-3</v>
      </c>
      <c r="Q55" s="171">
        <f t="shared" si="8"/>
        <v>-4.6580196963487627E-3</v>
      </c>
      <c r="R55" s="170">
        <f t="shared" si="9"/>
        <v>0.99534198030365129</v>
      </c>
      <c r="S55" s="120">
        <f t="shared" si="10"/>
        <v>89.912709186690478</v>
      </c>
      <c r="U55" s="115" t="e">
        <f>'SNA 2008'!S5</f>
        <v>#DIV/0!</v>
      </c>
      <c r="V55" s="114" t="e">
        <f t="shared" si="11"/>
        <v>#DIV/0!</v>
      </c>
      <c r="W55" s="114" t="e">
        <f t="shared" si="12"/>
        <v>#DIV/0!</v>
      </c>
      <c r="X55" s="65" t="e">
        <f t="shared" si="13"/>
        <v>#DIV/0!</v>
      </c>
    </row>
    <row r="56" spans="1:24" x14ac:dyDescent="0.2">
      <c r="A56" s="134" t="s">
        <v>174</v>
      </c>
      <c r="B56" s="134">
        <v>2001</v>
      </c>
      <c r="C56" s="29">
        <f>('[1]Anual_2000-2015 (ref2010)'!H5/'[1]Anual_2000-2015 (ref2010)'!B5)</f>
        <v>0.1237171067238706</v>
      </c>
      <c r="D56" s="29">
        <f>-('[1]Anual_2000-2015 (ref2010)'!I5/'[1]Anual_2000-2015 (ref2010)'!B5)</f>
        <v>0.14564574352555917</v>
      </c>
      <c r="E56" s="166">
        <f t="shared" si="0"/>
        <v>0.13468142512471487</v>
      </c>
      <c r="F56" s="166">
        <f t="shared" si="1"/>
        <v>-2.1928636801688578E-2</v>
      </c>
      <c r="G56" s="166">
        <f>('[1]Anual_2000-2015 (ref2010)'!D25)</f>
        <v>1.0873434958905224</v>
      </c>
      <c r="H56" s="166">
        <f>('[1]Anual_2000-2015 (ref2010)'!B25)</f>
        <v>1.2198808000626027</v>
      </c>
      <c r="I56" s="166">
        <f t="shared" si="2"/>
        <v>0.89135225001878982</v>
      </c>
      <c r="J56" s="166">
        <f>('[1]Anual_2000-2015 (ref2010)'!K25)</f>
        <v>0.98210605030275633</v>
      </c>
      <c r="K56" s="166">
        <f t="shared" si="3"/>
        <v>-1.7893949697243672E-2</v>
      </c>
      <c r="L56" s="166">
        <f>('[1]Anual_2000-2015 (ref2010)'!H25)</f>
        <v>1.1320652035547827</v>
      </c>
      <c r="M56" s="166">
        <f t="shared" si="4"/>
        <v>0.13206520355478268</v>
      </c>
      <c r="N56" s="166">
        <f t="shared" si="5"/>
        <v>-2.1481434543167061E-3</v>
      </c>
      <c r="O56" s="166">
        <f t="shared" si="6"/>
        <v>-2.5581652662763411E-3</v>
      </c>
      <c r="P56" s="166">
        <f t="shared" si="7"/>
        <v>-4.7063087205930472E-3</v>
      </c>
      <c r="Q56" s="168">
        <f t="shared" si="8"/>
        <v>-4.7063087205930472E-3</v>
      </c>
      <c r="R56" s="166">
        <f t="shared" si="9"/>
        <v>0.99529369127940692</v>
      </c>
      <c r="S56" s="115">
        <f t="shared" si="10"/>
        <v>89.489552219353001</v>
      </c>
      <c r="U56" s="115" t="e">
        <f>'SNA 2008'!S6</f>
        <v>#DIV/0!</v>
      </c>
      <c r="V56" s="114" t="e">
        <f t="shared" si="11"/>
        <v>#DIV/0!</v>
      </c>
      <c r="W56" s="114" t="e">
        <f t="shared" si="12"/>
        <v>#DIV/0!</v>
      </c>
      <c r="X56" s="65" t="e">
        <f t="shared" si="13"/>
        <v>#DIV/0!</v>
      </c>
    </row>
    <row r="57" spans="1:24" x14ac:dyDescent="0.2">
      <c r="B57" s="134">
        <v>2002</v>
      </c>
      <c r="C57" s="29">
        <f>('[1]Anual_2000-2015 (ref2010)'!H6/'[1]Anual_2000-2015 (ref2010)'!B6)</f>
        <v>0.14230590274115704</v>
      </c>
      <c r="D57" s="29">
        <f>-('[1]Anual_2000-2015 (ref2010)'!I6/'[1]Anual_2000-2015 (ref2010)'!B6)</f>
        <v>0.13387767133601655</v>
      </c>
      <c r="E57" s="166">
        <f t="shared" si="0"/>
        <v>0.13809178703858679</v>
      </c>
      <c r="F57" s="166">
        <f t="shared" si="1"/>
        <v>8.428231405140485E-3</v>
      </c>
      <c r="G57" s="166">
        <f>('[1]Anual_2000-2015 (ref2010)'!D26)</f>
        <v>1.0945322863233085</v>
      </c>
      <c r="H57" s="166">
        <f>('[1]Anual_2000-2015 (ref2010)'!B26)</f>
        <v>1.2223498918633622</v>
      </c>
      <c r="I57" s="166">
        <f t="shared" si="2"/>
        <v>0.89543288186886705</v>
      </c>
      <c r="J57" s="166">
        <f>('[1]Anual_2000-2015 (ref2010)'!K26)</f>
        <v>1.0188503787534173</v>
      </c>
      <c r="K57" s="166">
        <f t="shared" si="3"/>
        <v>1.8850378753417329E-2</v>
      </c>
      <c r="L57" s="166">
        <f>('[1]Anual_2000-2015 (ref2010)'!H26)</f>
        <v>1.1063989526491069</v>
      </c>
      <c r="M57" s="166">
        <f t="shared" si="4"/>
        <v>0.10639895264910693</v>
      </c>
      <c r="N57" s="166">
        <f t="shared" si="5"/>
        <v>2.3308856543425779E-3</v>
      </c>
      <c r="O57" s="166">
        <f t="shared" si="6"/>
        <v>8.1051685022307061E-4</v>
      </c>
      <c r="P57" s="166">
        <f t="shared" si="7"/>
        <v>3.1414025045656485E-3</v>
      </c>
      <c r="Q57" s="168">
        <f t="shared" si="8"/>
        <v>3.1414025045656485E-3</v>
      </c>
      <c r="R57" s="166">
        <f t="shared" si="9"/>
        <v>1.0031414025045657</v>
      </c>
      <c r="S57" s="115">
        <f t="shared" si="10"/>
        <v>89.77067492282734</v>
      </c>
      <c r="U57" s="115" t="e">
        <f>'SNA 2008'!S7</f>
        <v>#DIV/0!</v>
      </c>
      <c r="V57" s="114" t="e">
        <f t="shared" si="11"/>
        <v>#DIV/0!</v>
      </c>
      <c r="W57" s="114" t="e">
        <f t="shared" si="12"/>
        <v>#DIV/0!</v>
      </c>
      <c r="X57" s="65" t="e">
        <f t="shared" si="13"/>
        <v>#DIV/0!</v>
      </c>
    </row>
    <row r="58" spans="1:24" x14ac:dyDescent="0.2">
      <c r="B58" s="134">
        <v>2003</v>
      </c>
      <c r="C58" s="29">
        <f>('[1]Anual_2000-2015 (ref2010)'!H7/'[1]Anual_2000-2015 (ref2010)'!B7)</f>
        <v>0.15180783705745879</v>
      </c>
      <c r="D58" s="29">
        <f>-('[1]Anual_2000-2015 (ref2010)'!I7/'[1]Anual_2000-2015 (ref2010)'!B7)</f>
        <v>0.12959601015802991</v>
      </c>
      <c r="E58" s="166">
        <f t="shared" si="0"/>
        <v>0.14070192360774436</v>
      </c>
      <c r="F58" s="166">
        <f t="shared" si="1"/>
        <v>2.2211826899428883E-2</v>
      </c>
      <c r="G58" s="166">
        <f>('[1]Anual_2000-2015 (ref2010)'!D27)</f>
        <v>1.1435543395540388</v>
      </c>
      <c r="H58" s="166">
        <f>('[1]Anual_2000-2015 (ref2010)'!B27)</f>
        <v>1.108827318550853</v>
      </c>
      <c r="I58" s="166">
        <f t="shared" si="2"/>
        <v>1.031318691758579</v>
      </c>
      <c r="J58" s="166">
        <f>('[1]Anual_2000-2015 (ref2010)'!K27)</f>
        <v>0.98786492040016904</v>
      </c>
      <c r="K58" s="166">
        <f t="shared" si="3"/>
        <v>-1.2135079599830956E-2</v>
      </c>
      <c r="L58" s="166">
        <f>('[1]Anual_2000-2015 (ref2010)'!H27)</f>
        <v>0.97556975824810943</v>
      </c>
      <c r="M58" s="166">
        <f t="shared" si="4"/>
        <v>-2.4430241751890569E-2</v>
      </c>
      <c r="N58" s="166">
        <f t="shared" si="5"/>
        <v>-1.7609034867213291E-3</v>
      </c>
      <c r="O58" s="166">
        <f t="shared" si="6"/>
        <v>-5.5622911259431212E-4</v>
      </c>
      <c r="P58" s="166">
        <f t="shared" si="7"/>
        <v>-2.3171325993156413E-3</v>
      </c>
      <c r="Q58" s="168">
        <f t="shared" si="8"/>
        <v>-2.3171325993156413E-3</v>
      </c>
      <c r="R58" s="166">
        <f t="shared" si="9"/>
        <v>0.99768286740068435</v>
      </c>
      <c r="S58" s="115">
        <f t="shared" si="10"/>
        <v>89.562664365501092</v>
      </c>
      <c r="U58" s="115" t="e">
        <f>'SNA 2008'!S8</f>
        <v>#DIV/0!</v>
      </c>
      <c r="V58" s="114" t="e">
        <f t="shared" si="11"/>
        <v>#DIV/0!</v>
      </c>
      <c r="W58" s="114" t="e">
        <f t="shared" si="12"/>
        <v>#DIV/0!</v>
      </c>
      <c r="X58" s="65" t="e">
        <f t="shared" si="13"/>
        <v>#DIV/0!</v>
      </c>
    </row>
    <row r="59" spans="1:24" x14ac:dyDescent="0.2">
      <c r="B59" s="134">
        <v>2004</v>
      </c>
      <c r="C59" s="29">
        <f>('[1]Anual_2000-2015 (ref2010)'!H8/'[1]Anual_2000-2015 (ref2010)'!B8)</f>
        <v>0.16545761513897567</v>
      </c>
      <c r="D59" s="29">
        <f>-('[1]Anual_2000-2015 (ref2010)'!I8/'[1]Anual_2000-2015 (ref2010)'!B8)</f>
        <v>0.13132490966451854</v>
      </c>
      <c r="E59" s="166">
        <f t="shared" si="0"/>
        <v>0.1483912624017471</v>
      </c>
      <c r="F59" s="166">
        <f t="shared" si="1"/>
        <v>3.4132705474457126E-2</v>
      </c>
      <c r="G59" s="166">
        <f>('[1]Anual_2000-2015 (ref2010)'!D28)</f>
        <v>1.0719108225842768</v>
      </c>
      <c r="H59" s="166">
        <f>('[1]Anual_2000-2015 (ref2010)'!B28)</f>
        <v>1.0850092153267767</v>
      </c>
      <c r="I59" s="166">
        <f t="shared" si="2"/>
        <v>0.98792785115787707</v>
      </c>
      <c r="J59" s="166">
        <f>('[1]Anual_2000-2015 (ref2010)'!K28)</f>
        <v>1.0369520539142594</v>
      </c>
      <c r="K59" s="166">
        <f t="shared" si="3"/>
        <v>3.6952053914259375E-2</v>
      </c>
      <c r="L59" s="166">
        <f>('[1]Anual_2000-2015 (ref2010)'!H28)</f>
        <v>0.99402071017522675</v>
      </c>
      <c r="M59" s="166">
        <f t="shared" si="4"/>
        <v>-5.9792898247732484E-3</v>
      </c>
      <c r="N59" s="166">
        <f t="shared" si="5"/>
        <v>5.4171659673161818E-3</v>
      </c>
      <c r="O59" s="166">
        <f t="shared" si="6"/>
        <v>-2.0531698831448552E-4</v>
      </c>
      <c r="P59" s="166">
        <f t="shared" si="7"/>
        <v>5.2118489790016964E-3</v>
      </c>
      <c r="Q59" s="168">
        <f t="shared" si="8"/>
        <v>5.2118489790016964E-3</v>
      </c>
      <c r="R59" s="166">
        <f t="shared" si="9"/>
        <v>1.0052118489790016</v>
      </c>
      <c r="S59" s="115">
        <f t="shared" si="10"/>
        <v>90.029451446331095</v>
      </c>
      <c r="U59" s="115" t="e">
        <f>'SNA 2008'!S9</f>
        <v>#DIV/0!</v>
      </c>
      <c r="V59" s="114" t="e">
        <f t="shared" si="11"/>
        <v>#DIV/0!</v>
      </c>
      <c r="W59" s="114" t="e">
        <f t="shared" si="12"/>
        <v>#DIV/0!</v>
      </c>
      <c r="X59" s="65" t="e">
        <f t="shared" si="13"/>
        <v>#DIV/0!</v>
      </c>
    </row>
    <row r="60" spans="1:24" x14ac:dyDescent="0.2">
      <c r="B60" s="134">
        <v>2005</v>
      </c>
      <c r="C60" s="29">
        <f>('[1]Anual_2000-2015 (ref2010)'!H9/'[1]Anual_2000-2015 (ref2010)'!B9)</f>
        <v>0.15243829265981768</v>
      </c>
      <c r="D60" s="29">
        <f>-('[1]Anual_2000-2015 (ref2010)'!I9/'[1]Anual_2000-2015 (ref2010)'!B9)</f>
        <v>0.11842965941442593</v>
      </c>
      <c r="E60" s="166">
        <f t="shared" si="0"/>
        <v>0.13543397603712182</v>
      </c>
      <c r="F60" s="166">
        <f t="shared" si="1"/>
        <v>3.4008633245391745E-2</v>
      </c>
      <c r="G60" s="166">
        <f>('[1]Anual_2000-2015 (ref2010)'!D29)</f>
        <v>1.0799382157355064</v>
      </c>
      <c r="H60" s="166">
        <f>('[1]Anual_2000-2015 (ref2010)'!B29)</f>
        <v>0.93162461234649963</v>
      </c>
      <c r="I60" s="166">
        <f t="shared" si="2"/>
        <v>1.1591988891485452</v>
      </c>
      <c r="J60" s="166">
        <f>('[1]Anual_2000-2015 (ref2010)'!K29)</f>
        <v>1.0012916881104064</v>
      </c>
      <c r="K60" s="166">
        <f t="shared" si="3"/>
        <v>1.2916881104063638E-3</v>
      </c>
      <c r="L60" s="166">
        <f>('[1]Anual_2000-2015 (ref2010)'!H29)</f>
        <v>0.86210812510175994</v>
      </c>
      <c r="M60" s="166">
        <f t="shared" si="4"/>
        <v>-0.13789187489824006</v>
      </c>
      <c r="N60" s="166">
        <f t="shared" si="5"/>
        <v>2.0278846455105154E-4</v>
      </c>
      <c r="O60" s="166">
        <f t="shared" si="6"/>
        <v>-5.4395893790934336E-3</v>
      </c>
      <c r="P60" s="166">
        <f t="shared" si="7"/>
        <v>-5.2368009145423817E-3</v>
      </c>
      <c r="Q60" s="168">
        <f t="shared" si="8"/>
        <v>-5.2368009145423817E-3</v>
      </c>
      <c r="R60" s="166">
        <f t="shared" si="9"/>
        <v>0.99476319908545763</v>
      </c>
      <c r="S60" s="115">
        <f t="shared" si="10"/>
        <v>89.557985132661202</v>
      </c>
      <c r="U60" s="115" t="e">
        <f>'SNA 2008'!S10</f>
        <v>#DIV/0!</v>
      </c>
      <c r="V60" s="114" t="e">
        <f t="shared" si="11"/>
        <v>#DIV/0!</v>
      </c>
      <c r="W60" s="114" t="e">
        <f t="shared" si="12"/>
        <v>#DIV/0!</v>
      </c>
      <c r="X60" s="65" t="e">
        <f t="shared" si="13"/>
        <v>#DIV/0!</v>
      </c>
    </row>
    <row r="61" spans="1:24" x14ac:dyDescent="0.2">
      <c r="B61" s="134">
        <v>2006</v>
      </c>
      <c r="C61" s="29">
        <f>('[1]Anual_2000-2015 (ref2010)'!H10/'[1]Anual_2000-2015 (ref2010)'!B10)</f>
        <v>0.14374316302427639</v>
      </c>
      <c r="D61" s="29">
        <f>-('[1]Anual_2000-2015 (ref2010)'!I10/'[1]Anual_2000-2015 (ref2010)'!B10)</f>
        <v>0.11667383582921317</v>
      </c>
      <c r="E61" s="166">
        <f t="shared" si="0"/>
        <v>0.13020849942674478</v>
      </c>
      <c r="F61" s="166">
        <f t="shared" si="1"/>
        <v>2.706932719506322E-2</v>
      </c>
      <c r="G61" s="166">
        <f>('[1]Anual_2000-2015 (ref2010)'!D30)</f>
        <v>1.0595768006859623</v>
      </c>
      <c r="H61" s="166">
        <f>('[1]Anual_2000-2015 (ref2010)'!B30)</f>
        <v>0.99843080052075917</v>
      </c>
      <c r="I61" s="166">
        <f t="shared" si="2"/>
        <v>1.0612421012385742</v>
      </c>
      <c r="J61" s="166">
        <f>('[1]Anual_2000-2015 (ref2010)'!K30)</f>
        <v>1.0751550437489548</v>
      </c>
      <c r="K61" s="166">
        <f t="shared" si="3"/>
        <v>7.5155043748954764E-2</v>
      </c>
      <c r="L61" s="166">
        <f>('[1]Anual_2000-2015 (ref2010)'!H30)</f>
        <v>0.90876162793216453</v>
      </c>
      <c r="M61" s="166">
        <f t="shared" si="4"/>
        <v>-9.1238372067835471E-2</v>
      </c>
      <c r="N61" s="166">
        <f t="shared" si="5"/>
        <v>1.0385129985094801E-2</v>
      </c>
      <c r="O61" s="166">
        <f t="shared" si="6"/>
        <v>-2.7177218649393868E-3</v>
      </c>
      <c r="P61" s="166">
        <f t="shared" si="7"/>
        <v>7.667408120155414E-3</v>
      </c>
      <c r="Q61" s="168">
        <f t="shared" si="8"/>
        <v>7.667408120155414E-3</v>
      </c>
      <c r="R61" s="166">
        <f t="shared" si="9"/>
        <v>1.0076674081201553</v>
      </c>
      <c r="S61" s="115">
        <f t="shared" si="10"/>
        <v>90.244662755092122</v>
      </c>
      <c r="U61" s="115" t="e">
        <f>'SNA 2008'!S11</f>
        <v>#DIV/0!</v>
      </c>
      <c r="V61" s="114" t="e">
        <f t="shared" si="11"/>
        <v>#DIV/0!</v>
      </c>
      <c r="W61" s="114" t="e">
        <f t="shared" si="12"/>
        <v>#DIV/0!</v>
      </c>
      <c r="X61" s="65" t="e">
        <f t="shared" si="13"/>
        <v>#DIV/0!</v>
      </c>
    </row>
    <row r="62" spans="1:24" x14ac:dyDescent="0.2">
      <c r="B62" s="134">
        <v>2007</v>
      </c>
      <c r="C62" s="29">
        <f>('[1]Anual_2000-2015 (ref2010)'!H11/'[1]Anual_2000-2015 (ref2010)'!B11)</f>
        <v>0.13327675103855963</v>
      </c>
      <c r="D62" s="29">
        <f>-('[1]Anual_2000-2015 (ref2010)'!I11/'[1]Anual_2000-2015 (ref2010)'!B11)</f>
        <v>0.11964936266936636</v>
      </c>
      <c r="E62" s="166">
        <f t="shared" si="0"/>
        <v>0.126463056853963</v>
      </c>
      <c r="F62" s="166">
        <f t="shared" si="1"/>
        <v>1.3627388369193263E-2</v>
      </c>
      <c r="G62" s="166">
        <f>('[1]Anual_2000-2015 (ref2010)'!D31)</f>
        <v>1.0630429858409842</v>
      </c>
      <c r="H62" s="166">
        <f>('[1]Anual_2000-2015 (ref2010)'!B31)</f>
        <v>0.98590122086160814</v>
      </c>
      <c r="I62" s="166">
        <f t="shared" si="2"/>
        <v>1.0782449228655582</v>
      </c>
      <c r="J62" s="166">
        <f>('[1]Anual_2000-2015 (ref2010)'!K31)</f>
        <v>1.0180771599836109</v>
      </c>
      <c r="K62" s="166">
        <f t="shared" si="3"/>
        <v>1.8077159983610924E-2</v>
      </c>
      <c r="L62" s="166">
        <f>('[1]Anual_2000-2015 (ref2010)'!H31)</f>
        <v>0.91916235873491425</v>
      </c>
      <c r="M62" s="166">
        <f t="shared" si="4"/>
        <v>-8.0837641265085747E-2</v>
      </c>
      <c r="N62" s="166">
        <f t="shared" si="5"/>
        <v>2.464968074231925E-3</v>
      </c>
      <c r="O62" s="166">
        <f t="shared" si="6"/>
        <v>-1.1984889523598836E-3</v>
      </c>
      <c r="P62" s="166">
        <f t="shared" si="7"/>
        <v>1.2664791218720414E-3</v>
      </c>
      <c r="Q62" s="168">
        <f t="shared" si="8"/>
        <v>1.2664791218720414E-3</v>
      </c>
      <c r="R62" s="166">
        <f t="shared" si="9"/>
        <v>1.0012664791218719</v>
      </c>
      <c r="S62" s="115">
        <f t="shared" si="10"/>
        <v>90.358955736331822</v>
      </c>
      <c r="U62" s="115" t="e">
        <f>'SNA 2008'!S12</f>
        <v>#DIV/0!</v>
      </c>
      <c r="V62" s="114" t="e">
        <f t="shared" si="11"/>
        <v>#DIV/0!</v>
      </c>
      <c r="W62" s="114" t="e">
        <f t="shared" si="12"/>
        <v>#DIV/0!</v>
      </c>
      <c r="X62" s="65" t="e">
        <f t="shared" si="13"/>
        <v>#DIV/0!</v>
      </c>
    </row>
    <row r="63" spans="1:24" x14ac:dyDescent="0.2">
      <c r="B63" s="134">
        <v>2008</v>
      </c>
      <c r="C63" s="29">
        <f>('[1]Anual_2000-2015 (ref2010)'!H12/'[1]Anual_2000-2015 (ref2010)'!B12)</f>
        <v>0.13534000513499714</v>
      </c>
      <c r="D63" s="29">
        <f>-('[1]Anual_2000-2015 (ref2010)'!I12/'[1]Anual_2000-2015 (ref2010)'!B12)</f>
        <v>0.13723568906100883</v>
      </c>
      <c r="E63" s="166">
        <f t="shared" si="0"/>
        <v>0.13628784709800298</v>
      </c>
      <c r="F63" s="166">
        <f t="shared" si="1"/>
        <v>-1.8956839260116931E-3</v>
      </c>
      <c r="G63" s="166">
        <f>('[1]Anual_2000-2015 (ref2010)'!D32)</f>
        <v>1.0834575227612977</v>
      </c>
      <c r="H63" s="166">
        <f>('[1]Anual_2000-2015 (ref2010)'!B32)</f>
        <v>1.1561656714787751</v>
      </c>
      <c r="I63" s="166">
        <f t="shared" si="2"/>
        <v>0.93711269023886412</v>
      </c>
      <c r="J63" s="166">
        <f>('[1]Anual_2000-2015 (ref2010)'!K32)</f>
        <v>1.031864502196991</v>
      </c>
      <c r="K63" s="166">
        <f t="shared" si="3"/>
        <v>3.1864502196990996E-2</v>
      </c>
      <c r="L63" s="166">
        <f>('[1]Anual_2000-2015 (ref2010)'!H32)</f>
        <v>1.0505019061856185</v>
      </c>
      <c r="M63" s="166">
        <f t="shared" si="4"/>
        <v>5.050190618561845E-2</v>
      </c>
      <c r="N63" s="166">
        <f t="shared" si="5"/>
        <v>4.0696408907751379E-3</v>
      </c>
      <c r="O63" s="166">
        <f t="shared" si="6"/>
        <v>-9.1133248997752304E-5</v>
      </c>
      <c r="P63" s="166">
        <f t="shared" si="7"/>
        <v>3.9785076417773856E-3</v>
      </c>
      <c r="Q63" s="168">
        <f t="shared" si="8"/>
        <v>3.9785076417773856E-3</v>
      </c>
      <c r="R63" s="166">
        <f t="shared" si="9"/>
        <v>1.0039785076417773</v>
      </c>
      <c r="S63" s="115">
        <f t="shared" si="10"/>
        <v>90.71844953223183</v>
      </c>
      <c r="U63" s="115" t="e">
        <f>'SNA 2008'!S13</f>
        <v>#DIV/0!</v>
      </c>
      <c r="V63" s="114" t="e">
        <f t="shared" si="11"/>
        <v>#DIV/0!</v>
      </c>
      <c r="W63" s="114" t="e">
        <f t="shared" si="12"/>
        <v>#DIV/0!</v>
      </c>
      <c r="X63" s="65" t="e">
        <f t="shared" si="13"/>
        <v>#DIV/0!</v>
      </c>
    </row>
    <row r="64" spans="1:24" x14ac:dyDescent="0.2">
      <c r="B64" s="134">
        <v>2009</v>
      </c>
      <c r="C64" s="29">
        <f>('[1]Anual_2000-2015 (ref2010)'!H13/'[1]Anual_2000-2015 (ref2010)'!B13)</f>
        <v>0.10851371130861109</v>
      </c>
      <c r="D64" s="29">
        <f>-('[1]Anual_2000-2015 (ref2010)'!I13/'[1]Anual_2000-2015 (ref2010)'!B13)</f>
        <v>0.11254604467103789</v>
      </c>
      <c r="E64" s="166">
        <f t="shared" si="0"/>
        <v>0.1105298779898245</v>
      </c>
      <c r="F64" s="166">
        <f t="shared" si="1"/>
        <v>-4.032333362426796E-3</v>
      </c>
      <c r="G64" s="166">
        <f>('[1]Anual_2000-2015 (ref2010)'!D33)</f>
        <v>1.0731874915465882</v>
      </c>
      <c r="H64" s="166">
        <f>('[1]Anual_2000-2015 (ref2010)'!B33)</f>
        <v>0.94690259658060627</v>
      </c>
      <c r="I64" s="166">
        <f t="shared" si="2"/>
        <v>1.1333662991547535</v>
      </c>
      <c r="J64" s="166">
        <f>('[1]Anual_2000-2015 (ref2010)'!K33)</f>
        <v>0.99539925318796751</v>
      </c>
      <c r="K64" s="166">
        <f t="shared" si="3"/>
        <v>-4.6007468120324857E-3</v>
      </c>
      <c r="L64" s="166">
        <f>('[1]Anual_2000-2015 (ref2010)'!H33)</f>
        <v>0.88436398919358128</v>
      </c>
      <c r="M64" s="166">
        <f t="shared" si="4"/>
        <v>-0.11563601080641872</v>
      </c>
      <c r="N64" s="166">
        <f t="shared" si="5"/>
        <v>-5.7633941208113575E-4</v>
      </c>
      <c r="O64" s="166">
        <f t="shared" si="6"/>
        <v>5.2725229653217086E-4</v>
      </c>
      <c r="P64" s="166">
        <f t="shared" si="7"/>
        <v>-4.9087115548964886E-5</v>
      </c>
      <c r="Q64" s="168">
        <f t="shared" si="8"/>
        <v>-4.9087115548964886E-5</v>
      </c>
      <c r="R64" s="166">
        <f t="shared" si="9"/>
        <v>0.99995091288445104</v>
      </c>
      <c r="S64" s="115">
        <f t="shared" si="10"/>
        <v>90.713996425217218</v>
      </c>
      <c r="U64" s="115" t="e">
        <f>'SNA 2008'!S14</f>
        <v>#DIV/0!</v>
      </c>
      <c r="V64" s="114" t="e">
        <f t="shared" si="11"/>
        <v>#DIV/0!</v>
      </c>
      <c r="W64" s="114" t="e">
        <f t="shared" si="12"/>
        <v>#DIV/0!</v>
      </c>
      <c r="X64" s="65" t="e">
        <f t="shared" si="13"/>
        <v>#DIV/0!</v>
      </c>
    </row>
    <row r="65" spans="1:24" x14ac:dyDescent="0.2">
      <c r="B65" s="134">
        <v>2010</v>
      </c>
      <c r="C65" s="29">
        <f>('[1]Anual_2000-2015 (ref2010)'!H14/'[1]Anual_2000-2015 (ref2010)'!B14)</f>
        <v>0.10738199419586</v>
      </c>
      <c r="D65" s="29">
        <f>-('[1]Anual_2000-2015 (ref2010)'!I14/'[1]Anual_2000-2015 (ref2010)'!B14)</f>
        <v>0.1177920798219796</v>
      </c>
      <c r="E65" s="166">
        <f t="shared" si="0"/>
        <v>0.11258703700891981</v>
      </c>
      <c r="F65" s="166">
        <f t="shared" si="1"/>
        <v>-1.04100856261196E-2</v>
      </c>
      <c r="G65" s="166">
        <f>('[1]Anual_2000-2015 (ref2010)'!D34)</f>
        <v>1.0665842692326255</v>
      </c>
      <c r="H65" s="166">
        <f>('[1]Anual_2000-2015 (ref2010)'!B34)</f>
        <v>1.0326531729239603</v>
      </c>
      <c r="I65" s="166">
        <f t="shared" si="2"/>
        <v>1.032858172713099</v>
      </c>
      <c r="J65" s="166">
        <f>('[1]Anual_2000-2015 (ref2010)'!K34)</f>
        <v>1.1309845512943431</v>
      </c>
      <c r="K65" s="166">
        <f t="shared" si="3"/>
        <v>0.13098455129434305</v>
      </c>
      <c r="L65" s="166">
        <f>('[1]Anual_2000-2015 (ref2010)'!H34)</f>
        <v>0.91039732574679766</v>
      </c>
      <c r="M65" s="166">
        <f t="shared" si="4"/>
        <v>-8.9602674253202341E-2</v>
      </c>
      <c r="N65" s="166">
        <f t="shared" si="5"/>
        <v>1.5231727337420372E-2</v>
      </c>
      <c r="O65" s="166">
        <f t="shared" si="6"/>
        <v>1.0245762865570671E-3</v>
      </c>
      <c r="P65" s="166">
        <f t="shared" si="7"/>
        <v>1.6256303623977439E-2</v>
      </c>
      <c r="Q65" s="168">
        <f t="shared" si="8"/>
        <v>1.6256303623977439E-2</v>
      </c>
      <c r="R65" s="166">
        <f t="shared" si="9"/>
        <v>1.0162563036239773</v>
      </c>
      <c r="S65" s="115">
        <f t="shared" si="10"/>
        <v>92.188670694049947</v>
      </c>
      <c r="U65" s="115" t="e">
        <f>'SNA 2008'!S15</f>
        <v>#DIV/0!</v>
      </c>
      <c r="V65" s="114" t="e">
        <f t="shared" si="11"/>
        <v>#DIV/0!</v>
      </c>
      <c r="W65" s="114" t="e">
        <f t="shared" si="12"/>
        <v>#DIV/0!</v>
      </c>
      <c r="X65" s="65" t="e">
        <f t="shared" si="13"/>
        <v>#DIV/0!</v>
      </c>
    </row>
    <row r="66" spans="1:24" x14ac:dyDescent="0.2">
      <c r="B66" s="134">
        <v>2011</v>
      </c>
      <c r="C66" s="29">
        <f>('[1]Anual_2000-2015 (ref2010)'!H15/'[1]Anual_2000-2015 (ref2010)'!B15)</f>
        <v>0.11466138010804358</v>
      </c>
      <c r="D66" s="29">
        <f>-('[1]Anual_2000-2015 (ref2010)'!I15/'[1]Anual_2000-2015 (ref2010)'!B15)</f>
        <v>0.12235517831852886</v>
      </c>
      <c r="E66" s="166">
        <f t="shared" si="0"/>
        <v>0.11850827921328622</v>
      </c>
      <c r="F66" s="166">
        <f t="shared" si="1"/>
        <v>-7.6937982104852837E-3</v>
      </c>
      <c r="G66" s="166">
        <f>('[1]Anual_2000-2015 (ref2010)'!D35)</f>
        <v>1.0746052152571639</v>
      </c>
      <c r="H66" s="166">
        <f>('[1]Anual_2000-2015 (ref2010)'!B35)</f>
        <v>1.1476212910573718</v>
      </c>
      <c r="I66" s="166">
        <f t="shared" si="2"/>
        <v>0.9363761579110006</v>
      </c>
      <c r="J66" s="166">
        <f>('[1]Anual_2000-2015 (ref2010)'!K35)</f>
        <v>1.0734154215147984</v>
      </c>
      <c r="K66" s="166">
        <f t="shared" si="3"/>
        <v>7.3415421514798407E-2</v>
      </c>
      <c r="L66" s="166">
        <f>('[1]Anual_2000-2015 (ref2010)'!H35)</f>
        <v>1.0307794166879021</v>
      </c>
      <c r="M66" s="166">
        <f t="shared" si="4"/>
        <v>3.0779416687902073E-2</v>
      </c>
      <c r="N66" s="166">
        <f t="shared" si="5"/>
        <v>8.1467865140055808E-3</v>
      </c>
      <c r="O66" s="166">
        <f t="shared" si="6"/>
        <v>-2.2973937701829665E-4</v>
      </c>
      <c r="P66" s="166">
        <f t="shared" si="7"/>
        <v>7.9170471369872843E-3</v>
      </c>
      <c r="Q66" s="168">
        <f t="shared" si="8"/>
        <v>7.9170471369872843E-3</v>
      </c>
      <c r="R66" s="166">
        <f t="shared" si="9"/>
        <v>1.0079170471369874</v>
      </c>
      <c r="S66" s="115">
        <f t="shared" si="10"/>
        <v>92.918532745430952</v>
      </c>
      <c r="U66" s="115" t="e">
        <f>'SNA 2008'!S16</f>
        <v>#DIV/0!</v>
      </c>
      <c r="V66" s="114" t="e">
        <f t="shared" si="11"/>
        <v>#DIV/0!</v>
      </c>
      <c r="W66" s="114" t="e">
        <f t="shared" si="12"/>
        <v>#DIV/0!</v>
      </c>
      <c r="X66" s="65" t="e">
        <f t="shared" si="13"/>
        <v>#DIV/0!</v>
      </c>
    </row>
    <row r="67" spans="1:24" x14ac:dyDescent="0.2">
      <c r="B67" s="134">
        <v>2012</v>
      </c>
      <c r="C67" s="29">
        <f>('[1]Anual_2000-2015 (ref2010)'!H16/'[1]Anual_2000-2015 (ref2010)'!B16)</f>
        <v>0.11703054773238956</v>
      </c>
      <c r="D67" s="29">
        <f>-('[1]Anual_2000-2015 (ref2010)'!I16/'[1]Anual_2000-2015 (ref2010)'!B16)</f>
        <v>0.13062250247156659</v>
      </c>
      <c r="E67" s="166">
        <f t="shared" ref="E67:E72" si="14">(C67+D67)/2</f>
        <v>0.12382652510197809</v>
      </c>
      <c r="F67" s="166">
        <f t="shared" ref="F67:F72" si="15">(C67-D67)</f>
        <v>-1.3591954739177028E-2</v>
      </c>
      <c r="G67" s="166">
        <f>('[1]Anual_2000-2015 (ref2010)'!D36)</f>
        <v>1.0852955873663479</v>
      </c>
      <c r="H67" s="166">
        <f>('[1]Anual_2000-2015 (ref2010)'!B36)</f>
        <v>1.1198659676207663</v>
      </c>
      <c r="I67" s="166">
        <f t="shared" si="2"/>
        <v>0.9691298947785103</v>
      </c>
      <c r="J67" s="166">
        <f>('[1]Anual_2000-2015 (ref2010)'!K36)</f>
        <v>0.96039819058502074</v>
      </c>
      <c r="K67" s="166">
        <f t="shared" si="3"/>
        <v>-3.9601809414979261E-2</v>
      </c>
      <c r="L67" s="166">
        <f>('[1]Anual_2000-2015 (ref2010)'!H36)</f>
        <v>1.0529126487587313</v>
      </c>
      <c r="M67" s="166">
        <f t="shared" si="4"/>
        <v>5.2912648758731251E-2</v>
      </c>
      <c r="N67" s="166">
        <f t="shared" si="5"/>
        <v>-4.7523750318296844E-3</v>
      </c>
      <c r="O67" s="166">
        <f t="shared" si="6"/>
        <v>-6.8304462664256981E-4</v>
      </c>
      <c r="P67" s="166">
        <f t="shared" si="7"/>
        <v>-5.4354196584722545E-3</v>
      </c>
      <c r="Q67" s="168">
        <f t="shared" si="8"/>
        <v>-5.4354196584722545E-3</v>
      </c>
      <c r="R67" s="166">
        <f t="shared" si="9"/>
        <v>0.99456458034152773</v>
      </c>
      <c r="S67" s="115">
        <f t="shared" si="10"/>
        <v>92.413481525910044</v>
      </c>
      <c r="U67" s="115" t="e">
        <f>'SNA 2008'!S17</f>
        <v>#DIV/0!</v>
      </c>
      <c r="V67" s="114" t="e">
        <f t="shared" si="11"/>
        <v>#DIV/0!</v>
      </c>
      <c r="W67" s="114" t="e">
        <f t="shared" si="12"/>
        <v>#DIV/0!</v>
      </c>
      <c r="X67" s="65" t="e">
        <f t="shared" si="13"/>
        <v>#DIV/0!</v>
      </c>
    </row>
    <row r="68" spans="1:24" x14ac:dyDescent="0.2">
      <c r="B68" s="135">
        <v>2013</v>
      </c>
      <c r="C68" s="29">
        <f>('[1]Anual_2000-2015 (ref2010)'!H17/'[1]Anual_2000-2015 (ref2010)'!B17)</f>
        <v>0.11630182126667341</v>
      </c>
      <c r="D68" s="29">
        <f>-('[1]Anual_2000-2015 (ref2010)'!I17/'[1]Anual_2000-2015 (ref2010)'!B17)</f>
        <v>0.13931678163799777</v>
      </c>
      <c r="E68" s="166">
        <f t="shared" si="14"/>
        <v>0.1278093014523356</v>
      </c>
      <c r="F68" s="166">
        <f t="shared" si="15"/>
        <v>-2.3014960371324361E-2</v>
      </c>
      <c r="G68" s="166">
        <f>('[1]Anual_2000-2015 (ref2010)'!D37)</f>
        <v>1.0785872103497052</v>
      </c>
      <c r="H68" s="166">
        <f>('[1]Anual_2000-2015 (ref2010)'!B37)</f>
        <v>1.0747220368653212</v>
      </c>
      <c r="I68" s="166">
        <f>(G68/H68)</f>
        <v>1.0035964401508484</v>
      </c>
      <c r="J68" s="166">
        <f>('[1]Anual_2000-2015 (ref2010)'!K37)</f>
        <v>0.97584634779115498</v>
      </c>
      <c r="K68" s="166">
        <f>J68-1</f>
        <v>-2.4153652208845022E-2</v>
      </c>
      <c r="L68" s="166">
        <f>('[1]Anual_2000-2015 (ref2010)'!H37)</f>
        <v>1.0086724691694453</v>
      </c>
      <c r="M68" s="166">
        <f>L68-1</f>
        <v>8.6724691694453071E-3</v>
      </c>
      <c r="N68" s="166">
        <f>(E68)*(I68)*(K68)</f>
        <v>-3.0981638479609871E-3</v>
      </c>
      <c r="O68" s="166">
        <f>(F68*M68)/L68</f>
        <v>-1.9788042239386841E-4</v>
      </c>
      <c r="P68" s="166">
        <f>(N68+O68)</f>
        <v>-3.2960442703548554E-3</v>
      </c>
      <c r="Q68" s="168">
        <f>P68</f>
        <v>-3.2960442703548554E-3</v>
      </c>
      <c r="R68" s="166">
        <f>P68+1</f>
        <v>0.9967039557296451</v>
      </c>
      <c r="S68" s="115">
        <f>S67*R68</f>
        <v>92.108882599623016</v>
      </c>
      <c r="U68" s="115" t="e">
        <f>'SNA 2008'!S18</f>
        <v>#DIV/0!</v>
      </c>
      <c r="V68" s="114" t="e">
        <f>(U68/U67)-1</f>
        <v>#DIV/0!</v>
      </c>
      <c r="W68" s="114" t="e">
        <f>V68-Q68</f>
        <v>#DIV/0!</v>
      </c>
      <c r="X68" s="65" t="e">
        <f>W68^2</f>
        <v>#DIV/0!</v>
      </c>
    </row>
    <row r="69" spans="1:24" x14ac:dyDescent="0.2">
      <c r="A69" s="35"/>
      <c r="B69" s="134">
        <v>2014</v>
      </c>
      <c r="C69" s="29">
        <f>('[1]Anual_2000-2015 (ref2010)'!H18/'[1]Anual_2000-2015 (ref2010)'!B18)</f>
        <v>0.11011942820784318</v>
      </c>
      <c r="D69" s="29">
        <f>-('[1]Anual_2000-2015 (ref2010)'!I18/'[1]Anual_2000-2015 (ref2010)'!B18)</f>
        <v>0.13673462995805641</v>
      </c>
      <c r="E69" s="166">
        <f t="shared" si="14"/>
        <v>0.12342702908294979</v>
      </c>
      <c r="F69" s="166">
        <f t="shared" si="15"/>
        <v>-2.661520175021323E-2</v>
      </c>
      <c r="G69" s="166">
        <f>('[1]Anual_2000-2015 (ref2010)'!D38)</f>
        <v>1.0838050928286407</v>
      </c>
      <c r="H69" s="166">
        <f>('[1]Anual_2000-2015 (ref2010)'!B38)</f>
        <v>1.0380542406279463</v>
      </c>
      <c r="I69" s="166">
        <f>(G69/H69)</f>
        <v>1.04407366244467</v>
      </c>
      <c r="J69" s="166">
        <f>('[1]Anual_2000-2015 (ref2010)'!K38)</f>
        <v>0.95711264357757908</v>
      </c>
      <c r="K69" s="166">
        <f>J69-1</f>
        <v>-4.2887356422420919E-2</v>
      </c>
      <c r="L69" s="166">
        <f>('[1]Anual_2000-2015 (ref2010)'!H38)</f>
        <v>0.97901046200932174</v>
      </c>
      <c r="M69" s="166">
        <f>L69-1</f>
        <v>-2.0989537990678264E-2</v>
      </c>
      <c r="N69" s="166">
        <f>(E69)*(I69)*(K69)</f>
        <v>-5.526761113062233E-3</v>
      </c>
      <c r="O69" s="166">
        <f>(F69*M69)/L69</f>
        <v>5.7061779209091655E-4</v>
      </c>
      <c r="P69" s="166">
        <f>(N69+O69)</f>
        <v>-4.9561433209713169E-3</v>
      </c>
      <c r="Q69" s="168">
        <f>P69</f>
        <v>-4.9561433209713169E-3</v>
      </c>
      <c r="R69" s="166">
        <f>P69+1</f>
        <v>0.99504385667902873</v>
      </c>
      <c r="S69" s="115">
        <f>S68*R69</f>
        <v>91.652377776324769</v>
      </c>
      <c r="U69" s="115" t="e">
        <f>'SNA 2008'!S19</f>
        <v>#DIV/0!</v>
      </c>
      <c r="V69" s="114" t="e">
        <f>(U69/U68)-1</f>
        <v>#DIV/0!</v>
      </c>
      <c r="W69" s="114" t="e">
        <f>V69-Q69</f>
        <v>#DIV/0!</v>
      </c>
      <c r="X69" s="65" t="e">
        <f>W69^2</f>
        <v>#DIV/0!</v>
      </c>
    </row>
    <row r="70" spans="1:24" ht="13.5" thickBot="1" x14ac:dyDescent="0.25">
      <c r="B70" s="136">
        <v>2015</v>
      </c>
      <c r="C70" s="151">
        <f>('[1]Anual_2000-2015 (ref2010)'!H19/'[1]Anual_2000-2015 (ref2010)'!B19)</f>
        <v>0.12900191417740489</v>
      </c>
      <c r="D70" s="151">
        <f>-('[1]Anual_2000-2015 (ref2010)'!I19/'[1]Anual_2000-2015 (ref2010)'!B19)</f>
        <v>0.14053434519938751</v>
      </c>
      <c r="E70" s="170">
        <f t="shared" si="14"/>
        <v>0.13476812968839619</v>
      </c>
      <c r="F70" s="170">
        <f t="shared" si="15"/>
        <v>-1.153243102198262E-2</v>
      </c>
      <c r="G70" s="170">
        <f>('[1]Anual_2000-2015 (ref2010)'!D39)</f>
        <v>1.0884029874075856</v>
      </c>
      <c r="H70" s="170">
        <f>('[1]Anual_2000-2015 (ref2010)'!B39)</f>
        <v>1.1378327765298122</v>
      </c>
      <c r="I70" s="170">
        <f>(G70/H70)</f>
        <v>0.95655794933858496</v>
      </c>
      <c r="J70" s="170">
        <f>('[1]Anual_2000-2015 (ref2010)'!K39)</f>
        <v>0.91561337926834319</v>
      </c>
      <c r="K70" s="170">
        <f>J70-1</f>
        <v>-8.4386620731656814E-2</v>
      </c>
      <c r="L70" s="170">
        <f>('[1]Anual_2000-2015 (ref2010)'!H39)</f>
        <v>1.0925281851086823</v>
      </c>
      <c r="M70" s="170">
        <f>L70-1</f>
        <v>9.2528185108682326E-2</v>
      </c>
      <c r="N70" s="170">
        <f>(E70)*(I70)*(K70)</f>
        <v>-1.087857680641203E-2</v>
      </c>
      <c r="O70" s="170">
        <f>(F70*M70)/L70</f>
        <v>-9.76702410884684E-4</v>
      </c>
      <c r="P70" s="170">
        <f>(N70+O70)</f>
        <v>-1.1855279217296713E-2</v>
      </c>
      <c r="Q70" s="171">
        <f>P70</f>
        <v>-1.1855279217296713E-2</v>
      </c>
      <c r="R70" s="170">
        <f>P70+1</f>
        <v>0.98814472078270332</v>
      </c>
      <c r="S70" s="120">
        <f>S69*R70</f>
        <v>90.565813246857289</v>
      </c>
      <c r="U70" s="115" t="e">
        <f>'SNA 2008'!S20</f>
        <v>#DIV/0!</v>
      </c>
      <c r="V70" s="114" t="e">
        <f>(U70/U69)-1</f>
        <v>#DIV/0!</v>
      </c>
      <c r="W70" s="114" t="e">
        <f>V70-Q70</f>
        <v>#DIV/0!</v>
      </c>
      <c r="X70" s="65" t="e">
        <f>W70^2</f>
        <v>#DIV/0!</v>
      </c>
    </row>
    <row r="71" spans="1:24" x14ac:dyDescent="0.2">
      <c r="A71" s="130" t="s">
        <v>173</v>
      </c>
      <c r="B71" s="130">
        <v>2016</v>
      </c>
      <c r="C71" s="29">
        <f>('[1]Trimestral_1996-2017 (ref2010)'!F24/'[1]Trimestral_1996-2017 (ref2010)'!B24)</f>
        <v>0.12503551368752397</v>
      </c>
      <c r="D71" s="29">
        <f>('[1]Trimestral_1996-2017 (ref2010)'!G24/'[1]Trimestral_1996-2017 (ref2010)'!B24)</f>
        <v>0.12140314117080385</v>
      </c>
      <c r="E71" s="166">
        <f t="shared" si="14"/>
        <v>0.12321932742916392</v>
      </c>
      <c r="F71" s="166">
        <f t="shared" si="15"/>
        <v>3.6323725167201198E-3</v>
      </c>
      <c r="G71" s="166">
        <f>('[1]Trimestral_1996-2017 (ref2010)'!J50)</f>
        <v>1.08014662474339</v>
      </c>
      <c r="H71" s="166">
        <f>('[1]Trimestral_1996-2017 (ref2010)'!B50)</f>
        <v>0.99287273609922166</v>
      </c>
      <c r="I71" s="166">
        <f>(G71/H71)</f>
        <v>1.0879003778339691</v>
      </c>
      <c r="J71" s="166">
        <f>('[1]Trimestral_1996-2017 (ref2010)'!R50)</f>
        <v>0.99081259330147331</v>
      </c>
      <c r="K71" s="166">
        <f>J71-1</f>
        <v>-9.18740669852669E-3</v>
      </c>
      <c r="L71" s="166">
        <f>('[1]Trimestral_1996-2017 (ref2010)'!N50)</f>
        <v>0.92345367396755751</v>
      </c>
      <c r="M71" s="166">
        <f>L71-1</f>
        <v>-7.6546326032442491E-2</v>
      </c>
      <c r="N71" s="166">
        <f>(E71)*(I71)*(K71)</f>
        <v>-1.2315751098667886E-3</v>
      </c>
      <c r="O71" s="166">
        <f>(F71*M71)/L71</f>
        <v>-3.0109227866465785E-4</v>
      </c>
      <c r="P71" s="166">
        <f>(N71+O71)</f>
        <v>-1.5326673885314463E-3</v>
      </c>
      <c r="Q71" s="168">
        <f>P71</f>
        <v>-1.5326673885314463E-3</v>
      </c>
      <c r="R71" s="166">
        <f>P71+1</f>
        <v>0.99846733261146858</v>
      </c>
      <c r="S71" s="115">
        <f>S70*R71</f>
        <v>90.427005978378006</v>
      </c>
      <c r="U71" s="115" t="e">
        <f>'SNA 2008'!S21</f>
        <v>#DIV/0!</v>
      </c>
      <c r="V71" s="114" t="e">
        <f>(U71/U70)-1</f>
        <v>#DIV/0!</v>
      </c>
      <c r="W71" s="114" t="e">
        <f>V71-Q71</f>
        <v>#DIV/0!</v>
      </c>
      <c r="X71" s="65" t="e">
        <f>W71^2</f>
        <v>#DIV/0!</v>
      </c>
    </row>
    <row r="72" spans="1:24" x14ac:dyDescent="0.2">
      <c r="B72" s="130">
        <v>2017</v>
      </c>
      <c r="C72" s="29">
        <f>('[1]Trimestral_1996-2017 (ref2010)'!F25/'[1]Trimestral_1996-2017 (ref2010)'!B25)</f>
        <v>0.12567574373478219</v>
      </c>
      <c r="D72" s="29">
        <f>('[1]Trimestral_1996-2017 (ref2010)'!G25/'[1]Trimestral_1996-2017 (ref2010)'!B25)</f>
        <v>0.11552182580832167</v>
      </c>
      <c r="E72" s="166">
        <f t="shared" si="14"/>
        <v>0.12059878477155192</v>
      </c>
      <c r="F72" s="166">
        <f t="shared" si="15"/>
        <v>1.0153917926460518E-2</v>
      </c>
      <c r="G72" s="166">
        <f>('[1]Trimestral_1996-2017 (ref2010)'!J51)</f>
        <v>1.0333193042626589</v>
      </c>
      <c r="H72" s="166">
        <f>('[1]Trimestral_1996-2017 (ref2010)'!B51)</f>
        <v>1.0015374055387332</v>
      </c>
      <c r="I72" s="166">
        <f>(G72/H72)</f>
        <v>1.0317331120616808</v>
      </c>
      <c r="J72" s="166">
        <f>('[1]Trimestral_1996-2017 (ref2010)'!R51)</f>
        <v>1.0544257709873672</v>
      </c>
      <c r="K72" s="166">
        <f>J72-1</f>
        <v>5.4425770987367228E-2</v>
      </c>
      <c r="L72" s="166">
        <f>('[1]Trimestral_1996-2017 (ref2010)'!N51)</f>
        <v>0.9438970422554589</v>
      </c>
      <c r="M72" s="166">
        <f>L72-1</f>
        <v>-5.6102957744541104E-2</v>
      </c>
      <c r="N72" s="166">
        <f>(E72)*(I72)*(K72)</f>
        <v>6.7719678927394607E-3</v>
      </c>
      <c r="O72" s="166">
        <f>(F72*M72)/L72</f>
        <v>-6.0352432825568406E-4</v>
      </c>
      <c r="P72" s="166">
        <f>(N72+O72)</f>
        <v>6.1684435644837766E-3</v>
      </c>
      <c r="Q72" s="168">
        <f>P72</f>
        <v>6.1684435644837766E-3</v>
      </c>
      <c r="R72" s="166">
        <f>P72+1</f>
        <v>1.0061684435644838</v>
      </c>
      <c r="S72" s="115">
        <f>S71*R72</f>
        <v>90.984799861460871</v>
      </c>
      <c r="U72" s="115" t="e">
        <f>'SNA 2008'!S22</f>
        <v>#DIV/0!</v>
      </c>
      <c r="V72" s="114" t="e">
        <f>(U72/U71)-1</f>
        <v>#DIV/0!</v>
      </c>
      <c r="W72" s="114" t="e">
        <f>V72-Q72</f>
        <v>#DIV/0!</v>
      </c>
      <c r="X72" s="65" t="e">
        <f>W72^2</f>
        <v>#DIV/0!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6"/>
  <sheetViews>
    <sheetView topLeftCell="A76" workbookViewId="0">
      <selection activeCell="K12" sqref="K12"/>
    </sheetView>
  </sheetViews>
  <sheetFormatPr defaultRowHeight="15" x14ac:dyDescent="0.25"/>
  <cols>
    <col min="1" max="1" width="8" style="100" customWidth="1"/>
    <col min="2" max="2" width="10.140625" style="100" customWidth="1"/>
    <col min="3" max="3" width="9.42578125" style="100" customWidth="1"/>
    <col min="4" max="5" width="9.140625" style="100"/>
    <col min="6" max="6" width="9.5703125" style="100" customWidth="1"/>
    <col min="7" max="7" width="7.5703125" style="100" customWidth="1"/>
    <col min="8" max="9" width="9.140625" style="100"/>
    <col min="10" max="10" width="9.5703125" style="100" customWidth="1"/>
    <col min="11" max="14" width="9.140625" style="100"/>
    <col min="15" max="15" width="10" style="100" customWidth="1"/>
    <col min="16" max="16" width="10.42578125" style="100" customWidth="1"/>
    <col min="17" max="17" width="11" style="100" customWidth="1"/>
    <col min="18" max="18" width="10.85546875" style="101" customWidth="1"/>
    <col min="19" max="19" width="11.85546875" style="100" customWidth="1"/>
    <col min="20" max="20" width="10.140625" style="100" customWidth="1"/>
    <col min="21" max="21" width="12.5703125" style="100" customWidth="1"/>
    <col min="22" max="22" width="11.7109375" style="100" customWidth="1"/>
  </cols>
  <sheetData>
    <row r="1" spans="1:22" ht="15.75" thickBot="1" x14ac:dyDescent="0.3">
      <c r="A1" s="79" t="s">
        <v>208</v>
      </c>
      <c r="B1" s="80"/>
      <c r="C1" s="80"/>
      <c r="D1" s="80"/>
      <c r="E1" s="80"/>
      <c r="F1" s="80"/>
      <c r="G1" s="81"/>
      <c r="H1" s="82"/>
      <c r="I1" s="82"/>
      <c r="J1" s="82"/>
      <c r="K1" s="82"/>
      <c r="L1" s="82"/>
      <c r="M1" s="82"/>
      <c r="N1" s="82"/>
      <c r="O1" s="82"/>
      <c r="P1" s="82"/>
      <c r="Q1" s="82"/>
      <c r="R1" s="83"/>
      <c r="S1" s="81"/>
      <c r="T1" s="82"/>
      <c r="U1" s="82"/>
      <c r="V1" s="84"/>
    </row>
    <row r="2" spans="1:22" ht="15.75" thickBot="1" x14ac:dyDescent="0.3">
      <c r="A2" s="85" t="s">
        <v>4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7"/>
    </row>
    <row r="3" spans="1:22" ht="15.75" thickBot="1" x14ac:dyDescent="0.3">
      <c r="A3" s="183" t="s">
        <v>7</v>
      </c>
      <c r="B3" s="88" t="s">
        <v>137</v>
      </c>
      <c r="C3" s="184" t="s">
        <v>138</v>
      </c>
      <c r="D3" s="184"/>
      <c r="E3" s="184"/>
      <c r="F3" s="184"/>
      <c r="G3" s="184"/>
      <c r="H3" s="185" t="s">
        <v>139</v>
      </c>
      <c r="I3" s="185"/>
      <c r="J3" s="185"/>
      <c r="K3" s="185"/>
      <c r="L3" s="185"/>
      <c r="M3" s="185"/>
      <c r="N3" s="185"/>
      <c r="O3" s="185"/>
      <c r="P3" s="182" t="s">
        <v>140</v>
      </c>
      <c r="Q3" s="182" t="s">
        <v>8</v>
      </c>
      <c r="R3" s="182" t="s">
        <v>9</v>
      </c>
      <c r="S3" s="182" t="s">
        <v>10</v>
      </c>
      <c r="T3" s="182" t="s">
        <v>11</v>
      </c>
      <c r="U3" s="182" t="s">
        <v>12</v>
      </c>
      <c r="V3" s="182" t="s">
        <v>13</v>
      </c>
    </row>
    <row r="4" spans="1:22" x14ac:dyDescent="0.25">
      <c r="A4" s="183"/>
      <c r="B4" s="89" t="s">
        <v>142</v>
      </c>
      <c r="C4" s="90" t="s">
        <v>143</v>
      </c>
      <c r="D4" s="90" t="s">
        <v>144</v>
      </c>
      <c r="E4" s="90" t="s">
        <v>145</v>
      </c>
      <c r="F4" s="90" t="s">
        <v>146</v>
      </c>
      <c r="G4" s="91" t="s">
        <v>142</v>
      </c>
      <c r="H4" s="90" t="s">
        <v>147</v>
      </c>
      <c r="I4" s="90" t="s">
        <v>148</v>
      </c>
      <c r="J4" s="90" t="s">
        <v>149</v>
      </c>
      <c r="K4" s="90" t="s">
        <v>150</v>
      </c>
      <c r="L4" s="90" t="s">
        <v>151</v>
      </c>
      <c r="M4" s="90" t="s">
        <v>152</v>
      </c>
      <c r="N4" s="90" t="s">
        <v>153</v>
      </c>
      <c r="O4" s="91" t="s">
        <v>142</v>
      </c>
      <c r="P4" s="182"/>
      <c r="Q4" s="182"/>
      <c r="R4" s="182"/>
      <c r="S4" s="182"/>
      <c r="T4" s="182"/>
      <c r="U4" s="182"/>
      <c r="V4" s="182"/>
    </row>
    <row r="5" spans="1:22" x14ac:dyDescent="0.25">
      <c r="A5" s="92" t="s">
        <v>47</v>
      </c>
      <c r="B5" s="93">
        <v>8412.4349153126986</v>
      </c>
      <c r="C5" s="93">
        <v>1145.9881954870893</v>
      </c>
      <c r="D5" s="93">
        <v>25466.706078361691</v>
      </c>
      <c r="E5" s="93">
        <v>3785.9927213069373</v>
      </c>
      <c r="F5" s="93">
        <v>10950.122933683375</v>
      </c>
      <c r="G5" s="93">
        <v>41775.326146973501</v>
      </c>
      <c r="H5" s="93">
        <v>13913.765878263115</v>
      </c>
      <c r="I5" s="93">
        <v>5553.9459279786797</v>
      </c>
      <c r="J5" s="93">
        <v>3810.9537810463967</v>
      </c>
      <c r="K5" s="93">
        <v>16579.501474927252</v>
      </c>
      <c r="L5" s="93">
        <v>15374.047196366042</v>
      </c>
      <c r="M5" s="93">
        <v>23201.199533291623</v>
      </c>
      <c r="N5" s="93">
        <v>26445.342951742743</v>
      </c>
      <c r="O5" s="93">
        <v>104419.63676230896</v>
      </c>
      <c r="P5" s="93">
        <v>154140.16370424605</v>
      </c>
      <c r="Q5" s="94">
        <v>177986.56452344471</v>
      </c>
      <c r="R5" s="93">
        <v>111159.86151975751</v>
      </c>
      <c r="S5" s="93">
        <v>36620.84693010959</v>
      </c>
      <c r="T5" s="93">
        <v>34673.966541414433</v>
      </c>
      <c r="U5" s="93">
        <v>13051.565966059004</v>
      </c>
      <c r="V5" s="93">
        <v>15244.29365874125</v>
      </c>
    </row>
    <row r="6" spans="1:22" x14ac:dyDescent="0.25">
      <c r="A6" s="92" t="s">
        <v>48</v>
      </c>
      <c r="B6" s="93">
        <v>8543.6370144242392</v>
      </c>
      <c r="C6" s="93">
        <v>1149.4942144118318</v>
      </c>
      <c r="D6" s="93">
        <v>24179.701118464531</v>
      </c>
      <c r="E6" s="93">
        <v>3833.19680841234</v>
      </c>
      <c r="F6" s="93">
        <v>10936.030429295277</v>
      </c>
      <c r="G6" s="93">
        <v>40049.940169908084</v>
      </c>
      <c r="H6" s="93">
        <v>13938.89212842925</v>
      </c>
      <c r="I6" s="93">
        <v>5397.2008805197393</v>
      </c>
      <c r="J6" s="93">
        <v>3900.3535362034195</v>
      </c>
      <c r="K6" s="93">
        <v>16610.405466872951</v>
      </c>
      <c r="L6" s="93">
        <v>15461.396022310173</v>
      </c>
      <c r="M6" s="93">
        <v>23082.952231260395</v>
      </c>
      <c r="N6" s="93">
        <v>26604.52932164515</v>
      </c>
      <c r="O6" s="93">
        <v>104795.99633422554</v>
      </c>
      <c r="P6" s="93">
        <v>153475.37982637371</v>
      </c>
      <c r="Q6" s="94">
        <v>177140.84035255612</v>
      </c>
      <c r="R6" s="93">
        <v>113500.54599505528</v>
      </c>
      <c r="S6" s="93">
        <v>37211.067934066763</v>
      </c>
      <c r="T6" s="93">
        <v>35424.94658520868</v>
      </c>
      <c r="U6" s="93">
        <v>12748.661236945016</v>
      </c>
      <c r="V6" s="93">
        <v>16673.064153358897</v>
      </c>
    </row>
    <row r="7" spans="1:22" x14ac:dyDescent="0.25">
      <c r="A7" s="92" t="s">
        <v>49</v>
      </c>
      <c r="B7" s="93">
        <v>8994.4150131333954</v>
      </c>
      <c r="C7" s="93">
        <v>1086.8648754586093</v>
      </c>
      <c r="D7" s="93">
        <v>27890.743676192571</v>
      </c>
      <c r="E7" s="93">
        <v>3853.267066251447</v>
      </c>
      <c r="F7" s="93">
        <v>11023.17871423171</v>
      </c>
      <c r="G7" s="93">
        <v>43774.334698402497</v>
      </c>
      <c r="H7" s="93">
        <v>14311.126135916877</v>
      </c>
      <c r="I7" s="93">
        <v>5593.8641603723263</v>
      </c>
      <c r="J7" s="93">
        <v>3989.9656570580514</v>
      </c>
      <c r="K7" s="93">
        <v>16609.333077310926</v>
      </c>
      <c r="L7" s="93">
        <v>15566.591883727537</v>
      </c>
      <c r="M7" s="93">
        <v>23148.56548134999</v>
      </c>
      <c r="N7" s="93">
        <v>26746.038678791188</v>
      </c>
      <c r="O7" s="93">
        <v>106540.31218353724</v>
      </c>
      <c r="P7" s="93">
        <v>159368.73078261645</v>
      </c>
      <c r="Q7" s="94">
        <v>184255.62498485349</v>
      </c>
      <c r="R7" s="93">
        <v>116594.38866035473</v>
      </c>
      <c r="S7" s="93">
        <v>38505.054040998533</v>
      </c>
      <c r="T7" s="93">
        <v>36565.224582201939</v>
      </c>
      <c r="U7" s="93">
        <v>12707.371924979449</v>
      </c>
      <c r="V7" s="93">
        <v>17888.20203237273</v>
      </c>
    </row>
    <row r="8" spans="1:22" x14ac:dyDescent="0.25">
      <c r="A8" s="95" t="s">
        <v>50</v>
      </c>
      <c r="B8" s="93">
        <v>11162.051605606384</v>
      </c>
      <c r="C8" s="93">
        <v>1136.6907582114839</v>
      </c>
      <c r="D8" s="93">
        <v>25209.678340768536</v>
      </c>
      <c r="E8" s="93">
        <v>3933.2097883562706</v>
      </c>
      <c r="F8" s="93">
        <v>11007.493478467792</v>
      </c>
      <c r="G8" s="93">
        <v>41106.884036508483</v>
      </c>
      <c r="H8" s="93">
        <v>14531.720435661857</v>
      </c>
      <c r="I8" s="93">
        <v>5385.1566920819314</v>
      </c>
      <c r="J8" s="93">
        <v>3979.0976157010314</v>
      </c>
      <c r="K8" s="93">
        <v>15161.9991674004</v>
      </c>
      <c r="L8" s="93">
        <v>15238.820031353296</v>
      </c>
      <c r="M8" s="93">
        <v>23066.821357133882</v>
      </c>
      <c r="N8" s="93">
        <v>26567.219860484944</v>
      </c>
      <c r="O8" s="93">
        <v>104039.32238842908</v>
      </c>
      <c r="P8" s="93">
        <v>155931.13132434321</v>
      </c>
      <c r="Q8" s="94">
        <v>182279.34758664964</v>
      </c>
      <c r="R8" s="93">
        <v>122697.30916483748</v>
      </c>
      <c r="S8" s="93">
        <v>32718.390996626909</v>
      </c>
      <c r="T8" s="93">
        <v>38243.144788350073</v>
      </c>
      <c r="U8" s="93">
        <v>13348.671205485283</v>
      </c>
      <c r="V8" s="93">
        <v>19794.176028423346</v>
      </c>
    </row>
    <row r="9" spans="1:22" x14ac:dyDescent="0.25">
      <c r="A9" s="96" t="s">
        <v>51</v>
      </c>
      <c r="B9" s="97">
        <v>8998.0882272536364</v>
      </c>
      <c r="C9" s="97">
        <v>1156.7064914948969</v>
      </c>
      <c r="D9" s="97">
        <v>26095.734724096561</v>
      </c>
      <c r="E9" s="97">
        <v>4003.3603032912388</v>
      </c>
      <c r="F9" s="97">
        <v>11422.386731505349</v>
      </c>
      <c r="G9" s="97">
        <v>42991.368825947327</v>
      </c>
      <c r="H9" s="97">
        <v>14539.084988827688</v>
      </c>
      <c r="I9" s="97">
        <v>5602.8656520793011</v>
      </c>
      <c r="J9" s="97">
        <v>4033.4679999487175</v>
      </c>
      <c r="K9" s="97">
        <v>16838.792230929193</v>
      </c>
      <c r="L9" s="97">
        <v>15580.958878817382</v>
      </c>
      <c r="M9" s="97">
        <v>23396.651059139407</v>
      </c>
      <c r="N9" s="97">
        <v>26529.383158470187</v>
      </c>
      <c r="O9" s="97">
        <v>106302.29245616376</v>
      </c>
      <c r="P9" s="97">
        <v>157897.52583808778</v>
      </c>
      <c r="Q9" s="98">
        <v>183685.74553939493</v>
      </c>
      <c r="R9" s="97">
        <v>119919.90655345979</v>
      </c>
      <c r="S9" s="97">
        <v>37052.230848503372</v>
      </c>
      <c r="T9" s="97">
        <v>38705.959858875307</v>
      </c>
      <c r="U9" s="97">
        <v>13973.936489070817</v>
      </c>
      <c r="V9" s="97">
        <v>19822.801140620362</v>
      </c>
    </row>
    <row r="10" spans="1:22" x14ac:dyDescent="0.25">
      <c r="A10" s="96" t="s">
        <v>52</v>
      </c>
      <c r="B10" s="97">
        <v>8879.3638402726301</v>
      </c>
      <c r="C10" s="97">
        <v>1169.24521683075</v>
      </c>
      <c r="D10" s="97">
        <v>26437.292058203002</v>
      </c>
      <c r="E10" s="97">
        <v>4029.8997308949843</v>
      </c>
      <c r="F10" s="97">
        <v>11677.584896603485</v>
      </c>
      <c r="G10" s="97">
        <v>43291.019759757677</v>
      </c>
      <c r="H10" s="97">
        <v>14666.175354366524</v>
      </c>
      <c r="I10" s="97">
        <v>5847.3559120948357</v>
      </c>
      <c r="J10" s="97">
        <v>4128.538605012729</v>
      </c>
      <c r="K10" s="97">
        <v>16778.015810336899</v>
      </c>
      <c r="L10" s="97">
        <v>15681.036562717285</v>
      </c>
      <c r="M10" s="97">
        <v>23605.656948492473</v>
      </c>
      <c r="N10" s="97">
        <v>26447.912974953084</v>
      </c>
      <c r="O10" s="97">
        <v>107125.15469008667</v>
      </c>
      <c r="P10" s="97">
        <v>159305.40692817263</v>
      </c>
      <c r="Q10" s="98">
        <v>185499.85731321431</v>
      </c>
      <c r="R10" s="97">
        <v>120292.00151578622</v>
      </c>
      <c r="S10" s="97">
        <v>36903.763918919773</v>
      </c>
      <c r="T10" s="97">
        <v>39037.466625139263</v>
      </c>
      <c r="U10" s="97">
        <v>14788.911880459076</v>
      </c>
      <c r="V10" s="97">
        <v>20630.661209766182</v>
      </c>
    </row>
    <row r="11" spans="1:22" x14ac:dyDescent="0.25">
      <c r="A11" s="96" t="s">
        <v>53</v>
      </c>
      <c r="B11" s="97">
        <v>9163.075171954797</v>
      </c>
      <c r="C11" s="97">
        <v>1212.2619078575333</v>
      </c>
      <c r="D11" s="97">
        <v>26561.21520927042</v>
      </c>
      <c r="E11" s="97">
        <v>4114.7630542693705</v>
      </c>
      <c r="F11" s="97">
        <v>12019.893985144465</v>
      </c>
      <c r="G11" s="97">
        <v>43937.614501532677</v>
      </c>
      <c r="H11" s="97">
        <v>14826.065498810962</v>
      </c>
      <c r="I11" s="97">
        <v>5857.0844824679061</v>
      </c>
      <c r="J11" s="97">
        <v>4096.5444088519971</v>
      </c>
      <c r="K11" s="97">
        <v>16788.735861352052</v>
      </c>
      <c r="L11" s="97">
        <v>15812.821191007117</v>
      </c>
      <c r="M11" s="97">
        <v>23772.411073698117</v>
      </c>
      <c r="N11" s="97">
        <v>26502.884196005889</v>
      </c>
      <c r="O11" s="97">
        <v>107953.51065801887</v>
      </c>
      <c r="P11" s="97">
        <v>160978.51091674023</v>
      </c>
      <c r="Q11" s="98">
        <v>187810.98679071842</v>
      </c>
      <c r="R11" s="97">
        <v>119047.4319596643</v>
      </c>
      <c r="S11" s="97">
        <v>36326.036058669466</v>
      </c>
      <c r="T11" s="97">
        <v>39740.911328175549</v>
      </c>
      <c r="U11" s="97">
        <v>15202.140254909158</v>
      </c>
      <c r="V11" s="97">
        <v>20735.868680167328</v>
      </c>
    </row>
    <row r="12" spans="1:22" x14ac:dyDescent="0.25">
      <c r="A12" s="99" t="s">
        <v>54</v>
      </c>
      <c r="B12" s="97">
        <v>9979.0705438149471</v>
      </c>
      <c r="C12" s="97">
        <v>1205.7836120577781</v>
      </c>
      <c r="D12" s="97">
        <v>26204.182475246685</v>
      </c>
      <c r="E12" s="97">
        <v>4168.601003149618</v>
      </c>
      <c r="F12" s="97">
        <v>12238.881427632843</v>
      </c>
      <c r="G12" s="97">
        <v>43782.155271847631</v>
      </c>
      <c r="H12" s="97">
        <v>14881.139787503764</v>
      </c>
      <c r="I12" s="97">
        <v>5966.9944912835572</v>
      </c>
      <c r="J12" s="97">
        <v>4283.1544507307417</v>
      </c>
      <c r="K12" s="97">
        <v>16728.795020889775</v>
      </c>
      <c r="L12" s="97">
        <v>16107.328028552316</v>
      </c>
      <c r="M12" s="97">
        <v>24289.820749159713</v>
      </c>
      <c r="N12" s="97">
        <v>26731.86672590021</v>
      </c>
      <c r="O12" s="97">
        <v>109040.88426258485</v>
      </c>
      <c r="P12" s="97">
        <v>162846.77781617362</v>
      </c>
      <c r="Q12" s="98">
        <v>189192.04992127584</v>
      </c>
      <c r="R12" s="97">
        <v>119181.92937465673</v>
      </c>
      <c r="S12" s="97">
        <v>36593.403448379839</v>
      </c>
      <c r="T12" s="97">
        <v>39636.164503875334</v>
      </c>
      <c r="U12" s="97">
        <v>14614.496687810231</v>
      </c>
      <c r="V12" s="97">
        <v>19447.865546295914</v>
      </c>
    </row>
    <row r="13" spans="1:22" x14ac:dyDescent="0.25">
      <c r="A13" s="92" t="s">
        <v>55</v>
      </c>
      <c r="B13" s="93">
        <v>8849.8688012032435</v>
      </c>
      <c r="C13" s="93">
        <v>1218.6894469415204</v>
      </c>
      <c r="D13" s="93">
        <v>25089.175761323331</v>
      </c>
      <c r="E13" s="93">
        <v>4154.4718970078711</v>
      </c>
      <c r="F13" s="93">
        <v>12115.638115117723</v>
      </c>
      <c r="G13" s="93">
        <v>42936.573691966289</v>
      </c>
      <c r="H13" s="93">
        <v>14554.42363409135</v>
      </c>
      <c r="I13" s="93">
        <v>5738.5218027031733</v>
      </c>
      <c r="J13" s="93">
        <v>4215.9422598924912</v>
      </c>
      <c r="K13" s="93">
        <v>16502.998679733468</v>
      </c>
      <c r="L13" s="93">
        <v>16039.615431722685</v>
      </c>
      <c r="M13" s="93">
        <v>23635.923182256698</v>
      </c>
      <c r="N13" s="93">
        <v>26939.415589587938</v>
      </c>
      <c r="O13" s="93">
        <v>107695.57767897008</v>
      </c>
      <c r="P13" s="93">
        <v>159231.64897309139</v>
      </c>
      <c r="Q13" s="94">
        <v>185265.6143342407</v>
      </c>
      <c r="R13" s="93">
        <v>119296.7512424039</v>
      </c>
      <c r="S13" s="93">
        <v>37459.423441540166</v>
      </c>
      <c r="T13" s="93">
        <v>39783.394148748768</v>
      </c>
      <c r="U13" s="93">
        <v>15345.624508133034</v>
      </c>
      <c r="V13" s="93">
        <v>21315.202745048024</v>
      </c>
    </row>
    <row r="14" spans="1:22" x14ac:dyDescent="0.25">
      <c r="A14" s="92" t="s">
        <v>56</v>
      </c>
      <c r="B14" s="93">
        <v>9970.9409175546116</v>
      </c>
      <c r="C14" s="93">
        <v>1250.7899082199131</v>
      </c>
      <c r="D14" s="93">
        <v>25499.952015785766</v>
      </c>
      <c r="E14" s="93">
        <v>4124.4820637012817</v>
      </c>
      <c r="F14" s="93">
        <v>12232.86142594466</v>
      </c>
      <c r="G14" s="93">
        <v>43179.935483431545</v>
      </c>
      <c r="H14" s="93">
        <v>14732.054827748138</v>
      </c>
      <c r="I14" s="93">
        <v>5949.3189265607416</v>
      </c>
      <c r="J14" s="93">
        <v>4170.5841986832329</v>
      </c>
      <c r="K14" s="93">
        <v>16540.847646704875</v>
      </c>
      <c r="L14" s="93">
        <v>16162.723671123525</v>
      </c>
      <c r="M14" s="93">
        <v>24089.189163468163</v>
      </c>
      <c r="N14" s="93">
        <v>27212.594604795187</v>
      </c>
      <c r="O14" s="93">
        <v>109092.87502274135</v>
      </c>
      <c r="P14" s="93">
        <v>162296.3978615416</v>
      </c>
      <c r="Q14" s="94">
        <v>188246.27392376211</v>
      </c>
      <c r="R14" s="93">
        <v>118956.05912832487</v>
      </c>
      <c r="S14" s="93">
        <v>37710.801712764631</v>
      </c>
      <c r="T14" s="93">
        <v>40043.73015916752</v>
      </c>
      <c r="U14" s="93">
        <v>15723.079231348358</v>
      </c>
      <c r="V14" s="93">
        <v>20142.307773275301</v>
      </c>
    </row>
    <row r="15" spans="1:22" x14ac:dyDescent="0.25">
      <c r="A15" s="92" t="s">
        <v>57</v>
      </c>
      <c r="B15" s="93">
        <v>9706.4292525807141</v>
      </c>
      <c r="C15" s="93">
        <v>1233.1588640758978</v>
      </c>
      <c r="D15" s="93">
        <v>25256.391078148063</v>
      </c>
      <c r="E15" s="93">
        <v>4134.8187505406186</v>
      </c>
      <c r="F15" s="93">
        <v>12050.737772993876</v>
      </c>
      <c r="G15" s="93">
        <v>42790.006656781305</v>
      </c>
      <c r="H15" s="93">
        <v>14574.167951867705</v>
      </c>
      <c r="I15" s="93">
        <v>5995.4812099602277</v>
      </c>
      <c r="J15" s="93">
        <v>4591.3418568508723</v>
      </c>
      <c r="K15" s="93">
        <v>16552.781830760861</v>
      </c>
      <c r="L15" s="93">
        <v>16208.165461420936</v>
      </c>
      <c r="M15" s="93">
        <v>24174.921940640594</v>
      </c>
      <c r="N15" s="93">
        <v>27445.133038467353</v>
      </c>
      <c r="O15" s="93">
        <v>109984.37453653659</v>
      </c>
      <c r="P15" s="93">
        <v>162498.1182572433</v>
      </c>
      <c r="Q15" s="94">
        <v>188751.60618994565</v>
      </c>
      <c r="R15" s="93">
        <v>119189.23636746248</v>
      </c>
      <c r="S15" s="93">
        <v>38366.644371345705</v>
      </c>
      <c r="T15" s="93">
        <v>39416.05191098254</v>
      </c>
      <c r="U15" s="93">
        <v>15120.819523447952</v>
      </c>
      <c r="V15" s="93">
        <v>20298.936712478233</v>
      </c>
    </row>
    <row r="16" spans="1:22" x14ac:dyDescent="0.25">
      <c r="A16" s="95" t="s">
        <v>58</v>
      </c>
      <c r="B16" s="93">
        <v>9517.3134716367349</v>
      </c>
      <c r="C16" s="93">
        <v>1212.656789592475</v>
      </c>
      <c r="D16" s="93">
        <v>24340.012692935288</v>
      </c>
      <c r="E16" s="93">
        <v>4107.5012049662482</v>
      </c>
      <c r="F16" s="93">
        <v>11755.837194933667</v>
      </c>
      <c r="G16" s="93">
        <v>41462.252404794344</v>
      </c>
      <c r="H16" s="93">
        <v>13991.860121991846</v>
      </c>
      <c r="I16" s="93">
        <v>5756.7606012792039</v>
      </c>
      <c r="J16" s="93">
        <v>4858.8885933199481</v>
      </c>
      <c r="K16" s="93">
        <v>16548.046755235588</v>
      </c>
      <c r="L16" s="93">
        <v>16393.478594793796</v>
      </c>
      <c r="M16" s="93">
        <v>24227.627963944527</v>
      </c>
      <c r="N16" s="93">
        <v>27686.03752237068</v>
      </c>
      <c r="O16" s="93">
        <v>109767.64957510562</v>
      </c>
      <c r="P16" s="93">
        <v>161007.24593281944</v>
      </c>
      <c r="Q16" s="94">
        <v>186496.47747445424</v>
      </c>
      <c r="R16" s="93">
        <v>117607.78897929558</v>
      </c>
      <c r="S16" s="93">
        <v>38089.413100384634</v>
      </c>
      <c r="T16" s="93">
        <v>37659.453320888933</v>
      </c>
      <c r="U16" s="93">
        <v>15185.66725868389</v>
      </c>
      <c r="V16" s="93">
        <v>19119.451496864389</v>
      </c>
    </row>
    <row r="17" spans="1:22" x14ac:dyDescent="0.25">
      <c r="A17" s="96" t="s">
        <v>59</v>
      </c>
      <c r="B17" s="97">
        <v>9901.9522050217238</v>
      </c>
      <c r="C17" s="97">
        <v>1206.3832348616127</v>
      </c>
      <c r="D17" s="97">
        <v>24124.027763321734</v>
      </c>
      <c r="E17" s="97">
        <v>4067.3748525753358</v>
      </c>
      <c r="F17" s="97">
        <v>11396.959687151113</v>
      </c>
      <c r="G17" s="97">
        <v>41155.482604196201</v>
      </c>
      <c r="H17" s="97">
        <v>14088.476948917725</v>
      </c>
      <c r="I17" s="97">
        <v>5616.2842069812514</v>
      </c>
      <c r="J17" s="97">
        <v>5007.9273247125466</v>
      </c>
      <c r="K17" s="97">
        <v>16582.209276590616</v>
      </c>
      <c r="L17" s="97">
        <v>16646.094087287736</v>
      </c>
      <c r="M17" s="97">
        <v>24006.718953023352</v>
      </c>
      <c r="N17" s="97">
        <v>28017.971710864778</v>
      </c>
      <c r="O17" s="97">
        <v>110533.12996317085</v>
      </c>
      <c r="P17" s="97">
        <v>161652.55326742752</v>
      </c>
      <c r="Q17" s="98">
        <v>186359.38293664175</v>
      </c>
      <c r="R17" s="97">
        <v>118105.60042007577</v>
      </c>
      <c r="S17" s="97">
        <v>37649.249094458959</v>
      </c>
      <c r="T17" s="97">
        <v>36466.413986357249</v>
      </c>
      <c r="U17" s="97">
        <v>15480.503064239201</v>
      </c>
      <c r="V17" s="97">
        <v>17358.90684872042</v>
      </c>
    </row>
    <row r="18" spans="1:22" x14ac:dyDescent="0.25">
      <c r="A18" s="96" t="s">
        <v>60</v>
      </c>
      <c r="B18" s="97">
        <v>10080.351682244938</v>
      </c>
      <c r="C18" s="97">
        <v>1161.9893882429812</v>
      </c>
      <c r="D18" s="97">
        <v>24476.436926473369</v>
      </c>
      <c r="E18" s="97">
        <v>4172.2241227707391</v>
      </c>
      <c r="F18" s="97">
        <v>11427.016001921431</v>
      </c>
      <c r="G18" s="97">
        <v>41290.52414614024</v>
      </c>
      <c r="H18" s="97">
        <v>14152.897706775815</v>
      </c>
      <c r="I18" s="97">
        <v>5454.0538845250612</v>
      </c>
      <c r="J18" s="97">
        <v>5093.3432356011053</v>
      </c>
      <c r="K18" s="97">
        <v>16609.070560073866</v>
      </c>
      <c r="L18" s="97">
        <v>16584.613043724195</v>
      </c>
      <c r="M18" s="97">
        <v>24181.021612382727</v>
      </c>
      <c r="N18" s="97">
        <v>28186.293111637333</v>
      </c>
      <c r="O18" s="97">
        <v>110894.67370467471</v>
      </c>
      <c r="P18" s="97">
        <v>162387.14209874452</v>
      </c>
      <c r="Q18" s="98">
        <v>187465.58661644088</v>
      </c>
      <c r="R18" s="97">
        <v>118182.03988882036</v>
      </c>
      <c r="S18" s="97">
        <v>38072.608287070725</v>
      </c>
      <c r="T18" s="97">
        <v>35763.85476554004</v>
      </c>
      <c r="U18" s="97">
        <v>15794.278239029813</v>
      </c>
      <c r="V18" s="97">
        <v>17123.678276939212</v>
      </c>
    </row>
    <row r="19" spans="1:22" x14ac:dyDescent="0.25">
      <c r="A19" s="96" t="s">
        <v>61</v>
      </c>
      <c r="B19" s="97">
        <v>10129.686677919886</v>
      </c>
      <c r="C19" s="97">
        <v>1155.0151404897897</v>
      </c>
      <c r="D19" s="97">
        <v>24494.211581422162</v>
      </c>
      <c r="E19" s="97">
        <v>4178.7954863738214</v>
      </c>
      <c r="F19" s="97">
        <v>11439.276992240122</v>
      </c>
      <c r="G19" s="97">
        <v>41324.406090650547</v>
      </c>
      <c r="H19" s="97">
        <v>14037.486560052695</v>
      </c>
      <c r="I19" s="97">
        <v>5589.4816260107964</v>
      </c>
      <c r="J19" s="97">
        <v>4914.0860480207139</v>
      </c>
      <c r="K19" s="97">
        <v>16591.571675029816</v>
      </c>
      <c r="L19" s="97">
        <v>16543.366811532786</v>
      </c>
      <c r="M19" s="97">
        <v>24381.953571249353</v>
      </c>
      <c r="N19" s="97">
        <v>28283.456167933462</v>
      </c>
      <c r="O19" s="97">
        <v>111022.64331220173</v>
      </c>
      <c r="P19" s="97">
        <v>162525.56721429335</v>
      </c>
      <c r="Q19" s="98">
        <v>187819.08834808224</v>
      </c>
      <c r="R19" s="97">
        <v>119176.92848010146</v>
      </c>
      <c r="S19" s="97">
        <v>38864.990842433195</v>
      </c>
      <c r="T19" s="97">
        <v>35084.443711079206</v>
      </c>
      <c r="U19" s="97">
        <v>15542.80072739971</v>
      </c>
      <c r="V19" s="97">
        <v>16478.553515571108</v>
      </c>
    </row>
    <row r="20" spans="1:22" x14ac:dyDescent="0.25">
      <c r="A20" s="99" t="s">
        <v>62</v>
      </c>
      <c r="B20" s="97">
        <v>10521.991771079196</v>
      </c>
      <c r="C20" s="97">
        <v>1176.6514607533013</v>
      </c>
      <c r="D20" s="97">
        <v>25213.492445358941</v>
      </c>
      <c r="E20" s="97">
        <v>4191.7072534852086</v>
      </c>
      <c r="F20" s="97">
        <v>11529.850327538155</v>
      </c>
      <c r="G20" s="97">
        <v>42127.536670857131</v>
      </c>
      <c r="H20" s="97">
        <v>14263.942735950359</v>
      </c>
      <c r="I20" s="97">
        <v>5845.4392869971234</v>
      </c>
      <c r="J20" s="97">
        <v>5166.638436021527</v>
      </c>
      <c r="K20" s="97">
        <v>16551.798760708265</v>
      </c>
      <c r="L20" s="97">
        <v>16534.748256245744</v>
      </c>
      <c r="M20" s="97">
        <v>24700.481096998898</v>
      </c>
      <c r="N20" s="97">
        <v>28384.064880670452</v>
      </c>
      <c r="O20" s="97">
        <v>112028.49475816351</v>
      </c>
      <c r="P20" s="97">
        <v>164659.87666660262</v>
      </c>
      <c r="Q20" s="98">
        <v>190618.98671592792</v>
      </c>
      <c r="R20" s="97">
        <v>121269.74908774906</v>
      </c>
      <c r="S20" s="97">
        <v>39594.46594147211</v>
      </c>
      <c r="T20" s="97">
        <v>35717.721937569419</v>
      </c>
      <c r="U20" s="97">
        <v>18025.378601604272</v>
      </c>
      <c r="V20" s="97">
        <v>17623.781655000639</v>
      </c>
    </row>
    <row r="21" spans="1:22" x14ac:dyDescent="0.25">
      <c r="A21" s="92" t="s">
        <v>63</v>
      </c>
      <c r="B21" s="93">
        <v>10454.952893704634</v>
      </c>
      <c r="C21" s="93">
        <v>1201.8482395711083</v>
      </c>
      <c r="D21" s="93">
        <v>25535.074344916262</v>
      </c>
      <c r="E21" s="93">
        <v>4304.748812090058</v>
      </c>
      <c r="F21" s="93">
        <v>11362.302760233308</v>
      </c>
      <c r="G21" s="93">
        <v>42816.28570871082</v>
      </c>
      <c r="H21" s="93">
        <v>14562.392093796401</v>
      </c>
      <c r="I21" s="93">
        <v>5929.6484855635517</v>
      </c>
      <c r="J21" s="93">
        <v>5515.6577826912107</v>
      </c>
      <c r="K21" s="93">
        <v>16929.182064004111</v>
      </c>
      <c r="L21" s="93">
        <v>16755.495760698101</v>
      </c>
      <c r="M21" s="93">
        <v>25161.38864744893</v>
      </c>
      <c r="N21" s="93">
        <v>28524.575098832291</v>
      </c>
      <c r="O21" s="93">
        <v>113873.20567276215</v>
      </c>
      <c r="P21" s="93">
        <v>167214.25853475402</v>
      </c>
      <c r="Q21" s="94">
        <v>193999.76154224636</v>
      </c>
      <c r="R21" s="93">
        <v>121524.52715110473</v>
      </c>
      <c r="S21" s="93">
        <v>38898.277316846907</v>
      </c>
      <c r="T21" s="93">
        <v>35910.42638224618</v>
      </c>
      <c r="U21" s="93">
        <v>17572.205681204297</v>
      </c>
      <c r="V21" s="93">
        <v>17523.503643151507</v>
      </c>
    </row>
    <row r="22" spans="1:22" x14ac:dyDescent="0.25">
      <c r="A22" s="92" t="s">
        <v>64</v>
      </c>
      <c r="B22" s="93">
        <v>10417.540570030415</v>
      </c>
      <c r="C22" s="93">
        <v>1234.0421831987894</v>
      </c>
      <c r="D22" s="93">
        <v>25875.161802454513</v>
      </c>
      <c r="E22" s="93">
        <v>4312.9376360483993</v>
      </c>
      <c r="F22" s="93">
        <v>11581.173525670207</v>
      </c>
      <c r="G22" s="93">
        <v>43018.428736874368</v>
      </c>
      <c r="H22" s="93">
        <v>14408.521396800455</v>
      </c>
      <c r="I22" s="93">
        <v>5982.7460068180253</v>
      </c>
      <c r="J22" s="93">
        <v>5830.9697342975269</v>
      </c>
      <c r="K22" s="93">
        <v>16924.7203655915</v>
      </c>
      <c r="L22" s="93">
        <v>16988.982109180753</v>
      </c>
      <c r="M22" s="93">
        <v>25053.168166946998</v>
      </c>
      <c r="N22" s="93">
        <v>28548.712929503541</v>
      </c>
      <c r="O22" s="93">
        <v>114495.83179771312</v>
      </c>
      <c r="P22" s="93">
        <v>167921.8080480819</v>
      </c>
      <c r="Q22" s="94">
        <v>194886.1274922264</v>
      </c>
      <c r="R22" s="93">
        <v>123142.64908058417</v>
      </c>
      <c r="S22" s="93">
        <v>38551.986671828548</v>
      </c>
      <c r="T22" s="93">
        <v>37589.011620228892</v>
      </c>
      <c r="U22" s="93">
        <v>17929.773106091521</v>
      </c>
      <c r="V22" s="93">
        <v>18332.83869485863</v>
      </c>
    </row>
    <row r="23" spans="1:22" x14ac:dyDescent="0.25">
      <c r="A23" s="92" t="s">
        <v>65</v>
      </c>
      <c r="B23" s="93">
        <v>10320.725666289381</v>
      </c>
      <c r="C23" s="93">
        <v>1287.5311816143912</v>
      </c>
      <c r="D23" s="93">
        <v>26012.144748278097</v>
      </c>
      <c r="E23" s="93">
        <v>4291.7767840856677</v>
      </c>
      <c r="F23" s="93">
        <v>11691.350882455359</v>
      </c>
      <c r="G23" s="93">
        <v>43318.325965596603</v>
      </c>
      <c r="H23" s="93">
        <v>14785.404046229241</v>
      </c>
      <c r="I23" s="93">
        <v>5937.3468672172521</v>
      </c>
      <c r="J23" s="93">
        <v>6061.5040357328917</v>
      </c>
      <c r="K23" s="93">
        <v>16934.663976115069</v>
      </c>
      <c r="L23" s="93">
        <v>17366.963689192075</v>
      </c>
      <c r="M23" s="93">
        <v>25132.272821185717</v>
      </c>
      <c r="N23" s="93">
        <v>28792.041086490088</v>
      </c>
      <c r="O23" s="93">
        <v>115948.51376620034</v>
      </c>
      <c r="P23" s="93">
        <v>169690.21810054657</v>
      </c>
      <c r="Q23" s="94">
        <v>196867.19263869981</v>
      </c>
      <c r="R23" s="93">
        <v>125025.74783576345</v>
      </c>
      <c r="S23" s="93">
        <v>38030.570540230416</v>
      </c>
      <c r="T23" s="93">
        <v>37558.065599240552</v>
      </c>
      <c r="U23" s="93">
        <v>19460.065406199836</v>
      </c>
      <c r="V23" s="93">
        <v>20043.628795332756</v>
      </c>
    </row>
    <row r="24" spans="1:22" x14ac:dyDescent="0.25">
      <c r="A24" s="95" t="s">
        <v>66</v>
      </c>
      <c r="B24" s="93">
        <v>10384.228929381457</v>
      </c>
      <c r="C24" s="93">
        <v>1403.1444237151468</v>
      </c>
      <c r="D24" s="93">
        <v>26468.843162120913</v>
      </c>
      <c r="E24" s="93">
        <v>4388.6970479154706</v>
      </c>
      <c r="F24" s="93">
        <v>11658.753791746612</v>
      </c>
      <c r="G24" s="93">
        <v>44014.122556998591</v>
      </c>
      <c r="H24" s="93">
        <v>15288.996684303389</v>
      </c>
      <c r="I24" s="93">
        <v>5952.1316999234159</v>
      </c>
      <c r="J24" s="93">
        <v>6049.1218877742831</v>
      </c>
      <c r="K24" s="93">
        <v>17001.267238840759</v>
      </c>
      <c r="L24" s="93">
        <v>17861.430334895806</v>
      </c>
      <c r="M24" s="93">
        <v>25127.232316605609</v>
      </c>
      <c r="N24" s="93">
        <v>29088.506692952844</v>
      </c>
      <c r="O24" s="93">
        <v>117262.48246395719</v>
      </c>
      <c r="P24" s="93">
        <v>171980.48041180169</v>
      </c>
      <c r="Q24" s="94">
        <v>199486.43768938651</v>
      </c>
      <c r="R24" s="93">
        <v>126219.17391328479</v>
      </c>
      <c r="S24" s="93">
        <v>38458.561984761007</v>
      </c>
      <c r="T24" s="93">
        <v>38775.865243346743</v>
      </c>
      <c r="U24" s="93">
        <v>19081.003551836842</v>
      </c>
      <c r="V24" s="93">
        <v>20725.847908253443</v>
      </c>
    </row>
    <row r="25" spans="1:22" x14ac:dyDescent="0.25">
      <c r="A25" s="96" t="s">
        <v>67</v>
      </c>
      <c r="B25" s="97">
        <v>10707.768172320959</v>
      </c>
      <c r="C25" s="97">
        <v>1311.8153852158343</v>
      </c>
      <c r="D25" s="97">
        <v>26635.285790376536</v>
      </c>
      <c r="E25" s="97">
        <v>4350.5019437056362</v>
      </c>
      <c r="F25" s="97">
        <v>11855.231230809886</v>
      </c>
      <c r="G25" s="97">
        <v>44423.995414904995</v>
      </c>
      <c r="H25" s="97">
        <v>15256.456666119981</v>
      </c>
      <c r="I25" s="97">
        <v>5936.6299566462576</v>
      </c>
      <c r="J25" s="97">
        <v>6166.8334678288929</v>
      </c>
      <c r="K25" s="97">
        <v>16933.744204645107</v>
      </c>
      <c r="L25" s="97">
        <v>17556.433610540527</v>
      </c>
      <c r="M25" s="97">
        <v>24741.824872535944</v>
      </c>
      <c r="N25" s="97">
        <v>29266.435996737269</v>
      </c>
      <c r="O25" s="97">
        <v>116545.81044388222</v>
      </c>
      <c r="P25" s="97">
        <v>171825.50098189109</v>
      </c>
      <c r="Q25" s="98">
        <v>200302.20690957096</v>
      </c>
      <c r="R25" s="97">
        <v>126266.95062939779</v>
      </c>
      <c r="S25" s="97">
        <v>39281.680409388653</v>
      </c>
      <c r="T25" s="97">
        <v>39323.811080500265</v>
      </c>
      <c r="U25" s="97">
        <v>19776.717316860355</v>
      </c>
      <c r="V25" s="97">
        <v>21287.142799988524</v>
      </c>
    </row>
    <row r="26" spans="1:22" x14ac:dyDescent="0.25">
      <c r="A26" s="96" t="s">
        <v>68</v>
      </c>
      <c r="B26" s="97">
        <v>10728.744742705108</v>
      </c>
      <c r="C26" s="97">
        <v>1332.9191833559598</v>
      </c>
      <c r="D26" s="97">
        <v>26200.151159713772</v>
      </c>
      <c r="E26" s="97">
        <v>4218.4933812407817</v>
      </c>
      <c r="F26" s="97">
        <v>11606.917193675186</v>
      </c>
      <c r="G26" s="97">
        <v>43359.478078995948</v>
      </c>
      <c r="H26" s="97">
        <v>15150.895000071723</v>
      </c>
      <c r="I26" s="97">
        <v>5943.6151051872521</v>
      </c>
      <c r="J26" s="97">
        <v>6256.1670800384863</v>
      </c>
      <c r="K26" s="97">
        <v>17041.839532798091</v>
      </c>
      <c r="L26" s="97">
        <v>17721.574307628231</v>
      </c>
      <c r="M26" s="97">
        <v>25293.820466562331</v>
      </c>
      <c r="N26" s="97">
        <v>29635.677549689502</v>
      </c>
      <c r="O26" s="97">
        <v>118037.65935241443</v>
      </c>
      <c r="P26" s="97">
        <v>172105.94448928811</v>
      </c>
      <c r="Q26" s="98">
        <v>199427.36273857957</v>
      </c>
      <c r="R26" s="97">
        <v>126933.00463223406</v>
      </c>
      <c r="S26" s="97">
        <v>39387.569500043275</v>
      </c>
      <c r="T26" s="97">
        <v>38707.603574818415</v>
      </c>
      <c r="U26" s="97">
        <v>20606.48333334519</v>
      </c>
      <c r="V26" s="97">
        <v>20651.132156490708</v>
      </c>
    </row>
    <row r="27" spans="1:22" x14ac:dyDescent="0.25">
      <c r="A27" s="96" t="s">
        <v>69</v>
      </c>
      <c r="B27" s="97">
        <v>10971.629666832576</v>
      </c>
      <c r="C27" s="97">
        <v>1352.1986262022956</v>
      </c>
      <c r="D27" s="97">
        <v>25947.251916080604</v>
      </c>
      <c r="E27" s="97">
        <v>3703.7370413192998</v>
      </c>
      <c r="F27" s="97">
        <v>11150.374986523409</v>
      </c>
      <c r="G27" s="97">
        <v>42110.285942432398</v>
      </c>
      <c r="H27" s="97">
        <v>15008.944084570276</v>
      </c>
      <c r="I27" s="97">
        <v>5946.7457063849088</v>
      </c>
      <c r="J27" s="97">
        <v>6285.9962553631367</v>
      </c>
      <c r="K27" s="97">
        <v>17170.617218903357</v>
      </c>
      <c r="L27" s="97">
        <v>17844.442592183172</v>
      </c>
      <c r="M27" s="97">
        <v>24990.199603363308</v>
      </c>
      <c r="N27" s="97">
        <v>29909.068087569161</v>
      </c>
      <c r="O27" s="97">
        <v>118052.67372394085</v>
      </c>
      <c r="P27" s="97">
        <v>171121.50877770802</v>
      </c>
      <c r="Q27" s="98">
        <v>197930.76951649398</v>
      </c>
      <c r="R27" s="97">
        <v>122895.65239602384</v>
      </c>
      <c r="S27" s="97">
        <v>39403.069622015078</v>
      </c>
      <c r="T27" s="97">
        <v>37962.878412512902</v>
      </c>
      <c r="U27" s="97">
        <v>20029.646605839363</v>
      </c>
      <c r="V27" s="97">
        <v>19062.853366941094</v>
      </c>
    </row>
    <row r="28" spans="1:22" x14ac:dyDescent="0.25">
      <c r="A28" s="99" t="s">
        <v>70</v>
      </c>
      <c r="B28" s="97">
        <v>11543.163101495082</v>
      </c>
      <c r="C28" s="97">
        <v>1406.4193259108358</v>
      </c>
      <c r="D28" s="97">
        <v>25835.116003598479</v>
      </c>
      <c r="E28" s="97">
        <v>3692.0535810397305</v>
      </c>
      <c r="F28" s="97">
        <v>11079.239520346402</v>
      </c>
      <c r="G28" s="97">
        <v>42105.386771154757</v>
      </c>
      <c r="H28" s="97">
        <v>14777.216439676575</v>
      </c>
      <c r="I28" s="97">
        <v>6032.0480276417729</v>
      </c>
      <c r="J28" s="97">
        <v>6350.8745667575886</v>
      </c>
      <c r="K28" s="97">
        <v>17445.023185455131</v>
      </c>
      <c r="L28" s="97">
        <v>18033.196869865154</v>
      </c>
      <c r="M28" s="97">
        <v>25055.927827057032</v>
      </c>
      <c r="N28" s="97">
        <v>30014.78769125339</v>
      </c>
      <c r="O28" s="97">
        <v>118444.73626019926</v>
      </c>
      <c r="P28" s="97">
        <v>171969.67528905548</v>
      </c>
      <c r="Q28" s="98">
        <v>198432.67532998181</v>
      </c>
      <c r="R28" s="97">
        <v>123855.52608824238</v>
      </c>
      <c r="S28" s="97">
        <v>39878.960667882369</v>
      </c>
      <c r="T28" s="97">
        <v>35781.922757897017</v>
      </c>
      <c r="U28" s="97">
        <v>19608.097952113239</v>
      </c>
      <c r="V28" s="97">
        <v>17750.338499902646</v>
      </c>
    </row>
    <row r="29" spans="1:22" x14ac:dyDescent="0.25">
      <c r="A29" s="92" t="s">
        <v>71</v>
      </c>
      <c r="B29" s="93">
        <v>11207.835266977643</v>
      </c>
      <c r="C29" s="93">
        <v>1516.9456236533863</v>
      </c>
      <c r="D29" s="93">
        <v>26103.521308266147</v>
      </c>
      <c r="E29" s="93">
        <v>3928.287101816094</v>
      </c>
      <c r="F29" s="93">
        <v>11538.505595608684</v>
      </c>
      <c r="G29" s="93">
        <v>43515.691124010467</v>
      </c>
      <c r="H29" s="93">
        <v>14553.848920959867</v>
      </c>
      <c r="I29" s="93">
        <v>6166.2516593565761</v>
      </c>
      <c r="J29" s="93">
        <v>6601.8610737482968</v>
      </c>
      <c r="K29" s="93">
        <v>17603.94238343908</v>
      </c>
      <c r="L29" s="93">
        <v>18102.797996235524</v>
      </c>
      <c r="M29" s="93">
        <v>25832.85692489396</v>
      </c>
      <c r="N29" s="93">
        <v>30270.234405059338</v>
      </c>
      <c r="O29" s="93">
        <v>119939.76659327361</v>
      </c>
      <c r="P29" s="93">
        <v>174619.73518295944</v>
      </c>
      <c r="Q29" s="94">
        <v>201120.77875135356</v>
      </c>
      <c r="R29" s="93">
        <v>126453.83269981836</v>
      </c>
      <c r="S29" s="93">
        <v>40925.817703947156</v>
      </c>
      <c r="T29" s="93">
        <v>36332.240441265996</v>
      </c>
      <c r="U29" s="93">
        <v>20055.280497304066</v>
      </c>
      <c r="V29" s="93">
        <v>17661.844550353355</v>
      </c>
    </row>
    <row r="30" spans="1:22" x14ac:dyDescent="0.25">
      <c r="A30" s="92" t="s">
        <v>72</v>
      </c>
      <c r="B30" s="93">
        <v>11474.16351011093</v>
      </c>
      <c r="C30" s="93">
        <v>1573.2039606357853</v>
      </c>
      <c r="D30" s="93">
        <v>26492.233676324082</v>
      </c>
      <c r="E30" s="93">
        <v>4231.5309601579675</v>
      </c>
      <c r="F30" s="93">
        <v>11987.534448018305</v>
      </c>
      <c r="G30" s="93">
        <v>44518.819744835389</v>
      </c>
      <c r="H30" s="93">
        <v>14710.332379545605</v>
      </c>
      <c r="I30" s="93">
        <v>6188.6987499646721</v>
      </c>
      <c r="J30" s="93">
        <v>6521.287807105954</v>
      </c>
      <c r="K30" s="93">
        <v>17655.77151635012</v>
      </c>
      <c r="L30" s="93">
        <v>18302.699391294984</v>
      </c>
      <c r="M30" s="93">
        <v>26066.327775192487</v>
      </c>
      <c r="N30" s="93">
        <v>30461.708222361915</v>
      </c>
      <c r="O30" s="93">
        <v>120791.96837090232</v>
      </c>
      <c r="P30" s="93">
        <v>176757.46662364344</v>
      </c>
      <c r="Q30" s="94">
        <v>203987.9077769804</v>
      </c>
      <c r="R30" s="93">
        <v>127825.32827880379</v>
      </c>
      <c r="S30" s="93">
        <v>40973.850727801437</v>
      </c>
      <c r="T30" s="93">
        <v>37092.0771780371</v>
      </c>
      <c r="U30" s="93">
        <v>18409.029469698293</v>
      </c>
      <c r="V30" s="93">
        <v>17195.748692757617</v>
      </c>
    </row>
    <row r="31" spans="1:22" x14ac:dyDescent="0.25">
      <c r="A31" s="92" t="s">
        <v>73</v>
      </c>
      <c r="B31" s="93">
        <v>12279.591911020931</v>
      </c>
      <c r="C31" s="93">
        <v>1568.3936025277617</v>
      </c>
      <c r="D31" s="93">
        <v>26700.525246327805</v>
      </c>
      <c r="E31" s="93">
        <v>4195.2538628826642</v>
      </c>
      <c r="F31" s="93">
        <v>11954.339055944951</v>
      </c>
      <c r="G31" s="93">
        <v>44574.882037813397</v>
      </c>
      <c r="H31" s="93">
        <v>14847.885159594809</v>
      </c>
      <c r="I31" s="93">
        <v>6266.6095991589727</v>
      </c>
      <c r="J31" s="93">
        <v>6684.4789441910061</v>
      </c>
      <c r="K31" s="93">
        <v>17944.198420535118</v>
      </c>
      <c r="L31" s="93">
        <v>18554.862370380491</v>
      </c>
      <c r="M31" s="93">
        <v>26159.295037851429</v>
      </c>
      <c r="N31" s="93">
        <v>30574.596282324026</v>
      </c>
      <c r="O31" s="93">
        <v>122204.57069744014</v>
      </c>
      <c r="P31" s="93">
        <v>178975.31933427998</v>
      </c>
      <c r="Q31" s="94">
        <v>206432.43083041304</v>
      </c>
      <c r="R31" s="93">
        <v>126350.57496171634</v>
      </c>
      <c r="S31" s="93">
        <v>41057.032893270865</v>
      </c>
      <c r="T31" s="93">
        <v>37710.206840438499</v>
      </c>
      <c r="U31" s="93">
        <v>23351.760073628855</v>
      </c>
      <c r="V31" s="93">
        <v>16983.548303378564</v>
      </c>
    </row>
    <row r="32" spans="1:22" x14ac:dyDescent="0.25">
      <c r="A32" s="95" t="s">
        <v>74</v>
      </c>
      <c r="B32" s="93">
        <v>12629.631675711347</v>
      </c>
      <c r="C32" s="93">
        <v>1570.1814964171531</v>
      </c>
      <c r="D32" s="93">
        <v>27506.202071744185</v>
      </c>
      <c r="E32" s="93">
        <v>4286.7991380980175</v>
      </c>
      <c r="F32" s="93">
        <v>12337.564633131451</v>
      </c>
      <c r="G32" s="93">
        <v>45920.330345415619</v>
      </c>
      <c r="H32" s="93">
        <v>14636.653858272728</v>
      </c>
      <c r="I32" s="93">
        <v>6183.2978925302104</v>
      </c>
      <c r="J32" s="93">
        <v>6819.0676242518894</v>
      </c>
      <c r="K32" s="93">
        <v>18039.147123506504</v>
      </c>
      <c r="L32" s="93">
        <v>18933.902199230859</v>
      </c>
      <c r="M32" s="93">
        <v>26492.403914831735</v>
      </c>
      <c r="N32" s="93">
        <v>30737.893702569305</v>
      </c>
      <c r="O32" s="93">
        <v>122895.13552619171</v>
      </c>
      <c r="P32" s="93">
        <v>181276.94704000521</v>
      </c>
      <c r="Q32" s="94">
        <v>208852.83717245495</v>
      </c>
      <c r="R32" s="93">
        <v>125825.35749062643</v>
      </c>
      <c r="S32" s="93">
        <v>41018.822109905814</v>
      </c>
      <c r="T32" s="93">
        <v>38338.771542701164</v>
      </c>
      <c r="U32" s="93">
        <v>23445.076712730002</v>
      </c>
      <c r="V32" s="93">
        <v>16258.027752860829</v>
      </c>
    </row>
    <row r="33" spans="1:22" x14ac:dyDescent="0.25">
      <c r="A33" s="96" t="s">
        <v>75</v>
      </c>
      <c r="B33" s="97">
        <v>12920.621429933301</v>
      </c>
      <c r="C33" s="97">
        <v>1542.5874587743556</v>
      </c>
      <c r="D33" s="97">
        <v>25529.851058263153</v>
      </c>
      <c r="E33" s="97">
        <v>4340.5193015187842</v>
      </c>
      <c r="F33" s="97">
        <v>11444.021272292603</v>
      </c>
      <c r="G33" s="97">
        <v>43629.846510746123</v>
      </c>
      <c r="H33" s="97">
        <v>14559.266932565704</v>
      </c>
      <c r="I33" s="97">
        <v>5823.6403790524191</v>
      </c>
      <c r="J33" s="97">
        <v>6798.7975235041349</v>
      </c>
      <c r="K33" s="97">
        <v>17137.526642845583</v>
      </c>
      <c r="L33" s="97">
        <v>19358.632543595631</v>
      </c>
      <c r="M33" s="97">
        <v>26454.579975768349</v>
      </c>
      <c r="N33" s="97">
        <v>30927.807081842435</v>
      </c>
      <c r="O33" s="97">
        <v>122107.41938844962</v>
      </c>
      <c r="P33" s="97">
        <v>178818.69383670093</v>
      </c>
      <c r="Q33" s="98">
        <v>206260.79400653052</v>
      </c>
      <c r="R33" s="97">
        <v>126363.44291266675</v>
      </c>
      <c r="S33" s="97">
        <v>40632.898796928705</v>
      </c>
      <c r="T33" s="97">
        <v>37175.725641978177</v>
      </c>
      <c r="U33" s="97">
        <v>22884.467237680834</v>
      </c>
      <c r="V33" s="97">
        <v>16667.966660082006</v>
      </c>
    </row>
    <row r="34" spans="1:22" x14ac:dyDescent="0.25">
      <c r="A34" s="96" t="s">
        <v>76</v>
      </c>
      <c r="B34" s="97">
        <v>12915.490094836792</v>
      </c>
      <c r="C34" s="97">
        <v>1557.2560086765902</v>
      </c>
      <c r="D34" s="97">
        <v>27152.543277786888</v>
      </c>
      <c r="E34" s="97">
        <v>4228.0892364545134</v>
      </c>
      <c r="F34" s="97">
        <v>10553.729340500266</v>
      </c>
      <c r="G34" s="97">
        <v>43779.444247445441</v>
      </c>
      <c r="H34" s="97">
        <v>14457.175350955295</v>
      </c>
      <c r="I34" s="97">
        <v>5996.4180794417807</v>
      </c>
      <c r="J34" s="97">
        <v>6836.852876257034</v>
      </c>
      <c r="K34" s="97">
        <v>16868.268527103995</v>
      </c>
      <c r="L34" s="97">
        <v>19250.381821316125</v>
      </c>
      <c r="M34" s="97">
        <v>25924.164483967783</v>
      </c>
      <c r="N34" s="97">
        <v>31378.728960045886</v>
      </c>
      <c r="O34" s="97">
        <v>121686.89038585</v>
      </c>
      <c r="P34" s="97">
        <v>178568.69080404341</v>
      </c>
      <c r="Q34" s="98">
        <v>205580.15073252952</v>
      </c>
      <c r="R34" s="97">
        <v>125231.15946219092</v>
      </c>
      <c r="S34" s="97">
        <v>41068.664485269845</v>
      </c>
      <c r="T34" s="97">
        <v>35031.234841405261</v>
      </c>
      <c r="U34" s="97">
        <v>23512.910948781999</v>
      </c>
      <c r="V34" s="97">
        <v>16506.175798075114</v>
      </c>
    </row>
    <row r="35" spans="1:22" x14ac:dyDescent="0.25">
      <c r="A35" s="96" t="s">
        <v>77</v>
      </c>
      <c r="B35" s="97">
        <v>12543.407165096212</v>
      </c>
      <c r="C35" s="97">
        <v>1607.3516617123275</v>
      </c>
      <c r="D35" s="97">
        <v>28818.513199910583</v>
      </c>
      <c r="E35" s="97">
        <v>4322.8843669747976</v>
      </c>
      <c r="F35" s="97">
        <v>10506.005146939713</v>
      </c>
      <c r="G35" s="97">
        <v>45377.917456644056</v>
      </c>
      <c r="H35" s="97">
        <v>14431.586563927462</v>
      </c>
      <c r="I35" s="97">
        <v>6166.3331400457564</v>
      </c>
      <c r="J35" s="97">
        <v>6806.9991797734574</v>
      </c>
      <c r="K35" s="97">
        <v>17320.798787353491</v>
      </c>
      <c r="L35" s="97">
        <v>19024.367528212235</v>
      </c>
      <c r="M35" s="97">
        <v>26131.964270538338</v>
      </c>
      <c r="N35" s="97">
        <v>31648.623719877385</v>
      </c>
      <c r="O35" s="97">
        <v>122870.04969247585</v>
      </c>
      <c r="P35" s="97">
        <v>180611.00305193118</v>
      </c>
      <c r="Q35" s="98">
        <v>207677.70689511125</v>
      </c>
      <c r="R35" s="97">
        <v>125497.663249476</v>
      </c>
      <c r="S35" s="97">
        <v>41877.882811939933</v>
      </c>
      <c r="T35" s="97">
        <v>34989.319266804516</v>
      </c>
      <c r="U35" s="97">
        <v>23776.075531473172</v>
      </c>
      <c r="V35" s="97">
        <v>16386.307560561021</v>
      </c>
    </row>
    <row r="36" spans="1:22" x14ac:dyDescent="0.25">
      <c r="A36" s="99" t="s">
        <v>78</v>
      </c>
      <c r="B36" s="97">
        <v>12760.691382927127</v>
      </c>
      <c r="C36" s="97">
        <v>1808.1162220519345</v>
      </c>
      <c r="D36" s="97">
        <v>28127.369875859356</v>
      </c>
      <c r="E36" s="97">
        <v>4366.8098595865331</v>
      </c>
      <c r="F36" s="97">
        <v>11081.227798251468</v>
      </c>
      <c r="G36" s="97">
        <v>45918.530055904004</v>
      </c>
      <c r="H36" s="97">
        <v>15071.845598317499</v>
      </c>
      <c r="I36" s="97">
        <v>6266.0600247928087</v>
      </c>
      <c r="J36" s="97">
        <v>6795.586066778641</v>
      </c>
      <c r="K36" s="97">
        <v>17727.946977369607</v>
      </c>
      <c r="L36" s="97">
        <v>19129.026018404569</v>
      </c>
      <c r="M36" s="97">
        <v>26017.506076508063</v>
      </c>
      <c r="N36" s="97">
        <v>32019.407386999101</v>
      </c>
      <c r="O36" s="97">
        <v>124013.14485234796</v>
      </c>
      <c r="P36" s="97">
        <v>182367.80385707453</v>
      </c>
      <c r="Q36" s="98">
        <v>210216.9759604529</v>
      </c>
      <c r="R36" s="97">
        <v>126546.18640677168</v>
      </c>
      <c r="S36" s="97">
        <v>42974.594716696338</v>
      </c>
      <c r="T36" s="97">
        <v>36392.422691064719</v>
      </c>
      <c r="U36" s="97">
        <v>24584.412828548382</v>
      </c>
      <c r="V36" s="97">
        <v>18067.80503720319</v>
      </c>
    </row>
    <row r="37" spans="1:22" x14ac:dyDescent="0.25">
      <c r="A37" s="92" t="s">
        <v>79</v>
      </c>
      <c r="B37" s="93">
        <v>12911.350357480678</v>
      </c>
      <c r="C37" s="93">
        <v>1580.1273196167738</v>
      </c>
      <c r="D37" s="93">
        <v>28888.725879875601</v>
      </c>
      <c r="E37" s="93">
        <v>4372.4537109134753</v>
      </c>
      <c r="F37" s="93">
        <v>11414.195767615229</v>
      </c>
      <c r="G37" s="93">
        <v>46743.200740712193</v>
      </c>
      <c r="H37" s="93">
        <v>15651.497429628062</v>
      </c>
      <c r="I37" s="93">
        <v>6330.4386798666119</v>
      </c>
      <c r="J37" s="93">
        <v>6802.6084114287569</v>
      </c>
      <c r="K37" s="93">
        <v>17231.400193266098</v>
      </c>
      <c r="L37" s="93">
        <v>19511.934464637361</v>
      </c>
      <c r="M37" s="93">
        <v>26120.050543971163</v>
      </c>
      <c r="N37" s="93">
        <v>33350.527889185694</v>
      </c>
      <c r="O37" s="93">
        <v>126055.38713557225</v>
      </c>
      <c r="P37" s="93">
        <v>185951.2591961693</v>
      </c>
      <c r="Q37" s="94">
        <v>214038.04728775143</v>
      </c>
      <c r="R37" s="93">
        <v>127443.7153520094</v>
      </c>
      <c r="S37" s="93">
        <v>42143.85997292299</v>
      </c>
      <c r="T37" s="93">
        <v>37762.164324972167</v>
      </c>
      <c r="U37" s="93">
        <v>25761.002831698708</v>
      </c>
      <c r="V37" s="93">
        <v>17901.54607067398</v>
      </c>
    </row>
    <row r="38" spans="1:22" x14ac:dyDescent="0.25">
      <c r="A38" s="92" t="s">
        <v>80</v>
      </c>
      <c r="B38" s="93">
        <v>13134.127460301639</v>
      </c>
      <c r="C38" s="93">
        <v>1610.8603501503878</v>
      </c>
      <c r="D38" s="93">
        <v>29350.748130697117</v>
      </c>
      <c r="E38" s="93">
        <v>4615.9687805121293</v>
      </c>
      <c r="F38" s="93">
        <v>11972.214171834677</v>
      </c>
      <c r="G38" s="93">
        <v>47734.771125626852</v>
      </c>
      <c r="H38" s="93">
        <v>15837.17093681386</v>
      </c>
      <c r="I38" s="93">
        <v>6358.4573400456384</v>
      </c>
      <c r="J38" s="93">
        <v>7015.6567335369245</v>
      </c>
      <c r="K38" s="93">
        <v>18788.482039554518</v>
      </c>
      <c r="L38" s="93">
        <v>20044.746204036721</v>
      </c>
      <c r="M38" s="93">
        <v>26906.096074911726</v>
      </c>
      <c r="N38" s="93">
        <v>32329.085877674694</v>
      </c>
      <c r="O38" s="93">
        <v>128199.13334237238</v>
      </c>
      <c r="P38" s="93">
        <v>189530.66255454408</v>
      </c>
      <c r="Q38" s="94">
        <v>218453.42549085585</v>
      </c>
      <c r="R38" s="93">
        <v>129150.84041378672</v>
      </c>
      <c r="S38" s="93">
        <v>43698.975875341974</v>
      </c>
      <c r="T38" s="93">
        <v>39113.649550389026</v>
      </c>
      <c r="U38" s="93">
        <v>26681.706238352956</v>
      </c>
      <c r="V38" s="93">
        <v>18583.666823149681</v>
      </c>
    </row>
    <row r="39" spans="1:22" x14ac:dyDescent="0.25">
      <c r="A39" s="92" t="s">
        <v>81</v>
      </c>
      <c r="B39" s="93">
        <v>13133.106443464072</v>
      </c>
      <c r="C39" s="93">
        <v>1635.781398504831</v>
      </c>
      <c r="D39" s="93">
        <v>30699.640889451483</v>
      </c>
      <c r="E39" s="93">
        <v>4621.6674023264404</v>
      </c>
      <c r="F39" s="93">
        <v>12512.606091473714</v>
      </c>
      <c r="G39" s="93">
        <v>49520.231580803083</v>
      </c>
      <c r="H39" s="93">
        <v>16211.618251134314</v>
      </c>
      <c r="I39" s="93">
        <v>6382.3619804366845</v>
      </c>
      <c r="J39" s="93">
        <v>7154.0835941736323</v>
      </c>
      <c r="K39" s="93">
        <v>17390.040077304267</v>
      </c>
      <c r="L39" s="93">
        <v>20632.565507086132</v>
      </c>
      <c r="M39" s="93">
        <v>27269.472120772825</v>
      </c>
      <c r="N39" s="93">
        <v>32672.14731528765</v>
      </c>
      <c r="O39" s="93">
        <v>129454.3574136769</v>
      </c>
      <c r="P39" s="93">
        <v>192049.35743008961</v>
      </c>
      <c r="Q39" s="94">
        <v>221540.63834356063</v>
      </c>
      <c r="R39" s="93">
        <v>131690.97287768425</v>
      </c>
      <c r="S39" s="93">
        <v>43673.778729348371</v>
      </c>
      <c r="T39" s="93">
        <v>39809.390734811364</v>
      </c>
      <c r="U39" s="93">
        <v>27182.070059550093</v>
      </c>
      <c r="V39" s="93">
        <v>18522.671655019454</v>
      </c>
    </row>
    <row r="40" spans="1:22" x14ac:dyDescent="0.25">
      <c r="A40" s="95" t="s">
        <v>82</v>
      </c>
      <c r="B40" s="93">
        <v>12979.347819913222</v>
      </c>
      <c r="C40" s="93">
        <v>1660.7307504632054</v>
      </c>
      <c r="D40" s="93">
        <v>30678.926429033083</v>
      </c>
      <c r="E40" s="93">
        <v>4684.2841310771128</v>
      </c>
      <c r="F40" s="93">
        <v>12177.16182968292</v>
      </c>
      <c r="G40" s="93">
        <v>49452.833854929886</v>
      </c>
      <c r="H40" s="93">
        <v>16210.093055939067</v>
      </c>
      <c r="I40" s="93">
        <v>6500.7113020576326</v>
      </c>
      <c r="J40" s="93">
        <v>7343.0723584888419</v>
      </c>
      <c r="K40" s="93">
        <v>18369.284078567845</v>
      </c>
      <c r="L40" s="93">
        <v>20783.723799668325</v>
      </c>
      <c r="M40" s="93">
        <v>27983.69141159318</v>
      </c>
      <c r="N40" s="93">
        <v>32910.910820156045</v>
      </c>
      <c r="O40" s="93">
        <v>131592.83707891972</v>
      </c>
      <c r="P40" s="93">
        <v>193609.39285032233</v>
      </c>
      <c r="Q40" s="94">
        <v>223474.75818693257</v>
      </c>
      <c r="R40" s="93">
        <v>134878.95030397517</v>
      </c>
      <c r="S40" s="93">
        <v>43496.406020601942</v>
      </c>
      <c r="T40" s="93">
        <v>39020.116931407807</v>
      </c>
      <c r="U40" s="93">
        <v>27919.478454426619</v>
      </c>
      <c r="V40" s="93">
        <v>19188.927171679414</v>
      </c>
    </row>
    <row r="41" spans="1:22" x14ac:dyDescent="0.25">
      <c r="A41" s="96" t="s">
        <v>83</v>
      </c>
      <c r="B41" s="97">
        <v>13307.737551460868</v>
      </c>
      <c r="C41" s="97">
        <v>1631.1241663877147</v>
      </c>
      <c r="D41" s="97">
        <v>30134.208774006871</v>
      </c>
      <c r="E41" s="97">
        <v>4681.2987158670066</v>
      </c>
      <c r="F41" s="97">
        <v>11817.523709297724</v>
      </c>
      <c r="G41" s="97">
        <v>48626.629303210037</v>
      </c>
      <c r="H41" s="97">
        <v>16154.03630353514</v>
      </c>
      <c r="I41" s="97">
        <v>6605.6852238805304</v>
      </c>
      <c r="J41" s="97">
        <v>7401.3569642630664</v>
      </c>
      <c r="K41" s="97">
        <v>18620.774119344103</v>
      </c>
      <c r="L41" s="97">
        <v>20809.334812054109</v>
      </c>
      <c r="M41" s="97">
        <v>27780.979512850659</v>
      </c>
      <c r="N41" s="97">
        <v>33023.178936420074</v>
      </c>
      <c r="O41" s="97">
        <v>131550.4094722133</v>
      </c>
      <c r="P41" s="97">
        <v>193609.9209066683</v>
      </c>
      <c r="Q41" s="98">
        <v>222800.65124988923</v>
      </c>
      <c r="R41" s="97">
        <v>134203.15117833353</v>
      </c>
      <c r="S41" s="97">
        <v>43714.62513962535</v>
      </c>
      <c r="T41" s="97">
        <v>38662.869434300817</v>
      </c>
      <c r="U41" s="97">
        <v>29269.122928569042</v>
      </c>
      <c r="V41" s="97">
        <v>19867.266055814922</v>
      </c>
    </row>
    <row r="42" spans="1:22" x14ac:dyDescent="0.25">
      <c r="A42" s="96" t="s">
        <v>84</v>
      </c>
      <c r="B42" s="97">
        <v>13480.441513491462</v>
      </c>
      <c r="C42" s="97">
        <v>1769.1033153810761</v>
      </c>
      <c r="D42" s="97">
        <v>31197.155866456094</v>
      </c>
      <c r="E42" s="97">
        <v>4720.5199286568186</v>
      </c>
      <c r="F42" s="97">
        <v>12071.213153913735</v>
      </c>
      <c r="G42" s="97">
        <v>50280.147489072304</v>
      </c>
      <c r="H42" s="97">
        <v>16606.082897247703</v>
      </c>
      <c r="I42" s="97">
        <v>6655.0430606806558</v>
      </c>
      <c r="J42" s="97">
        <v>7551.0238196985238</v>
      </c>
      <c r="K42" s="97">
        <v>18873.613048074185</v>
      </c>
      <c r="L42" s="97">
        <v>20901.391417082519</v>
      </c>
      <c r="M42" s="97">
        <v>28325.626006553754</v>
      </c>
      <c r="N42" s="97">
        <v>33133.860253287188</v>
      </c>
      <c r="O42" s="97">
        <v>133408.19220350363</v>
      </c>
      <c r="P42" s="97">
        <v>197623.28470657393</v>
      </c>
      <c r="Q42" s="98">
        <v>228154.69062595279</v>
      </c>
      <c r="R42" s="97">
        <v>135359.24179922961</v>
      </c>
      <c r="S42" s="97">
        <v>43959.120559714356</v>
      </c>
      <c r="T42" s="97">
        <v>40029.094636922768</v>
      </c>
      <c r="U42" s="97">
        <v>29733.068754724482</v>
      </c>
      <c r="V42" s="97">
        <v>20221.746512324189</v>
      </c>
    </row>
    <row r="43" spans="1:22" x14ac:dyDescent="0.25">
      <c r="A43" s="96" t="s">
        <v>85</v>
      </c>
      <c r="B43" s="97">
        <v>12845.519664382824</v>
      </c>
      <c r="C43" s="97">
        <v>1748.8041456324977</v>
      </c>
      <c r="D43" s="97">
        <v>30333.686903783731</v>
      </c>
      <c r="E43" s="97">
        <v>4712.9215575727903</v>
      </c>
      <c r="F43" s="97">
        <v>11604.346134942887</v>
      </c>
      <c r="G43" s="97">
        <v>48909.088589490835</v>
      </c>
      <c r="H43" s="97">
        <v>16499.60113983968</v>
      </c>
      <c r="I43" s="97">
        <v>6564.757034532774</v>
      </c>
      <c r="J43" s="97">
        <v>7546.4782502273047</v>
      </c>
      <c r="K43" s="97">
        <v>19182.916438323464</v>
      </c>
      <c r="L43" s="97">
        <v>21106.754899473905</v>
      </c>
      <c r="M43" s="97">
        <v>28667.196766983288</v>
      </c>
      <c r="N43" s="97">
        <v>33188.179947190751</v>
      </c>
      <c r="O43" s="97">
        <v>134193.93313873262</v>
      </c>
      <c r="P43" s="97">
        <v>195609.44704909611</v>
      </c>
      <c r="Q43" s="98">
        <v>226224.23019184227</v>
      </c>
      <c r="R43" s="97">
        <v>137482.49299654618</v>
      </c>
      <c r="S43" s="97">
        <v>44417.538125650717</v>
      </c>
      <c r="T43" s="97">
        <v>40008.471888157343</v>
      </c>
      <c r="U43" s="97">
        <v>30159.422144113327</v>
      </c>
      <c r="V43" s="97">
        <v>19875.943901163668</v>
      </c>
    </row>
    <row r="44" spans="1:22" x14ac:dyDescent="0.25">
      <c r="A44" s="99" t="s">
        <v>86</v>
      </c>
      <c r="B44" s="97">
        <v>12960.703726916317</v>
      </c>
      <c r="C44" s="97">
        <v>1780.6155696598858</v>
      </c>
      <c r="D44" s="97">
        <v>30657.249944819971</v>
      </c>
      <c r="E44" s="97">
        <v>4755.096785253013</v>
      </c>
      <c r="F44" s="97">
        <v>11755.560849030355</v>
      </c>
      <c r="G44" s="97">
        <v>49542.74942232982</v>
      </c>
      <c r="H44" s="97">
        <v>16642.282911593284</v>
      </c>
      <c r="I44" s="97">
        <v>6660.289252629007</v>
      </c>
      <c r="J44" s="97">
        <v>7550.2331865656588</v>
      </c>
      <c r="K44" s="97">
        <v>19280.087557429633</v>
      </c>
      <c r="L44" s="97">
        <v>21542.536763652064</v>
      </c>
      <c r="M44" s="97">
        <v>28801.838806430445</v>
      </c>
      <c r="N44" s="97">
        <v>33228.265893784795</v>
      </c>
      <c r="O44" s="97">
        <v>134952.9205853499</v>
      </c>
      <c r="P44" s="97">
        <v>197183.82345856423</v>
      </c>
      <c r="Q44" s="98">
        <v>228335.61295956216</v>
      </c>
      <c r="R44" s="97">
        <v>139316.19648873288</v>
      </c>
      <c r="S44" s="97">
        <v>44406.640090651053</v>
      </c>
      <c r="T44" s="97">
        <v>40062.312436909997</v>
      </c>
      <c r="U44" s="97">
        <v>30691.222526978054</v>
      </c>
      <c r="V44" s="97">
        <v>20756.177741569831</v>
      </c>
    </row>
    <row r="45" spans="1:22" x14ac:dyDescent="0.25">
      <c r="A45" s="92" t="s">
        <v>87</v>
      </c>
      <c r="B45" s="93">
        <v>13400.998890330371</v>
      </c>
      <c r="C45" s="93">
        <v>1820.0420274711887</v>
      </c>
      <c r="D45" s="93">
        <v>30861.041692795105</v>
      </c>
      <c r="E45" s="93">
        <v>4824.7812960092242</v>
      </c>
      <c r="F45" s="93">
        <v>11922.270425611405</v>
      </c>
      <c r="G45" s="93">
        <v>50135.731333868316</v>
      </c>
      <c r="H45" s="93">
        <v>17053.830722456292</v>
      </c>
      <c r="I45" s="93">
        <v>6824.76721057141</v>
      </c>
      <c r="J45" s="93">
        <v>7484.4502728998168</v>
      </c>
      <c r="K45" s="93">
        <v>20229.135012184892</v>
      </c>
      <c r="L45" s="93">
        <v>21505.548294839871</v>
      </c>
      <c r="M45" s="93">
        <v>29006.891611648662</v>
      </c>
      <c r="N45" s="93">
        <v>34123.209480881036</v>
      </c>
      <c r="O45" s="93">
        <v>137455.39458353934</v>
      </c>
      <c r="P45" s="93">
        <v>200787.27170044542</v>
      </c>
      <c r="Q45" s="94">
        <v>232252.62736738447</v>
      </c>
      <c r="R45" s="93">
        <v>140843.84145625692</v>
      </c>
      <c r="S45" s="93">
        <v>45004.830756100011</v>
      </c>
      <c r="T45" s="93">
        <v>41888.740579048688</v>
      </c>
      <c r="U45" s="93">
        <v>30918.996418626954</v>
      </c>
      <c r="V45" s="93">
        <v>22184.874635234257</v>
      </c>
    </row>
    <row r="46" spans="1:22" x14ac:dyDescent="0.25">
      <c r="A46" s="92" t="s">
        <v>88</v>
      </c>
      <c r="B46" s="93">
        <v>13552.355323209993</v>
      </c>
      <c r="C46" s="93">
        <v>1809.0191817543955</v>
      </c>
      <c r="D46" s="93">
        <v>30315.353616722281</v>
      </c>
      <c r="E46" s="93">
        <v>4845.2035498314372</v>
      </c>
      <c r="F46" s="93">
        <v>11618.760335134202</v>
      </c>
      <c r="G46" s="93">
        <v>49363.519392016759</v>
      </c>
      <c r="H46" s="93">
        <v>16985.221436779702</v>
      </c>
      <c r="I46" s="93">
        <v>6708.0639768791061</v>
      </c>
      <c r="J46" s="93">
        <v>7441.0442562465723</v>
      </c>
      <c r="K46" s="93">
        <v>20890.579253934615</v>
      </c>
      <c r="L46" s="93">
        <v>21858.492462710208</v>
      </c>
      <c r="M46" s="93">
        <v>29255.807882506917</v>
      </c>
      <c r="N46" s="93">
        <v>34325.435114688538</v>
      </c>
      <c r="O46" s="93">
        <v>138440.22722072166</v>
      </c>
      <c r="P46" s="93">
        <v>201124.16587827672</v>
      </c>
      <c r="Q46" s="94">
        <v>233298.37926390901</v>
      </c>
      <c r="R46" s="93">
        <v>143213.21030632503</v>
      </c>
      <c r="S46" s="93">
        <v>45023.687129276164</v>
      </c>
      <c r="T46" s="93">
        <v>41842.713938340923</v>
      </c>
      <c r="U46" s="93">
        <v>29158.498205828626</v>
      </c>
      <c r="V46" s="93">
        <v>22956.681937286128</v>
      </c>
    </row>
    <row r="47" spans="1:22" x14ac:dyDescent="0.25">
      <c r="A47" s="92" t="s">
        <v>89</v>
      </c>
      <c r="B47" s="93">
        <v>14138.577647384271</v>
      </c>
      <c r="C47" s="93">
        <v>1843.5030970364151</v>
      </c>
      <c r="D47" s="93">
        <v>30855.266551389952</v>
      </c>
      <c r="E47" s="93">
        <v>4981.2691713778422</v>
      </c>
      <c r="F47" s="93">
        <v>11772.495318401965</v>
      </c>
      <c r="G47" s="93">
        <v>50218.717163039211</v>
      </c>
      <c r="H47" s="93">
        <v>17293.531714674769</v>
      </c>
      <c r="I47" s="93">
        <v>6731.2190909793535</v>
      </c>
      <c r="J47" s="93">
        <v>7753.6095447792868</v>
      </c>
      <c r="K47" s="93">
        <v>20792.157341418268</v>
      </c>
      <c r="L47" s="93">
        <v>22307.717200249033</v>
      </c>
      <c r="M47" s="93">
        <v>29607.722013464005</v>
      </c>
      <c r="N47" s="93">
        <v>34502.29108678981</v>
      </c>
      <c r="O47" s="93">
        <v>140153.52584898338</v>
      </c>
      <c r="P47" s="93">
        <v>204000.78874440314</v>
      </c>
      <c r="Q47" s="94">
        <v>236492.54747995301</v>
      </c>
      <c r="R47" s="93">
        <v>144699.22313227662</v>
      </c>
      <c r="S47" s="93">
        <v>45551.883542140582</v>
      </c>
      <c r="T47" s="93">
        <v>42106.708066674189</v>
      </c>
      <c r="U47" s="93">
        <v>33395.890730500483</v>
      </c>
      <c r="V47" s="93">
        <v>24535.916319946024</v>
      </c>
    </row>
    <row r="48" spans="1:22" x14ac:dyDescent="0.25">
      <c r="A48" s="95" t="s">
        <v>90</v>
      </c>
      <c r="B48" s="93">
        <v>14213.25880623352</v>
      </c>
      <c r="C48" s="93">
        <v>1910.7729544928898</v>
      </c>
      <c r="D48" s="93">
        <v>31843.406181078168</v>
      </c>
      <c r="E48" s="93">
        <v>5000.6466632764132</v>
      </c>
      <c r="F48" s="93">
        <v>12043.46729048721</v>
      </c>
      <c r="G48" s="93">
        <v>51650.876875618727</v>
      </c>
      <c r="H48" s="93">
        <v>17823.023083881482</v>
      </c>
      <c r="I48" s="93">
        <v>6864.8091103156376</v>
      </c>
      <c r="J48" s="93">
        <v>7602.7765782350225</v>
      </c>
      <c r="K48" s="93">
        <v>20149.846776044928</v>
      </c>
      <c r="L48" s="93">
        <v>22646.00298312071</v>
      </c>
      <c r="M48" s="93">
        <v>30008.661236808257</v>
      </c>
      <c r="N48" s="93">
        <v>34798.107829845139</v>
      </c>
      <c r="O48" s="93">
        <v>141167.3360916907</v>
      </c>
      <c r="P48" s="93">
        <v>206992.38078102455</v>
      </c>
      <c r="Q48" s="94">
        <v>239287.99856719078</v>
      </c>
      <c r="R48" s="93">
        <v>146508.32870029547</v>
      </c>
      <c r="S48" s="93">
        <v>47223.574049386953</v>
      </c>
      <c r="T48" s="93">
        <v>43424.754410794849</v>
      </c>
      <c r="U48" s="93">
        <v>32075.489784270783</v>
      </c>
      <c r="V48" s="93">
        <v>25342.452385402998</v>
      </c>
    </row>
    <row r="49" spans="1:22" x14ac:dyDescent="0.25">
      <c r="A49" s="96" t="s">
        <v>91</v>
      </c>
      <c r="B49" s="97">
        <v>13986.298882913365</v>
      </c>
      <c r="C49" s="97">
        <v>1899.1811402416297</v>
      </c>
      <c r="D49" s="97">
        <v>31704.469078145787</v>
      </c>
      <c r="E49" s="97">
        <v>5136.2288556584008</v>
      </c>
      <c r="F49" s="97">
        <v>12673.804545013714</v>
      </c>
      <c r="G49" s="97">
        <v>52023.253330346291</v>
      </c>
      <c r="H49" s="97">
        <v>18238.748075694049</v>
      </c>
      <c r="I49" s="97">
        <v>7022.0241205000975</v>
      </c>
      <c r="J49" s="97">
        <v>7907.7431944493192</v>
      </c>
      <c r="K49" s="97">
        <v>22311.2889138016</v>
      </c>
      <c r="L49" s="97">
        <v>23042.55666725017</v>
      </c>
      <c r="M49" s="97">
        <v>30404.906460553862</v>
      </c>
      <c r="N49" s="97">
        <v>35136.188543082892</v>
      </c>
      <c r="O49" s="97">
        <v>145053.34064369265</v>
      </c>
      <c r="P49" s="97">
        <v>210865.74776902347</v>
      </c>
      <c r="Q49" s="98">
        <v>244232.61420406459</v>
      </c>
      <c r="R49" s="97">
        <v>149811.12114861293</v>
      </c>
      <c r="S49" s="97">
        <v>46896.618037048</v>
      </c>
      <c r="T49" s="97">
        <v>45376.077856103373</v>
      </c>
      <c r="U49" s="97">
        <v>32983.096604733291</v>
      </c>
      <c r="V49" s="97">
        <v>26570.749042502863</v>
      </c>
    </row>
    <row r="50" spans="1:22" x14ac:dyDescent="0.25">
      <c r="A50" s="96" t="s">
        <v>92</v>
      </c>
      <c r="B50" s="97">
        <v>13693.742681791575</v>
      </c>
      <c r="C50" s="97">
        <v>1913.5772502361895</v>
      </c>
      <c r="D50" s="97">
        <v>32923.310248716509</v>
      </c>
      <c r="E50" s="97">
        <v>5242.0387274730156</v>
      </c>
      <c r="F50" s="97">
        <v>12987.413298752646</v>
      </c>
      <c r="G50" s="97">
        <v>53655.030510932498</v>
      </c>
      <c r="H50" s="97">
        <v>18633.802647127904</v>
      </c>
      <c r="I50" s="97">
        <v>7045.326838890006</v>
      </c>
      <c r="J50" s="97">
        <v>7955.0604912910048</v>
      </c>
      <c r="K50" s="97">
        <v>23185.086062601284</v>
      </c>
      <c r="L50" s="97">
        <v>23383.994470350459</v>
      </c>
      <c r="M50" s="97">
        <v>30399.922919725937</v>
      </c>
      <c r="N50" s="97">
        <v>35145.818457215879</v>
      </c>
      <c r="O50" s="97">
        <v>146670.7779912742</v>
      </c>
      <c r="P50" s="97">
        <v>213952.88485080269</v>
      </c>
      <c r="Q50" s="98">
        <v>248552.08566186132</v>
      </c>
      <c r="R50" s="97">
        <v>152048.33415594234</v>
      </c>
      <c r="S50" s="97">
        <v>48027.392327875583</v>
      </c>
      <c r="T50" s="97">
        <v>47025.123014535493</v>
      </c>
      <c r="U50" s="97">
        <v>32672.383906851432</v>
      </c>
      <c r="V50" s="97">
        <v>27089.281433244858</v>
      </c>
    </row>
    <row r="51" spans="1:22" x14ac:dyDescent="0.25">
      <c r="A51" s="96" t="s">
        <v>93</v>
      </c>
      <c r="B51" s="97">
        <v>14728.5405753919</v>
      </c>
      <c r="C51" s="97">
        <v>1877.4810182711658</v>
      </c>
      <c r="D51" s="97">
        <v>33297.242956724403</v>
      </c>
      <c r="E51" s="97">
        <v>5215.32753918244</v>
      </c>
      <c r="F51" s="97">
        <v>12993.010510597716</v>
      </c>
      <c r="G51" s="97">
        <v>53868.077955292611</v>
      </c>
      <c r="H51" s="97">
        <v>18784.697723078069</v>
      </c>
      <c r="I51" s="97">
        <v>7041.9115881174048</v>
      </c>
      <c r="J51" s="97">
        <v>8053.7645459387968</v>
      </c>
      <c r="K51" s="97">
        <v>23848.508958304446</v>
      </c>
      <c r="L51" s="97">
        <v>23563.167492862027</v>
      </c>
      <c r="M51" s="97">
        <v>30434.69999584198</v>
      </c>
      <c r="N51" s="97">
        <v>35225.695001649874</v>
      </c>
      <c r="O51" s="97">
        <v>147731.0908925641</v>
      </c>
      <c r="P51" s="97">
        <v>215913.66540026842</v>
      </c>
      <c r="Q51" s="98">
        <v>250483.07665085114</v>
      </c>
      <c r="R51" s="97">
        <v>152999.37424443028</v>
      </c>
      <c r="S51" s="97">
        <v>47771.119299064703</v>
      </c>
      <c r="T51" s="97">
        <v>47811.856749697377</v>
      </c>
      <c r="U51" s="97">
        <v>33720.34940574666</v>
      </c>
      <c r="V51" s="97">
        <v>29155.862251736213</v>
      </c>
    </row>
    <row r="52" spans="1:22" x14ac:dyDescent="0.25">
      <c r="A52" s="99" t="s">
        <v>94</v>
      </c>
      <c r="B52" s="97">
        <v>14735.220397972555</v>
      </c>
      <c r="C52" s="97">
        <v>1902.573560585337</v>
      </c>
      <c r="D52" s="97">
        <v>33576.439653875757</v>
      </c>
      <c r="E52" s="97">
        <v>5264.6933347214881</v>
      </c>
      <c r="F52" s="97">
        <v>13041.702529423101</v>
      </c>
      <c r="G52" s="97">
        <v>54310.286846327384</v>
      </c>
      <c r="H52" s="97">
        <v>19214.097205007249</v>
      </c>
      <c r="I52" s="97">
        <v>7386.1511124201561</v>
      </c>
      <c r="J52" s="97">
        <v>8297.5629630669901</v>
      </c>
      <c r="K52" s="97">
        <v>24964.969443904982</v>
      </c>
      <c r="L52" s="97">
        <v>23641.516146643888</v>
      </c>
      <c r="M52" s="97">
        <v>30868.687985851142</v>
      </c>
      <c r="N52" s="97">
        <v>35158.869489417775</v>
      </c>
      <c r="O52" s="97">
        <v>150152.7529439831</v>
      </c>
      <c r="P52" s="97">
        <v>219282.79387273165</v>
      </c>
      <c r="Q52" s="98">
        <v>255143.61305942354</v>
      </c>
      <c r="R52" s="97">
        <v>157056.38451834003</v>
      </c>
      <c r="S52" s="97">
        <v>47528.793863435087</v>
      </c>
      <c r="T52" s="97">
        <v>49115.633543291711</v>
      </c>
      <c r="U52" s="97">
        <v>33062.3384917199</v>
      </c>
      <c r="V52" s="97">
        <v>29875.166210632902</v>
      </c>
    </row>
    <row r="53" spans="1:22" x14ac:dyDescent="0.25">
      <c r="A53" s="92" t="s">
        <v>95</v>
      </c>
      <c r="B53" s="93">
        <v>14714.76833874793</v>
      </c>
      <c r="C53" s="93">
        <v>1993.5284926880443</v>
      </c>
      <c r="D53" s="93">
        <v>34435.675815496557</v>
      </c>
      <c r="E53" s="93">
        <v>5306.9003661656034</v>
      </c>
      <c r="F53" s="93">
        <v>13221.709638779617</v>
      </c>
      <c r="G53" s="93">
        <v>55515.843186865328</v>
      </c>
      <c r="H53" s="93">
        <v>19639.476149595019</v>
      </c>
      <c r="I53" s="93">
        <v>7619.6109394620444</v>
      </c>
      <c r="J53" s="93">
        <v>8544.3780397569753</v>
      </c>
      <c r="K53" s="93">
        <v>25948.98654192996</v>
      </c>
      <c r="L53" s="93">
        <v>23661.805478129914</v>
      </c>
      <c r="M53" s="93">
        <v>31520.3587091429</v>
      </c>
      <c r="N53" s="93">
        <v>35157.534532195183</v>
      </c>
      <c r="O53" s="93">
        <v>152612.11589937864</v>
      </c>
      <c r="P53" s="93">
        <v>222917.15198554023</v>
      </c>
      <c r="Q53" s="94">
        <v>259205.03436437098</v>
      </c>
      <c r="R53" s="93">
        <v>160553.31058805453</v>
      </c>
      <c r="S53" s="93">
        <v>48298.025470257133</v>
      </c>
      <c r="T53" s="93">
        <v>51349.54612290291</v>
      </c>
      <c r="U53" s="93">
        <v>32771.241134898191</v>
      </c>
      <c r="V53" s="93">
        <v>31106.185556117802</v>
      </c>
    </row>
    <row r="54" spans="1:22" x14ac:dyDescent="0.25">
      <c r="A54" s="92" t="s">
        <v>96</v>
      </c>
      <c r="B54" s="93">
        <v>15190.328162936508</v>
      </c>
      <c r="C54" s="93">
        <v>1984.4482720074866</v>
      </c>
      <c r="D54" s="93">
        <v>35038.611962750147</v>
      </c>
      <c r="E54" s="93">
        <v>5282.7052021149202</v>
      </c>
      <c r="F54" s="93">
        <v>13415.244038757994</v>
      </c>
      <c r="G54" s="93">
        <v>56385.253893444562</v>
      </c>
      <c r="H54" s="93">
        <v>20073.617799646996</v>
      </c>
      <c r="I54" s="93">
        <v>7809.2579204146032</v>
      </c>
      <c r="J54" s="93">
        <v>8743.3969855741125</v>
      </c>
      <c r="K54" s="93">
        <v>26751.452527629386</v>
      </c>
      <c r="L54" s="93">
        <v>23736.741875737476</v>
      </c>
      <c r="M54" s="93">
        <v>32073.066668123432</v>
      </c>
      <c r="N54" s="93">
        <v>35322.263386246756</v>
      </c>
      <c r="O54" s="93">
        <v>155128.7840480509</v>
      </c>
      <c r="P54" s="93">
        <v>226597.90813730756</v>
      </c>
      <c r="Q54" s="94">
        <v>264259.27938806638</v>
      </c>
      <c r="R54" s="93">
        <v>162712.76274389148</v>
      </c>
      <c r="S54" s="93">
        <v>48237.233953237868</v>
      </c>
      <c r="T54" s="93">
        <v>53550.706240267813</v>
      </c>
      <c r="U54" s="93">
        <v>34317.304128438293</v>
      </c>
      <c r="V54" s="93">
        <v>33501.326588333141</v>
      </c>
    </row>
    <row r="55" spans="1:22" x14ac:dyDescent="0.25">
      <c r="A55" s="92" t="s">
        <v>97</v>
      </c>
      <c r="B55" s="93">
        <v>15482.444392563313</v>
      </c>
      <c r="C55" s="93">
        <v>2025.5139457757762</v>
      </c>
      <c r="D55" s="93">
        <v>35672.523718386154</v>
      </c>
      <c r="E55" s="93">
        <v>5403.7048245658643</v>
      </c>
      <c r="F55" s="93">
        <v>13948.26195064437</v>
      </c>
      <c r="G55" s="93">
        <v>57650.169306994358</v>
      </c>
      <c r="H55" s="93">
        <v>20438.543722884973</v>
      </c>
      <c r="I55" s="93">
        <v>7809.5837957467556</v>
      </c>
      <c r="J55" s="93">
        <v>8928.7484769901403</v>
      </c>
      <c r="K55" s="93">
        <v>27169.470444655108</v>
      </c>
      <c r="L55" s="93">
        <v>23929.391452213793</v>
      </c>
      <c r="M55" s="93">
        <v>32288.363220418276</v>
      </c>
      <c r="N55" s="93">
        <v>35510.79413865511</v>
      </c>
      <c r="O55" s="93">
        <v>156905.61340466267</v>
      </c>
      <c r="P55" s="93">
        <v>229697.08800512482</v>
      </c>
      <c r="Q55" s="94">
        <v>268193.45729745331</v>
      </c>
      <c r="R55" s="93">
        <v>165731.06733267038</v>
      </c>
      <c r="S55" s="93">
        <v>49643.000811766382</v>
      </c>
      <c r="T55" s="93">
        <v>56045.463603770491</v>
      </c>
      <c r="U55" s="93">
        <v>34011.899012861912</v>
      </c>
      <c r="V55" s="93">
        <v>34358.333167830031</v>
      </c>
    </row>
    <row r="56" spans="1:22" x14ac:dyDescent="0.25">
      <c r="A56" s="95" t="s">
        <v>98</v>
      </c>
      <c r="B56" s="93">
        <v>14869.608926694775</v>
      </c>
      <c r="C56" s="93">
        <v>1899.2321533769623</v>
      </c>
      <c r="D56" s="93">
        <v>31860.392213005485</v>
      </c>
      <c r="E56" s="93">
        <v>5406.5092276034266</v>
      </c>
      <c r="F56" s="93">
        <v>13503.051827450448</v>
      </c>
      <c r="G56" s="93">
        <v>53100.648441816244</v>
      </c>
      <c r="H56" s="93">
        <v>18766.362859986442</v>
      </c>
      <c r="I56" s="93">
        <v>7416.9161324953029</v>
      </c>
      <c r="J56" s="93">
        <v>9053.4441008145295</v>
      </c>
      <c r="K56" s="93">
        <v>26802.591860633864</v>
      </c>
      <c r="L56" s="93">
        <v>23606.201319979187</v>
      </c>
      <c r="M56" s="93">
        <v>32007.258291306098</v>
      </c>
      <c r="N56" s="93">
        <v>35672.569394781094</v>
      </c>
      <c r="O56" s="93">
        <v>153374.81443361606</v>
      </c>
      <c r="P56" s="93">
        <v>221039.02132814156</v>
      </c>
      <c r="Q56" s="94">
        <v>257624.17062674384</v>
      </c>
      <c r="R56" s="93">
        <v>162645.5662495181</v>
      </c>
      <c r="S56" s="93">
        <v>47953.309406306777</v>
      </c>
      <c r="T56" s="93">
        <v>51599.695480669565</v>
      </c>
      <c r="U56" s="93">
        <v>31020.676146243582</v>
      </c>
      <c r="V56" s="93">
        <v>32264.072595596066</v>
      </c>
    </row>
    <row r="57" spans="1:22" x14ac:dyDescent="0.25">
      <c r="A57" s="96" t="s">
        <v>99</v>
      </c>
      <c r="B57" s="97">
        <v>14465.924980644892</v>
      </c>
      <c r="C57" s="97">
        <v>1866.3855727909975</v>
      </c>
      <c r="D57" s="97">
        <v>29186.747706486567</v>
      </c>
      <c r="E57" s="97">
        <v>5195.1721631209266</v>
      </c>
      <c r="F57" s="97">
        <v>13315.066663847836</v>
      </c>
      <c r="G57" s="97">
        <v>49846.946001740587</v>
      </c>
      <c r="H57" s="97">
        <v>18170.807058934377</v>
      </c>
      <c r="I57" s="97">
        <v>7106.9280188965604</v>
      </c>
      <c r="J57" s="97">
        <v>8843.0248682914662</v>
      </c>
      <c r="K57" s="97">
        <v>28156.69169185451</v>
      </c>
      <c r="L57" s="97">
        <v>24049.433506781414</v>
      </c>
      <c r="M57" s="97">
        <v>32529.071590899206</v>
      </c>
      <c r="N57" s="97">
        <v>36161.928651671034</v>
      </c>
      <c r="O57" s="97">
        <v>154189.9287628629</v>
      </c>
      <c r="P57" s="97">
        <v>218101.41777067806</v>
      </c>
      <c r="Q57" s="98">
        <v>253373.26994693963</v>
      </c>
      <c r="R57" s="97">
        <v>164171.44647934899</v>
      </c>
      <c r="S57" s="97">
        <v>49836.456090327418</v>
      </c>
      <c r="T57" s="97">
        <v>46424.625942724131</v>
      </c>
      <c r="U57" s="97">
        <v>29663.673772314785</v>
      </c>
      <c r="V57" s="97">
        <v>27721.134467665328</v>
      </c>
    </row>
    <row r="58" spans="1:22" x14ac:dyDescent="0.25">
      <c r="A58" s="96" t="s">
        <v>100</v>
      </c>
      <c r="B58" s="97">
        <v>14306.125389413055</v>
      </c>
      <c r="C58" s="97">
        <v>1914.992674406408</v>
      </c>
      <c r="D58" s="97">
        <v>30359.418771225239</v>
      </c>
      <c r="E58" s="97">
        <v>5346.1167293349545</v>
      </c>
      <c r="F58" s="97">
        <v>14026.108115832711</v>
      </c>
      <c r="G58" s="97">
        <v>51907.04715179585</v>
      </c>
      <c r="H58" s="97">
        <v>18950.375822182523</v>
      </c>
      <c r="I58" s="97">
        <v>7149.8820872090982</v>
      </c>
      <c r="J58" s="97">
        <v>8839.2559112886647</v>
      </c>
      <c r="K58" s="97">
        <v>28829.739867027674</v>
      </c>
      <c r="L58" s="97">
        <v>24241.831850647559</v>
      </c>
      <c r="M58" s="97">
        <v>32590.71144341637</v>
      </c>
      <c r="N58" s="97">
        <v>36382.495474447191</v>
      </c>
      <c r="O58" s="97">
        <v>156222.54320658083</v>
      </c>
      <c r="P58" s="97">
        <v>221940.08944324465</v>
      </c>
      <c r="Q58" s="98">
        <v>258447.59057458365</v>
      </c>
      <c r="R58" s="97">
        <v>169205.43811829059</v>
      </c>
      <c r="S58" s="97">
        <v>49243.217989819379</v>
      </c>
      <c r="T58" s="97">
        <v>49571.243625024676</v>
      </c>
      <c r="U58" s="97">
        <v>30775.896018858977</v>
      </c>
      <c r="V58" s="97">
        <v>29157.656967763261</v>
      </c>
    </row>
    <row r="59" spans="1:22" x14ac:dyDescent="0.25">
      <c r="A59" s="96" t="s">
        <v>101</v>
      </c>
      <c r="B59" s="97">
        <v>14444.352081152327</v>
      </c>
      <c r="C59" s="97">
        <v>1951.6309806473121</v>
      </c>
      <c r="D59" s="97">
        <v>31671.852177717938</v>
      </c>
      <c r="E59" s="97">
        <v>5427.1938661659251</v>
      </c>
      <c r="F59" s="97">
        <v>14941.140721276523</v>
      </c>
      <c r="G59" s="97">
        <v>54109.347994780474</v>
      </c>
      <c r="H59" s="97">
        <v>19659.177407572799</v>
      </c>
      <c r="I59" s="97">
        <v>7366.0012647287931</v>
      </c>
      <c r="J59" s="97">
        <v>8861.6824476624115</v>
      </c>
      <c r="K59" s="97">
        <v>29273.744249226344</v>
      </c>
      <c r="L59" s="97">
        <v>24557.421673039717</v>
      </c>
      <c r="M59" s="97">
        <v>33135.249186004192</v>
      </c>
      <c r="N59" s="97">
        <v>36697.56223259768</v>
      </c>
      <c r="O59" s="97">
        <v>159054.35635304489</v>
      </c>
      <c r="P59" s="97">
        <v>227062.79397920825</v>
      </c>
      <c r="Q59" s="98">
        <v>264829.63447125413</v>
      </c>
      <c r="R59" s="97">
        <v>173107.91698597529</v>
      </c>
      <c r="S59" s="97">
        <v>49787.89128354776</v>
      </c>
      <c r="T59" s="97">
        <v>53780.152058342443</v>
      </c>
      <c r="U59" s="97">
        <v>30492.989476921943</v>
      </c>
      <c r="V59" s="97">
        <v>30537.290648264305</v>
      </c>
    </row>
    <row r="60" spans="1:22" x14ac:dyDescent="0.25">
      <c r="A60" s="99" t="s">
        <v>102</v>
      </c>
      <c r="B60" s="97">
        <v>15058.867508312371</v>
      </c>
      <c r="C60" s="97">
        <v>1997.5971560741259</v>
      </c>
      <c r="D60" s="97">
        <v>33112.61178459115</v>
      </c>
      <c r="E60" s="97">
        <v>5593.8029802986648</v>
      </c>
      <c r="F60" s="97">
        <v>15694.854847655601</v>
      </c>
      <c r="G60" s="97">
        <v>56325.583722971642</v>
      </c>
      <c r="H60" s="97">
        <v>20218.0359685488</v>
      </c>
      <c r="I60" s="97">
        <v>7694.6201111441878</v>
      </c>
      <c r="J60" s="97">
        <v>8843.7933302344354</v>
      </c>
      <c r="K60" s="97">
        <v>29800.444634108302</v>
      </c>
      <c r="L60" s="97">
        <v>24926.431303661178</v>
      </c>
      <c r="M60" s="97">
        <v>33453.884457728789</v>
      </c>
      <c r="N60" s="97">
        <v>37164.191632572802</v>
      </c>
      <c r="O60" s="97">
        <v>161286.8352546173</v>
      </c>
      <c r="P60" s="97">
        <v>232321.45421531773</v>
      </c>
      <c r="Q60" s="98">
        <v>271381.26417599776</v>
      </c>
      <c r="R60" s="97">
        <v>173937.5487247805</v>
      </c>
      <c r="S60" s="97">
        <v>50962.715490875897</v>
      </c>
      <c r="T60" s="97">
        <v>58195.701522596428</v>
      </c>
      <c r="U60" s="97">
        <v>29950.215390351783</v>
      </c>
      <c r="V60" s="97">
        <v>34220.447278418942</v>
      </c>
    </row>
    <row r="61" spans="1:22" x14ac:dyDescent="0.25">
      <c r="A61" s="92" t="s">
        <v>103</v>
      </c>
      <c r="B61" s="93">
        <v>15346.321880297672</v>
      </c>
      <c r="C61" s="93">
        <v>2150.2584471374353</v>
      </c>
      <c r="D61" s="93">
        <v>33355.103358902583</v>
      </c>
      <c r="E61" s="93">
        <v>5632.8656631102758</v>
      </c>
      <c r="F61" s="93">
        <v>15918.230015656551</v>
      </c>
      <c r="G61" s="93">
        <v>56969.051838926462</v>
      </c>
      <c r="H61" s="93">
        <v>21019.137286102166</v>
      </c>
      <c r="I61" s="93">
        <v>7988.8255567317901</v>
      </c>
      <c r="J61" s="93">
        <v>9097.0991096863472</v>
      </c>
      <c r="K61" s="93">
        <v>30515.841001701661</v>
      </c>
      <c r="L61" s="93">
        <v>25178.793532001746</v>
      </c>
      <c r="M61" s="93">
        <v>33390.302599895389</v>
      </c>
      <c r="N61" s="93">
        <v>37064.587079509896</v>
      </c>
      <c r="O61" s="93">
        <v>163715.45112771148</v>
      </c>
      <c r="P61" s="93">
        <v>236145.90848437985</v>
      </c>
      <c r="Q61" s="94">
        <v>276268.3513006898</v>
      </c>
      <c r="R61" s="93">
        <v>176430.43642201397</v>
      </c>
      <c r="S61" s="93">
        <v>51372.472488897794</v>
      </c>
      <c r="T61" s="93">
        <v>60105.675649015255</v>
      </c>
      <c r="U61" s="93">
        <v>33487.64867155104</v>
      </c>
      <c r="V61" s="93">
        <v>38584.892106430903</v>
      </c>
    </row>
    <row r="62" spans="1:22" x14ac:dyDescent="0.25">
      <c r="A62" s="92" t="s">
        <v>104</v>
      </c>
      <c r="B62" s="93">
        <v>15717.640216326141</v>
      </c>
      <c r="C62" s="93">
        <v>2213.8016575679885</v>
      </c>
      <c r="D62" s="93">
        <v>33985.943313081203</v>
      </c>
      <c r="E62" s="93">
        <v>5730.897549596134</v>
      </c>
      <c r="F62" s="93">
        <v>16506.595407732249</v>
      </c>
      <c r="G62" s="93">
        <v>58559.50937737753</v>
      </c>
      <c r="H62" s="93">
        <v>21234.83400065175</v>
      </c>
      <c r="I62" s="93">
        <v>8122.0777218350931</v>
      </c>
      <c r="J62" s="93">
        <v>9282.117777163734</v>
      </c>
      <c r="K62" s="93">
        <v>31124.418285883283</v>
      </c>
      <c r="L62" s="93">
        <v>25543.806639558497</v>
      </c>
      <c r="M62" s="93">
        <v>33676.71350400208</v>
      </c>
      <c r="N62" s="93">
        <v>37272.895542801569</v>
      </c>
      <c r="O62" s="93">
        <v>165597.74049385576</v>
      </c>
      <c r="P62" s="93">
        <v>239663.45001973186</v>
      </c>
      <c r="Q62" s="94">
        <v>280419.46168499615</v>
      </c>
      <c r="R62" s="93">
        <v>178368.46131664736</v>
      </c>
      <c r="S62" s="93">
        <v>51691.166109691054</v>
      </c>
      <c r="T62" s="93">
        <v>60634.751294664682</v>
      </c>
      <c r="U62" s="93">
        <v>33136.342068170881</v>
      </c>
      <c r="V62" s="93">
        <v>39410.172677038274</v>
      </c>
    </row>
    <row r="63" spans="1:22" x14ac:dyDescent="0.25">
      <c r="A63" s="92" t="s">
        <v>105</v>
      </c>
      <c r="B63" s="93">
        <v>15367.520626820253</v>
      </c>
      <c r="C63" s="93">
        <v>2240.7759340913344</v>
      </c>
      <c r="D63" s="93">
        <v>33985.169789618936</v>
      </c>
      <c r="E63" s="93">
        <v>5762.5893142335435</v>
      </c>
      <c r="F63" s="93">
        <v>16370.265440182362</v>
      </c>
      <c r="G63" s="93">
        <v>58721.259334910479</v>
      </c>
      <c r="H63" s="93">
        <v>21602.499422210793</v>
      </c>
      <c r="I63" s="93">
        <v>8185.3492068741871</v>
      </c>
      <c r="J63" s="93">
        <v>9433.2818413390396</v>
      </c>
      <c r="K63" s="93">
        <v>32136.281143475098</v>
      </c>
      <c r="L63" s="93">
        <v>25808.274622876299</v>
      </c>
      <c r="M63" s="93">
        <v>34168.969166181247</v>
      </c>
      <c r="N63" s="93">
        <v>37509.499644315998</v>
      </c>
      <c r="O63" s="93">
        <v>168164.36049658709</v>
      </c>
      <c r="P63" s="93">
        <v>241808.79429443605</v>
      </c>
      <c r="Q63" s="94">
        <v>283414.46140409325</v>
      </c>
      <c r="R63" s="93">
        <v>182253.47398083966</v>
      </c>
      <c r="S63" s="93">
        <v>52196.511731494975</v>
      </c>
      <c r="T63" s="93">
        <v>62177.522614017842</v>
      </c>
      <c r="U63" s="93">
        <v>34223.561640859472</v>
      </c>
      <c r="V63" s="93">
        <v>42323.230553628273</v>
      </c>
    </row>
    <row r="64" spans="1:22" x14ac:dyDescent="0.25">
      <c r="A64" s="95" t="s">
        <v>106</v>
      </c>
      <c r="B64" s="93">
        <v>15622.114761002305</v>
      </c>
      <c r="C64" s="93">
        <v>2276.7496139265941</v>
      </c>
      <c r="D64" s="93">
        <v>34432.608760525858</v>
      </c>
      <c r="E64" s="93">
        <v>5795.0627612233884</v>
      </c>
      <c r="F64" s="93">
        <v>16904.220222580167</v>
      </c>
      <c r="G64" s="93">
        <v>59621.243195807605</v>
      </c>
      <c r="H64" s="93">
        <v>21780.343198934526</v>
      </c>
      <c r="I64" s="93">
        <v>8299.1623338445206</v>
      </c>
      <c r="J64" s="93">
        <v>9458.1111407749904</v>
      </c>
      <c r="K64" s="93">
        <v>33107.014403121502</v>
      </c>
      <c r="L64" s="93">
        <v>26020.321134191403</v>
      </c>
      <c r="M64" s="93">
        <v>34759.653761311049</v>
      </c>
      <c r="N64" s="93">
        <v>37811.804519636316</v>
      </c>
      <c r="O64" s="93">
        <v>169926.96604318111</v>
      </c>
      <c r="P64" s="93">
        <v>244689.94648037525</v>
      </c>
      <c r="Q64" s="94">
        <v>287003.18136035261</v>
      </c>
      <c r="R64" s="93">
        <v>185797.85077781806</v>
      </c>
      <c r="S64" s="93">
        <v>52387.117563173102</v>
      </c>
      <c r="T64" s="93">
        <v>62816.843202309959</v>
      </c>
      <c r="U64" s="93">
        <v>34068.528474038598</v>
      </c>
      <c r="V64" s="93">
        <v>42513.252326510454</v>
      </c>
    </row>
    <row r="65" spans="1:22" x14ac:dyDescent="0.25">
      <c r="A65" s="96" t="s">
        <v>107</v>
      </c>
      <c r="B65" s="97">
        <v>15987.827905609336</v>
      </c>
      <c r="C65" s="97">
        <v>2244.4994785269628</v>
      </c>
      <c r="D65" s="97">
        <v>34777.443514522885</v>
      </c>
      <c r="E65" s="97">
        <v>5878.6166892240872</v>
      </c>
      <c r="F65" s="97">
        <v>17206.679394400646</v>
      </c>
      <c r="G65" s="97">
        <v>59951.262766635751</v>
      </c>
      <c r="H65" s="97">
        <v>21940.898807971404</v>
      </c>
      <c r="I65" s="97">
        <v>8497.8219181368604</v>
      </c>
      <c r="J65" s="97">
        <v>9644.0918381870633</v>
      </c>
      <c r="K65" s="97">
        <v>33056.820804584277</v>
      </c>
      <c r="L65" s="97">
        <v>26090.272772752178</v>
      </c>
      <c r="M65" s="97">
        <v>35235.029119640152</v>
      </c>
      <c r="N65" s="97">
        <v>37966.624083015864</v>
      </c>
      <c r="O65" s="97">
        <v>171330.29424528507</v>
      </c>
      <c r="P65" s="97">
        <v>247249.78272982355</v>
      </c>
      <c r="Q65" s="98">
        <v>290114.03574701137</v>
      </c>
      <c r="R65" s="97">
        <v>187625.78713913218</v>
      </c>
      <c r="S65" s="97">
        <v>52791.882156266409</v>
      </c>
      <c r="T65" s="97">
        <v>64384.541911592547</v>
      </c>
      <c r="U65" s="97">
        <v>34833.500183961405</v>
      </c>
      <c r="V65" s="97">
        <v>42957.597847362274</v>
      </c>
    </row>
    <row r="66" spans="1:22" x14ac:dyDescent="0.25">
      <c r="A66" s="96" t="s">
        <v>108</v>
      </c>
      <c r="B66" s="97">
        <v>15844.254985425567</v>
      </c>
      <c r="C66" s="97">
        <v>2297.7155635664003</v>
      </c>
      <c r="D66" s="97">
        <v>35483.716632701515</v>
      </c>
      <c r="E66" s="97">
        <v>6076.9797016983048</v>
      </c>
      <c r="F66" s="97">
        <v>17697.724342698155</v>
      </c>
      <c r="G66" s="97">
        <v>61572.405671931076</v>
      </c>
      <c r="H66" s="97">
        <v>22084.147228403119</v>
      </c>
      <c r="I66" s="97">
        <v>8527.7149463198602</v>
      </c>
      <c r="J66" s="97">
        <v>9948.6184738548673</v>
      </c>
      <c r="K66" s="97">
        <v>33470.791581059624</v>
      </c>
      <c r="L66" s="97">
        <v>25950.38266189945</v>
      </c>
      <c r="M66" s="97">
        <v>35719.022195832469</v>
      </c>
      <c r="N66" s="97">
        <v>38074.647629984058</v>
      </c>
      <c r="O66" s="97">
        <v>172811.50427643021</v>
      </c>
      <c r="P66" s="97">
        <v>250016.86410435924</v>
      </c>
      <c r="Q66" s="98">
        <v>293694.56366405811</v>
      </c>
      <c r="R66" s="97">
        <v>190297.71293292183</v>
      </c>
      <c r="S66" s="97">
        <v>53312.06994532251</v>
      </c>
      <c r="T66" s="97">
        <v>65706.208322359045</v>
      </c>
      <c r="U66" s="97">
        <v>35299.999881328775</v>
      </c>
      <c r="V66" s="97">
        <v>44747.399184715774</v>
      </c>
    </row>
    <row r="67" spans="1:22" x14ac:dyDescent="0.25">
      <c r="A67" s="96" t="s">
        <v>109</v>
      </c>
      <c r="B67" s="97">
        <v>16661.774194007747</v>
      </c>
      <c r="C67" s="97">
        <v>2302.3579975006828</v>
      </c>
      <c r="D67" s="97">
        <v>34556.162693889448</v>
      </c>
      <c r="E67" s="97">
        <v>6118.9362370698218</v>
      </c>
      <c r="F67" s="97">
        <v>17974.489552918894</v>
      </c>
      <c r="G67" s="97">
        <v>61063.140233537473</v>
      </c>
      <c r="H67" s="97">
        <v>21761.914504240409</v>
      </c>
      <c r="I67" s="97">
        <v>8433.645853380167</v>
      </c>
      <c r="J67" s="97">
        <v>10017.465175771275</v>
      </c>
      <c r="K67" s="97">
        <v>34024.698632975036</v>
      </c>
      <c r="L67" s="97">
        <v>26132.154227170846</v>
      </c>
      <c r="M67" s="97">
        <v>35732.583839481536</v>
      </c>
      <c r="N67" s="97">
        <v>38146.109456310864</v>
      </c>
      <c r="O67" s="97">
        <v>172900.43414802491</v>
      </c>
      <c r="P67" s="97">
        <v>250216.32361613354</v>
      </c>
      <c r="Q67" s="98">
        <v>293641.73766875081</v>
      </c>
      <c r="R67" s="97">
        <v>189581.66309033448</v>
      </c>
      <c r="S67" s="97">
        <v>53104.600277992897</v>
      </c>
      <c r="T67" s="97">
        <v>66207.154823223304</v>
      </c>
      <c r="U67" s="97">
        <v>35914.760412380536</v>
      </c>
      <c r="V67" s="97">
        <v>45166.781870846593</v>
      </c>
    </row>
    <row r="68" spans="1:22" x14ac:dyDescent="0.25">
      <c r="A68" s="99" t="s">
        <v>110</v>
      </c>
      <c r="B68" s="97">
        <v>17455.361346876238</v>
      </c>
      <c r="C68" s="97">
        <v>2344.128438188573</v>
      </c>
      <c r="D68" s="97">
        <v>33978.437174348015</v>
      </c>
      <c r="E68" s="97">
        <v>6136.0064286206443</v>
      </c>
      <c r="F68" s="97">
        <v>18257.566947354331</v>
      </c>
      <c r="G68" s="97">
        <v>60902.599439925682</v>
      </c>
      <c r="H68" s="97">
        <v>21889.266541481484</v>
      </c>
      <c r="I68" s="97">
        <v>8523.97121744574</v>
      </c>
      <c r="J68" s="97">
        <v>10078.385564923199</v>
      </c>
      <c r="K68" s="97">
        <v>34265.39415706884</v>
      </c>
      <c r="L68" s="97">
        <v>26358.376745284986</v>
      </c>
      <c r="M68" s="97">
        <v>35644.702646537444</v>
      </c>
      <c r="N68" s="97">
        <v>38365.204480158674</v>
      </c>
      <c r="O68" s="97">
        <v>173465.82090403364</v>
      </c>
      <c r="P68" s="97">
        <v>250961.56157667216</v>
      </c>
      <c r="Q68" s="98">
        <v>294585.30411103647</v>
      </c>
      <c r="R68" s="97">
        <v>190389.19187446893</v>
      </c>
      <c r="S68" s="97">
        <v>52987.539719179942</v>
      </c>
      <c r="T68" s="97">
        <v>66434.131226802696</v>
      </c>
      <c r="U68" s="97">
        <v>36223.185807882764</v>
      </c>
      <c r="V68" s="97">
        <v>46930.631584377166</v>
      </c>
    </row>
    <row r="69" spans="1:22" x14ac:dyDescent="0.25">
      <c r="A69" s="92" t="s">
        <v>111</v>
      </c>
      <c r="B69" s="93">
        <v>14038.367573618885</v>
      </c>
      <c r="C69" s="93">
        <v>2318.0492227178943</v>
      </c>
      <c r="D69" s="93">
        <v>34196.584445989742</v>
      </c>
      <c r="E69" s="93">
        <v>6252.7136670372784</v>
      </c>
      <c r="F69" s="93">
        <v>18353.23086628192</v>
      </c>
      <c r="G69" s="93">
        <v>61181.843175260838</v>
      </c>
      <c r="H69" s="93">
        <v>22044.667224398057</v>
      </c>
      <c r="I69" s="93">
        <v>8504.8788722934296</v>
      </c>
      <c r="J69" s="93">
        <v>10174.291145904333</v>
      </c>
      <c r="K69" s="93">
        <v>34182.542060557527</v>
      </c>
      <c r="L69" s="93">
        <v>26772.373215832369</v>
      </c>
      <c r="M69" s="93">
        <v>36278.912407223208</v>
      </c>
      <c r="N69" s="93">
        <v>38616.962721134179</v>
      </c>
      <c r="O69" s="93">
        <v>175002.34595691174</v>
      </c>
      <c r="P69" s="93">
        <v>250386.08220628716</v>
      </c>
      <c r="Q69" s="94">
        <v>294557.1832552703</v>
      </c>
      <c r="R69" s="93">
        <v>193096.31667944527</v>
      </c>
      <c r="S69" s="93">
        <v>54036.646759176154</v>
      </c>
      <c r="T69" s="93">
        <v>66239.108310318756</v>
      </c>
      <c r="U69" s="93">
        <v>35751.060924751255</v>
      </c>
      <c r="V69" s="93">
        <v>44591.56212513896</v>
      </c>
    </row>
    <row r="70" spans="1:22" x14ac:dyDescent="0.25">
      <c r="A70" s="92" t="s">
        <v>112</v>
      </c>
      <c r="B70" s="93">
        <v>15798.363678113901</v>
      </c>
      <c r="C70" s="93">
        <v>2246.6105357341803</v>
      </c>
      <c r="D70" s="93">
        <v>33391.253739660562</v>
      </c>
      <c r="E70" s="93">
        <v>6024.2302575494869</v>
      </c>
      <c r="F70" s="93">
        <v>18031.547511932997</v>
      </c>
      <c r="G70" s="93">
        <v>59655.13760122715</v>
      </c>
      <c r="H70" s="93">
        <v>22311.306329655417</v>
      </c>
      <c r="I70" s="93">
        <v>8581.6126251497317</v>
      </c>
      <c r="J70" s="93">
        <v>10423.790274547979</v>
      </c>
      <c r="K70" s="93">
        <v>34095.234095088344</v>
      </c>
      <c r="L70" s="93">
        <v>27458.662669445828</v>
      </c>
      <c r="M70" s="93">
        <v>36574.13071173396</v>
      </c>
      <c r="N70" s="93">
        <v>38808.769778639609</v>
      </c>
      <c r="O70" s="93">
        <v>176993.27201287902</v>
      </c>
      <c r="P70" s="93">
        <v>251963.36766461196</v>
      </c>
      <c r="Q70" s="94">
        <v>296700.49764982687</v>
      </c>
      <c r="R70" s="93">
        <v>194630.51790876919</v>
      </c>
      <c r="S70" s="93">
        <v>54359.273347243288</v>
      </c>
      <c r="T70" s="93">
        <v>65905.826251858263</v>
      </c>
      <c r="U70" s="93">
        <v>34699.533005538004</v>
      </c>
      <c r="V70" s="93">
        <v>45757.339588315612</v>
      </c>
    </row>
    <row r="71" spans="1:22" x14ac:dyDescent="0.25">
      <c r="A71" s="92" t="s">
        <v>113</v>
      </c>
      <c r="B71" s="93">
        <v>17584.663379581714</v>
      </c>
      <c r="C71" s="93">
        <v>2213.120848572144</v>
      </c>
      <c r="D71" s="93">
        <v>34003.336053240193</v>
      </c>
      <c r="E71" s="93">
        <v>6264.5456111383546</v>
      </c>
      <c r="F71" s="93">
        <v>18578.85098309016</v>
      </c>
      <c r="G71" s="93">
        <v>60719.919445141262</v>
      </c>
      <c r="H71" s="93">
        <v>22659.84160475204</v>
      </c>
      <c r="I71" s="93">
        <v>8838.104377968215</v>
      </c>
      <c r="J71" s="93">
        <v>10784.41665825603</v>
      </c>
      <c r="K71" s="93">
        <v>34086.808095999477</v>
      </c>
      <c r="L71" s="93">
        <v>27769.109798420897</v>
      </c>
      <c r="M71" s="93">
        <v>36919.895048394545</v>
      </c>
      <c r="N71" s="93">
        <v>38572.741158321245</v>
      </c>
      <c r="O71" s="93">
        <v>178644.67164431125</v>
      </c>
      <c r="P71" s="93">
        <v>256263.83401348713</v>
      </c>
      <c r="Q71" s="94">
        <v>301281.15899491549</v>
      </c>
      <c r="R71" s="93">
        <v>197244.08149176626</v>
      </c>
      <c r="S71" s="93">
        <v>54084.630679767833</v>
      </c>
      <c r="T71" s="93">
        <v>65713.732028845727</v>
      </c>
      <c r="U71" s="93">
        <v>35498.380323211335</v>
      </c>
      <c r="V71" s="93">
        <v>44262.029802760058</v>
      </c>
    </row>
    <row r="72" spans="1:22" x14ac:dyDescent="0.25">
      <c r="A72" s="95" t="s">
        <v>114</v>
      </c>
      <c r="B72" s="93">
        <v>16648.124497798872</v>
      </c>
      <c r="C72" s="93">
        <v>2234.8246907357175</v>
      </c>
      <c r="D72" s="93">
        <v>33913.19960382866</v>
      </c>
      <c r="E72" s="93">
        <v>5839.0864335101314</v>
      </c>
      <c r="F72" s="93">
        <v>18290.780866736815</v>
      </c>
      <c r="G72" s="93">
        <v>60204.770018215917</v>
      </c>
      <c r="H72" s="93">
        <v>22673.408919276975</v>
      </c>
      <c r="I72" s="93">
        <v>8748.4291032105939</v>
      </c>
      <c r="J72" s="93">
        <v>10955.976631756328</v>
      </c>
      <c r="K72" s="93">
        <v>34584.063342936162</v>
      </c>
      <c r="L72" s="93">
        <v>27845.222674060675</v>
      </c>
      <c r="M72" s="93">
        <v>37673.734646295052</v>
      </c>
      <c r="N72" s="93">
        <v>38699.411966846106</v>
      </c>
      <c r="O72" s="93">
        <v>179950.39375366436</v>
      </c>
      <c r="P72" s="93">
        <v>256001.39540269357</v>
      </c>
      <c r="Q72" s="94">
        <v>302090.38018081523</v>
      </c>
      <c r="R72" s="93">
        <v>199325.46653567825</v>
      </c>
      <c r="S72" s="93">
        <v>54573.803785472504</v>
      </c>
      <c r="T72" s="93">
        <v>66974.785626599391</v>
      </c>
      <c r="U72" s="93">
        <v>36459.171959696025</v>
      </c>
      <c r="V72" s="93">
        <v>46473.500683611142</v>
      </c>
    </row>
    <row r="73" spans="1:22" x14ac:dyDescent="0.25">
      <c r="A73" s="96" t="s">
        <v>115</v>
      </c>
      <c r="B73" s="97">
        <v>16795.402063032485</v>
      </c>
      <c r="C73" s="97">
        <v>2156.5295053127447</v>
      </c>
      <c r="D73" s="97">
        <v>34092.536429776534</v>
      </c>
      <c r="E73" s="97">
        <v>6045.2338524734951</v>
      </c>
      <c r="F73" s="97">
        <v>18597.486115753094</v>
      </c>
      <c r="G73" s="97">
        <v>60133.419864370881</v>
      </c>
      <c r="H73" s="97">
        <v>22826.680467091686</v>
      </c>
      <c r="I73" s="97">
        <v>8583.1647224396893</v>
      </c>
      <c r="J73" s="97">
        <v>10827.215135796672</v>
      </c>
      <c r="K73" s="97">
        <v>34350.295005731408</v>
      </c>
      <c r="L73" s="97">
        <v>28680.873365492342</v>
      </c>
      <c r="M73" s="97">
        <v>36920.044250159699</v>
      </c>
      <c r="N73" s="97">
        <v>39162.72075728498</v>
      </c>
      <c r="O73" s="97">
        <v>179739.64029800685</v>
      </c>
      <c r="P73" s="97">
        <v>256317.07389679554</v>
      </c>
      <c r="Q73" s="98">
        <v>301835.89963151549</v>
      </c>
      <c r="R73" s="97">
        <v>200299.46064940287</v>
      </c>
      <c r="S73" s="97">
        <v>54089.978447146015</v>
      </c>
      <c r="T73" s="97">
        <v>67950.138103146455</v>
      </c>
      <c r="U73" s="97">
        <v>35395.771675900702</v>
      </c>
      <c r="V73" s="97">
        <v>48275.840960588401</v>
      </c>
    </row>
    <row r="74" spans="1:22" x14ac:dyDescent="0.25">
      <c r="A74" s="96" t="s">
        <v>116</v>
      </c>
      <c r="B74" s="97">
        <v>17375.073145145572</v>
      </c>
      <c r="C74" s="97">
        <v>2154.9113340964004</v>
      </c>
      <c r="D74" s="97">
        <v>35407.899146169868</v>
      </c>
      <c r="E74" s="97">
        <v>6158.2312413984009</v>
      </c>
      <c r="F74" s="97">
        <v>19518.623020174746</v>
      </c>
      <c r="G74" s="97">
        <v>62415.198836678639</v>
      </c>
      <c r="H74" s="97">
        <v>23264.818301051189</v>
      </c>
      <c r="I74" s="97">
        <v>9127.2538674142452</v>
      </c>
      <c r="J74" s="97">
        <v>11014.059957450529</v>
      </c>
      <c r="K74" s="97">
        <v>35263.84142321947</v>
      </c>
      <c r="L74" s="97">
        <v>28802.163863976806</v>
      </c>
      <c r="M74" s="97">
        <v>37091.339298907122</v>
      </c>
      <c r="N74" s="97">
        <v>39342.587042824751</v>
      </c>
      <c r="O74" s="97">
        <v>182506.38924581307</v>
      </c>
      <c r="P74" s="97">
        <v>261808.29891604398</v>
      </c>
      <c r="Q74" s="98">
        <v>308812.46007072396</v>
      </c>
      <c r="R74" s="97">
        <v>202884.15069970247</v>
      </c>
      <c r="S74" s="97">
        <v>54963.546736228309</v>
      </c>
      <c r="T74" s="97">
        <v>71204.508780023054</v>
      </c>
      <c r="U74" s="97">
        <v>36236.774174161874</v>
      </c>
      <c r="V74" s="97">
        <v>48785.764172374889</v>
      </c>
    </row>
    <row r="75" spans="1:22" x14ac:dyDescent="0.25">
      <c r="A75" s="96" t="s">
        <v>117</v>
      </c>
      <c r="B75" s="97">
        <v>17324.316656292714</v>
      </c>
      <c r="C75" s="97">
        <v>2188.3989578140572</v>
      </c>
      <c r="D75" s="97">
        <v>35189.035472674368</v>
      </c>
      <c r="E75" s="97">
        <v>6271.2093904329249</v>
      </c>
      <c r="F75" s="97">
        <v>19684.418302648992</v>
      </c>
      <c r="G75" s="97">
        <v>62471.60131185405</v>
      </c>
      <c r="H75" s="97">
        <v>23353.362000134912</v>
      </c>
      <c r="I75" s="97">
        <v>8957.0539922238313</v>
      </c>
      <c r="J75" s="97">
        <v>10908.258993361362</v>
      </c>
      <c r="K75" s="97">
        <v>35200.877418744007</v>
      </c>
      <c r="L75" s="97">
        <v>28954.649785806167</v>
      </c>
      <c r="M75" s="97">
        <v>37656.41211276871</v>
      </c>
      <c r="N75" s="97">
        <v>39694.335497383996</v>
      </c>
      <c r="O75" s="97">
        <v>183592.6330815556</v>
      </c>
      <c r="P75" s="97">
        <v>262859.04013296706</v>
      </c>
      <c r="Q75" s="98">
        <v>309940.23185637291</v>
      </c>
      <c r="R75" s="97">
        <v>204283.06329461059</v>
      </c>
      <c r="S75" s="97">
        <v>55351.435662783195</v>
      </c>
      <c r="T75" s="97">
        <v>70866.469055201349</v>
      </c>
      <c r="U75" s="97">
        <v>35642.218933620228</v>
      </c>
      <c r="V75" s="97">
        <v>47877.73814388032</v>
      </c>
    </row>
    <row r="76" spans="1:22" x14ac:dyDescent="0.25">
      <c r="A76" s="99" t="s">
        <v>118</v>
      </c>
      <c r="B76" s="97">
        <v>17541.106142599645</v>
      </c>
      <c r="C76" s="97">
        <v>2226.7606770803554</v>
      </c>
      <c r="D76" s="97">
        <v>34890.450182372108</v>
      </c>
      <c r="E76" s="97">
        <v>6298.7026100494204</v>
      </c>
      <c r="F76" s="97">
        <v>18910.299973485959</v>
      </c>
      <c r="G76" s="97">
        <v>61964.531514738781</v>
      </c>
      <c r="H76" s="97">
        <v>23323.171552439708</v>
      </c>
      <c r="I76" s="97">
        <v>8919.9589674762174</v>
      </c>
      <c r="J76" s="97">
        <v>11403.635130796991</v>
      </c>
      <c r="K76" s="97">
        <v>34627.981073744297</v>
      </c>
      <c r="L76" s="97">
        <v>29027.476069479737</v>
      </c>
      <c r="M76" s="97">
        <v>38152.06169066672</v>
      </c>
      <c r="N76" s="97">
        <v>39760.186354885409</v>
      </c>
      <c r="O76" s="97">
        <v>184329.93954202696</v>
      </c>
      <c r="P76" s="97">
        <v>262822.09522501461</v>
      </c>
      <c r="Q76" s="98">
        <v>309977.68526079651</v>
      </c>
      <c r="R76" s="97">
        <v>204067.67230370821</v>
      </c>
      <c r="S76" s="97">
        <v>55935.15982477599</v>
      </c>
      <c r="T76" s="97">
        <v>70091.892314130862</v>
      </c>
      <c r="U76" s="97">
        <v>38086.598583284402</v>
      </c>
      <c r="V76" s="97">
        <v>47707.486428935321</v>
      </c>
    </row>
    <row r="77" spans="1:22" x14ac:dyDescent="0.25">
      <c r="A77" s="92" t="s">
        <v>119</v>
      </c>
      <c r="B77" s="93">
        <v>17668.033362391783</v>
      </c>
      <c r="C77" s="93">
        <v>2270.6103720221345</v>
      </c>
      <c r="D77" s="93">
        <v>34179.72309126809</v>
      </c>
      <c r="E77" s="93">
        <v>6331.8445659614854</v>
      </c>
      <c r="F77" s="93">
        <v>19946.852939331253</v>
      </c>
      <c r="G77" s="93">
        <v>62159.966089807262</v>
      </c>
      <c r="H77" s="93">
        <v>23772.0703329264</v>
      </c>
      <c r="I77" s="93">
        <v>9014.344090829336</v>
      </c>
      <c r="J77" s="93">
        <v>11556.631170737002</v>
      </c>
      <c r="K77" s="93">
        <v>34808.190917396438</v>
      </c>
      <c r="L77" s="93">
        <v>29115.516355800508</v>
      </c>
      <c r="M77" s="93">
        <v>38310.067263138924</v>
      </c>
      <c r="N77" s="93">
        <v>39304.900227921367</v>
      </c>
      <c r="O77" s="93">
        <v>184656.67989808391</v>
      </c>
      <c r="P77" s="93">
        <v>264223.95083319012</v>
      </c>
      <c r="Q77" s="94">
        <v>311518.59455363394</v>
      </c>
      <c r="R77" s="93">
        <v>207398.28483900093</v>
      </c>
      <c r="S77" s="93">
        <v>55251.219984295771</v>
      </c>
      <c r="T77" s="93">
        <v>69702.377722946243</v>
      </c>
      <c r="U77" s="93">
        <v>36045.411956096083</v>
      </c>
      <c r="V77" s="93">
        <v>47929.389774426665</v>
      </c>
    </row>
    <row r="78" spans="1:22" x14ac:dyDescent="0.25">
      <c r="A78" s="92" t="s">
        <v>120</v>
      </c>
      <c r="B78" s="93">
        <v>17374.825716420397</v>
      </c>
      <c r="C78" s="93">
        <v>2348.5879629276978</v>
      </c>
      <c r="D78" s="93">
        <v>32730.930982613412</v>
      </c>
      <c r="E78" s="93">
        <v>5946.7989246794596</v>
      </c>
      <c r="F78" s="93">
        <v>19013.586941604059</v>
      </c>
      <c r="G78" s="93">
        <v>60312.259109419552</v>
      </c>
      <c r="H78" s="93">
        <v>23003.294871546037</v>
      </c>
      <c r="I78" s="93">
        <v>8960.3292243071573</v>
      </c>
      <c r="J78" s="93">
        <v>11619.344118820451</v>
      </c>
      <c r="K78" s="93">
        <v>34648.742070530592</v>
      </c>
      <c r="L78" s="93">
        <v>28990.839473531607</v>
      </c>
      <c r="M78" s="93">
        <v>38224.3086773959</v>
      </c>
      <c r="N78" s="93">
        <v>39574.476965437665</v>
      </c>
      <c r="O78" s="93">
        <v>183754.23624323602</v>
      </c>
      <c r="P78" s="93">
        <v>260832.72635606371</v>
      </c>
      <c r="Q78" s="94">
        <v>307571.51833486167</v>
      </c>
      <c r="R78" s="93">
        <v>206242.94241870655</v>
      </c>
      <c r="S78" s="93">
        <v>55629.180333398283</v>
      </c>
      <c r="T78" s="93">
        <v>67322.759138726775</v>
      </c>
      <c r="U78" s="93">
        <v>35431.086847777173</v>
      </c>
      <c r="V78" s="93">
        <v>46922.85495032258</v>
      </c>
    </row>
    <row r="79" spans="1:22" x14ac:dyDescent="0.25">
      <c r="A79" s="92" t="s">
        <v>121</v>
      </c>
      <c r="B79" s="93">
        <v>17751.246226481628</v>
      </c>
      <c r="C79" s="93">
        <v>2416.9970330471915</v>
      </c>
      <c r="D79" s="93">
        <v>33258.182004258517</v>
      </c>
      <c r="E79" s="93">
        <v>5916.6237234184628</v>
      </c>
      <c r="F79" s="93">
        <v>17978.547873862437</v>
      </c>
      <c r="G79" s="93">
        <v>60154.535571071741</v>
      </c>
      <c r="H79" s="93">
        <v>23210.859061123596</v>
      </c>
      <c r="I79" s="93">
        <v>9060.1784523859551</v>
      </c>
      <c r="J79" s="93">
        <v>11624.197379147192</v>
      </c>
      <c r="K79" s="93">
        <v>34584.59811656121</v>
      </c>
      <c r="L79" s="93">
        <v>29011.755830130231</v>
      </c>
      <c r="M79" s="93">
        <v>38121.917773926376</v>
      </c>
      <c r="N79" s="93">
        <v>39580.994552067721</v>
      </c>
      <c r="O79" s="93">
        <v>184284.49020197449</v>
      </c>
      <c r="P79" s="93">
        <v>261390.88740569359</v>
      </c>
      <c r="Q79" s="94">
        <v>308178.92044852843</v>
      </c>
      <c r="R79" s="93">
        <v>206578.72689771347</v>
      </c>
      <c r="S79" s="93">
        <v>55869.29481642491</v>
      </c>
      <c r="T79" s="93">
        <v>65740.128680302834</v>
      </c>
      <c r="U79" s="93">
        <v>37153.963022389391</v>
      </c>
      <c r="V79" s="93">
        <v>48178.615993733212</v>
      </c>
    </row>
    <row r="80" spans="1:22" x14ac:dyDescent="0.25">
      <c r="A80" s="95" t="s">
        <v>122</v>
      </c>
      <c r="B80" s="93">
        <v>18231.789888551357</v>
      </c>
      <c r="C80" s="93">
        <v>2482.9596757453382</v>
      </c>
      <c r="D80" s="93">
        <v>32854.866032792932</v>
      </c>
      <c r="E80" s="93">
        <v>6100.933738258298</v>
      </c>
      <c r="F80" s="93">
        <v>18182.913359908853</v>
      </c>
      <c r="G80" s="93">
        <v>60616.44188594514</v>
      </c>
      <c r="H80" s="93">
        <v>23327.425357063959</v>
      </c>
      <c r="I80" s="93">
        <v>9093.1040529000948</v>
      </c>
      <c r="J80" s="93">
        <v>11696.333236073526</v>
      </c>
      <c r="K80" s="93">
        <v>34578.250055398232</v>
      </c>
      <c r="L80" s="93">
        <v>29187.476469326422</v>
      </c>
      <c r="M80" s="93">
        <v>38021.073295383561</v>
      </c>
      <c r="N80" s="93">
        <v>39650.176920454265</v>
      </c>
      <c r="O80" s="93">
        <v>184690.25649932289</v>
      </c>
      <c r="P80" s="93">
        <v>262174.15292791795</v>
      </c>
      <c r="Q80" s="94">
        <v>309520.72728882561</v>
      </c>
      <c r="R80" s="93">
        <v>209599.55895051343</v>
      </c>
      <c r="S80" s="93">
        <v>55395.969602900375</v>
      </c>
      <c r="T80" s="93">
        <v>65559.736338503921</v>
      </c>
      <c r="U80" s="93">
        <v>34669.312138329551</v>
      </c>
      <c r="V80" s="93">
        <v>45185.178445558282</v>
      </c>
    </row>
    <row r="81" spans="1:22" x14ac:dyDescent="0.25">
      <c r="A81" s="96" t="s">
        <v>123</v>
      </c>
      <c r="B81" s="97">
        <v>18622.313342387071</v>
      </c>
      <c r="C81" s="97">
        <v>2554.2271449090463</v>
      </c>
      <c r="D81" s="97">
        <v>32075.426640109301</v>
      </c>
      <c r="E81" s="97">
        <v>5985.3337277885003</v>
      </c>
      <c r="F81" s="97">
        <v>17923.400882325001</v>
      </c>
      <c r="G81" s="97">
        <v>59521.974861907249</v>
      </c>
      <c r="H81" s="97">
        <v>22804.441252162382</v>
      </c>
      <c r="I81" s="97">
        <v>8832.5516203263742</v>
      </c>
      <c r="J81" s="97">
        <v>11878.977993368242</v>
      </c>
      <c r="K81" s="97">
        <v>34514.158249066597</v>
      </c>
      <c r="L81" s="97">
        <v>29078.521911351178</v>
      </c>
      <c r="M81" s="97">
        <v>37556.396529834878</v>
      </c>
      <c r="N81" s="97">
        <v>39527.201259417634</v>
      </c>
      <c r="O81" s="97">
        <v>182450.05577536838</v>
      </c>
      <c r="P81" s="97">
        <v>259828.31359347398</v>
      </c>
      <c r="Q81" s="98">
        <v>305983.67140613747</v>
      </c>
      <c r="R81" s="97">
        <v>205997.76577487998</v>
      </c>
      <c r="S81" s="97">
        <v>55098.903338515804</v>
      </c>
      <c r="T81" s="97">
        <v>63308.568647079795</v>
      </c>
      <c r="U81" s="97">
        <v>36948.207699487284</v>
      </c>
      <c r="V81" s="97">
        <v>45073.448045717145</v>
      </c>
    </row>
    <row r="82" spans="1:22" x14ac:dyDescent="0.25">
      <c r="A82" s="96" t="s">
        <v>124</v>
      </c>
      <c r="B82" s="97">
        <v>18089.758899481225</v>
      </c>
      <c r="C82" s="97">
        <v>2549.8663451198654</v>
      </c>
      <c r="D82" s="97">
        <v>30690.587367664742</v>
      </c>
      <c r="E82" s="97">
        <v>5897.1326390980457</v>
      </c>
      <c r="F82" s="97">
        <v>17032.704397799836</v>
      </c>
      <c r="G82" s="97">
        <v>57558.022317717594</v>
      </c>
      <c r="H82" s="97">
        <v>21796.935167555741</v>
      </c>
      <c r="I82" s="97">
        <v>8664.8883715781685</v>
      </c>
      <c r="J82" s="97">
        <v>11517.200690729205</v>
      </c>
      <c r="K82" s="97">
        <v>34252.453977693905</v>
      </c>
      <c r="L82" s="97">
        <v>28890.621227988657</v>
      </c>
      <c r="M82" s="97">
        <v>37051.637379525826</v>
      </c>
      <c r="N82" s="97">
        <v>39490.682373935684</v>
      </c>
      <c r="O82" s="97">
        <v>179758.0222358747</v>
      </c>
      <c r="P82" s="97">
        <v>254439.3090832383</v>
      </c>
      <c r="Q82" s="98">
        <v>299250.73768003826</v>
      </c>
      <c r="R82" s="97">
        <v>201984.14357931967</v>
      </c>
      <c r="S82" s="97">
        <v>54723.584338825749</v>
      </c>
      <c r="T82" s="97">
        <v>58848.041622945442</v>
      </c>
      <c r="U82" s="97">
        <v>38348.267065314009</v>
      </c>
      <c r="V82" s="97">
        <v>42049.845633642151</v>
      </c>
    </row>
    <row r="83" spans="1:22" x14ac:dyDescent="0.25">
      <c r="A83" s="96" t="s">
        <v>125</v>
      </c>
      <c r="B83" s="97">
        <v>17976.997452837993</v>
      </c>
      <c r="C83" s="97">
        <v>2535.4433223819374</v>
      </c>
      <c r="D83" s="97">
        <v>29756.288251763257</v>
      </c>
      <c r="E83" s="97">
        <v>6101.2833114184086</v>
      </c>
      <c r="F83" s="97">
        <v>16811.213790340007</v>
      </c>
      <c r="G83" s="97">
        <v>56565.218890652483</v>
      </c>
      <c r="H83" s="97">
        <v>21214.546321197653</v>
      </c>
      <c r="I83" s="97">
        <v>8602.9128963697731</v>
      </c>
      <c r="J83" s="97">
        <v>11394.632913788138</v>
      </c>
      <c r="K83" s="97">
        <v>34126.207046385556</v>
      </c>
      <c r="L83" s="97">
        <v>28934.870147932943</v>
      </c>
      <c r="M83" s="97">
        <v>36163.886971414693</v>
      </c>
      <c r="N83" s="97">
        <v>39681.299455685759</v>
      </c>
      <c r="O83" s="97">
        <v>177891.17168625814</v>
      </c>
      <c r="P83" s="97">
        <v>251426.58947832568</v>
      </c>
      <c r="Q83" s="98">
        <v>295036.84072653268</v>
      </c>
      <c r="R83" s="97">
        <v>198436.5092748203</v>
      </c>
      <c r="S83" s="97">
        <v>54824.629177331066</v>
      </c>
      <c r="T83" s="97">
        <v>55885.106404031809</v>
      </c>
      <c r="U83" s="97">
        <v>38108.037115849424</v>
      </c>
      <c r="V83" s="97">
        <v>38452.390076692427</v>
      </c>
    </row>
    <row r="84" spans="1:22" x14ac:dyDescent="0.25">
      <c r="A84" s="99" t="s">
        <v>126</v>
      </c>
      <c r="B84" s="97">
        <v>18415.770054506967</v>
      </c>
      <c r="C84" s="97">
        <v>2422.701676354422</v>
      </c>
      <c r="D84" s="97">
        <v>29205.377936733887</v>
      </c>
      <c r="E84" s="97">
        <v>6217.1515209738445</v>
      </c>
      <c r="F84" s="97">
        <v>16538.531098578536</v>
      </c>
      <c r="G84" s="97">
        <v>55540.714827051263</v>
      </c>
      <c r="H84" s="97">
        <v>20763.006853755745</v>
      </c>
      <c r="I84" s="97">
        <v>8479.5792624746082</v>
      </c>
      <c r="J84" s="97">
        <v>11291.765391041921</v>
      </c>
      <c r="K84" s="97">
        <v>34021.258485285005</v>
      </c>
      <c r="L84" s="97">
        <v>28954.23619870812</v>
      </c>
      <c r="M84" s="97">
        <v>36252.726925788476</v>
      </c>
      <c r="N84" s="97">
        <v>39798.536733151901</v>
      </c>
      <c r="O84" s="97">
        <v>177122.4249149861</v>
      </c>
      <c r="P84" s="97">
        <v>249832.32946576137</v>
      </c>
      <c r="Q84" s="98">
        <v>292624.51656720479</v>
      </c>
      <c r="R84" s="97">
        <v>197026.39779475034</v>
      </c>
      <c r="S84" s="97">
        <v>54324.888437873196</v>
      </c>
      <c r="T84" s="97">
        <v>52853.040765007892</v>
      </c>
      <c r="U84" s="97">
        <v>39543.856680133285</v>
      </c>
      <c r="V84" s="97">
        <v>36282.039819948841</v>
      </c>
    </row>
    <row r="85" spans="1:22" x14ac:dyDescent="0.25">
      <c r="A85" s="92" t="s">
        <v>127</v>
      </c>
      <c r="B85" s="93">
        <v>17070.337581367301</v>
      </c>
      <c r="C85" s="93">
        <v>2402.8354884470432</v>
      </c>
      <c r="D85" s="93">
        <v>29167.299768677298</v>
      </c>
      <c r="E85" s="93">
        <v>6332.5251871304235</v>
      </c>
      <c r="F85" s="93">
        <v>15969.284745061834</v>
      </c>
      <c r="G85" s="93">
        <v>55154.376091945356</v>
      </c>
      <c r="H85" s="93">
        <v>20441.730768348709</v>
      </c>
      <c r="I85" s="93">
        <v>8307.2022294506569</v>
      </c>
      <c r="J85" s="93">
        <v>11316.637899271094</v>
      </c>
      <c r="K85" s="93">
        <v>33762.466294046564</v>
      </c>
      <c r="L85" s="93">
        <v>29083.533060604579</v>
      </c>
      <c r="M85" s="93">
        <v>36554.015492787403</v>
      </c>
      <c r="N85" s="93">
        <v>39842.541793001554</v>
      </c>
      <c r="O85" s="93">
        <v>176703.40443497425</v>
      </c>
      <c r="P85" s="93">
        <v>247885.42597171423</v>
      </c>
      <c r="Q85" s="94">
        <v>290084.24474725878</v>
      </c>
      <c r="R85" s="93">
        <v>194638.91663231899</v>
      </c>
      <c r="S85" s="93">
        <v>55053.987924342277</v>
      </c>
      <c r="T85" s="93">
        <v>51586.101644430622</v>
      </c>
      <c r="U85" s="93">
        <v>39451.219944801342</v>
      </c>
      <c r="V85" s="93">
        <v>34579.73575246102</v>
      </c>
    </row>
    <row r="86" spans="1:22" x14ac:dyDescent="0.25">
      <c r="A86" s="92" t="s">
        <v>128</v>
      </c>
      <c r="B86" s="93">
        <v>17079.186974660814</v>
      </c>
      <c r="C86" s="93">
        <v>2428.9003148957977</v>
      </c>
      <c r="D86" s="93">
        <v>29377.79666993858</v>
      </c>
      <c r="E86" s="93">
        <v>6499.9393224521609</v>
      </c>
      <c r="F86" s="93">
        <v>15610.424493251701</v>
      </c>
      <c r="G86" s="93">
        <v>55325.677162921012</v>
      </c>
      <c r="H86" s="93">
        <v>20273.583217337426</v>
      </c>
      <c r="I86" s="93">
        <v>8277.5808729012369</v>
      </c>
      <c r="J86" s="93">
        <v>11334.726584096979</v>
      </c>
      <c r="K86" s="93">
        <v>33174.682508511825</v>
      </c>
      <c r="L86" s="93">
        <v>29026.506187856805</v>
      </c>
      <c r="M86" s="93">
        <v>36228.706764178161</v>
      </c>
      <c r="N86" s="93">
        <v>39862.331268700436</v>
      </c>
      <c r="O86" s="93">
        <v>175875.05185549936</v>
      </c>
      <c r="P86" s="93">
        <v>247333.67443942843</v>
      </c>
      <c r="Q86" s="94">
        <v>289581.13971080887</v>
      </c>
      <c r="R86" s="93">
        <v>193147.58712065252</v>
      </c>
      <c r="S86" s="93">
        <v>55028.833157767403</v>
      </c>
      <c r="T86" s="93">
        <v>52446.565786307947</v>
      </c>
      <c r="U86" s="93">
        <v>39458.61247926519</v>
      </c>
      <c r="V86" s="93">
        <v>38084.055900074723</v>
      </c>
    </row>
    <row r="87" spans="1:22" x14ac:dyDescent="0.25">
      <c r="A87" s="92" t="s">
        <v>129</v>
      </c>
      <c r="B87" s="93">
        <v>17353.496124075788</v>
      </c>
      <c r="C87" s="93">
        <v>2544.3619593231469</v>
      </c>
      <c r="D87" s="93">
        <v>28834.372653187522</v>
      </c>
      <c r="E87" s="93">
        <v>6463.8132720455396</v>
      </c>
      <c r="F87" s="93">
        <v>15156.841009256454</v>
      </c>
      <c r="G87" s="93">
        <v>54540.674983615929</v>
      </c>
      <c r="H87" s="93">
        <v>20057.793014574592</v>
      </c>
      <c r="I87" s="93">
        <v>8058.6128123763856</v>
      </c>
      <c r="J87" s="93">
        <v>11410.550094664952</v>
      </c>
      <c r="K87" s="93">
        <v>32739.958321847418</v>
      </c>
      <c r="L87" s="93">
        <v>28913.162795053009</v>
      </c>
      <c r="M87" s="93">
        <v>36141.632435833977</v>
      </c>
      <c r="N87" s="93">
        <v>39807.299573370015</v>
      </c>
      <c r="O87" s="93">
        <v>174801.05183229077</v>
      </c>
      <c r="P87" s="93">
        <v>245872.39433655524</v>
      </c>
      <c r="Q87" s="94">
        <v>287699.36609477922</v>
      </c>
      <c r="R87" s="93">
        <v>192547.43817811785</v>
      </c>
      <c r="S87" s="93">
        <v>54777.887342370414</v>
      </c>
      <c r="T87" s="93">
        <v>49913.30044399426</v>
      </c>
      <c r="U87" s="93">
        <v>37644.16265461818</v>
      </c>
      <c r="V87" s="93">
        <v>35590.592312964865</v>
      </c>
    </row>
    <row r="88" spans="1:22" x14ac:dyDescent="0.25">
      <c r="A88" s="95" t="s">
        <v>130</v>
      </c>
      <c r="B88" s="93">
        <v>18135.916420031259</v>
      </c>
      <c r="C88" s="93">
        <v>2563.1428465831391</v>
      </c>
      <c r="D88" s="93">
        <v>28463.46621095029</v>
      </c>
      <c r="E88" s="93">
        <v>6464.7352557743579</v>
      </c>
      <c r="F88" s="93">
        <v>14551.088243830565</v>
      </c>
      <c r="G88" s="93">
        <v>53595.675961120258</v>
      </c>
      <c r="H88" s="93">
        <v>19945.766549002299</v>
      </c>
      <c r="I88" s="93">
        <v>7993.2962823689759</v>
      </c>
      <c r="J88" s="93">
        <v>10952.537860062663</v>
      </c>
      <c r="K88" s="93">
        <v>32511.847502092132</v>
      </c>
      <c r="L88" s="93">
        <v>29025.19989341946</v>
      </c>
      <c r="M88" s="93">
        <v>36002.083842214859</v>
      </c>
      <c r="N88" s="93">
        <v>39556.325603803583</v>
      </c>
      <c r="O88" s="93">
        <v>173650.08570192035</v>
      </c>
      <c r="P88" s="93">
        <v>244540.5828741299</v>
      </c>
      <c r="Q88" s="94">
        <v>286017.83610567084</v>
      </c>
      <c r="R88" s="93">
        <v>191769.85389497384</v>
      </c>
      <c r="S88" s="93">
        <v>54599.364767914514</v>
      </c>
      <c r="T88" s="93">
        <v>48706.396269411518</v>
      </c>
      <c r="U88" s="93">
        <v>37438.428900607287</v>
      </c>
      <c r="V88" s="93">
        <v>36795.70415998534</v>
      </c>
    </row>
    <row r="89" spans="1:22" x14ac:dyDescent="0.25">
      <c r="A89" s="96" t="s">
        <v>131</v>
      </c>
      <c r="B89" s="97">
        <v>20095.426116335584</v>
      </c>
      <c r="C89" s="97">
        <v>2585.730443428371</v>
      </c>
      <c r="D89" s="97">
        <v>28982.051767213878</v>
      </c>
      <c r="E89" s="97">
        <v>6589.931429633637</v>
      </c>
      <c r="F89" s="97">
        <v>14459.557359914032</v>
      </c>
      <c r="G89" s="97">
        <v>54155.652901084286</v>
      </c>
      <c r="H89" s="97">
        <v>20083.790629601768</v>
      </c>
      <c r="I89" s="97">
        <v>8184.716174262041</v>
      </c>
      <c r="J89" s="97">
        <v>11350.677463661077</v>
      </c>
      <c r="K89" s="97">
        <v>32434.664617125571</v>
      </c>
      <c r="L89" s="97">
        <v>28952.021750445176</v>
      </c>
      <c r="M89" s="97">
        <v>36236.114716574812</v>
      </c>
      <c r="N89" s="97">
        <v>39481.740244326465</v>
      </c>
      <c r="O89" s="97">
        <v>174482.25431355528</v>
      </c>
      <c r="P89" s="97">
        <v>248075.86952519629</v>
      </c>
      <c r="Q89" s="98">
        <v>290253.42308152321</v>
      </c>
      <c r="R89" s="97">
        <v>192711.53890748645</v>
      </c>
      <c r="S89" s="97">
        <v>54153.760816378439</v>
      </c>
      <c r="T89" s="97">
        <v>48793.183231187249</v>
      </c>
      <c r="U89" s="97">
        <v>39818.816837075312</v>
      </c>
      <c r="V89" s="97">
        <v>37574.510317362277</v>
      </c>
    </row>
    <row r="90" spans="1:22" x14ac:dyDescent="0.25">
      <c r="A90" s="96" t="s">
        <v>132</v>
      </c>
      <c r="B90" s="97">
        <v>19411.134448638244</v>
      </c>
      <c r="C90" s="97">
        <v>2605.555334249249</v>
      </c>
      <c r="D90" s="97">
        <v>29270.903254638677</v>
      </c>
      <c r="E90" s="97">
        <v>6458.7025364324891</v>
      </c>
      <c r="F90" s="97">
        <v>14179.573296860939</v>
      </c>
      <c r="G90" s="97">
        <v>54167.153974553607</v>
      </c>
      <c r="H90" s="97">
        <v>20525.669081067379</v>
      </c>
      <c r="I90" s="97">
        <v>8244.4444980439075</v>
      </c>
      <c r="J90" s="97">
        <v>11100.865066047289</v>
      </c>
      <c r="K90" s="97">
        <v>32499.058658529368</v>
      </c>
      <c r="L90" s="97">
        <v>29294.601031055165</v>
      </c>
      <c r="M90" s="97">
        <v>36595.712994366804</v>
      </c>
      <c r="N90" s="97">
        <v>39647.093001578854</v>
      </c>
      <c r="O90" s="97">
        <v>176095.04577517643</v>
      </c>
      <c r="P90" s="97">
        <v>248802.29152788984</v>
      </c>
      <c r="Q90" s="98">
        <v>291235.62806605245</v>
      </c>
      <c r="R90" s="97">
        <v>194991.58444617208</v>
      </c>
      <c r="S90" s="97">
        <v>54454.374193364296</v>
      </c>
      <c r="T90" s="97">
        <v>49056.998339033911</v>
      </c>
      <c r="U90" s="97">
        <v>40798.749496032979</v>
      </c>
      <c r="V90" s="97">
        <v>37171.823058581656</v>
      </c>
    </row>
    <row r="91" spans="1:22" x14ac:dyDescent="0.25">
      <c r="A91" s="96" t="s">
        <v>133</v>
      </c>
      <c r="B91" s="97">
        <v>19033.214298934177</v>
      </c>
      <c r="C91" s="97">
        <v>2597.5562944400613</v>
      </c>
      <c r="D91" s="97">
        <v>29453.712237418695</v>
      </c>
      <c r="E91" s="97">
        <v>6481.9995590636299</v>
      </c>
      <c r="F91" s="97">
        <v>14003.815789391898</v>
      </c>
      <c r="G91" s="97">
        <v>54336.493796714807</v>
      </c>
      <c r="H91" s="97">
        <v>20843.379660020684</v>
      </c>
      <c r="I91" s="97">
        <v>8252.9867948619521</v>
      </c>
      <c r="J91" s="97">
        <v>11082.249550749155</v>
      </c>
      <c r="K91" s="97">
        <v>32371.0305755634</v>
      </c>
      <c r="L91" s="97">
        <v>29541.159217807886</v>
      </c>
      <c r="M91" s="97">
        <v>36662.401315553871</v>
      </c>
      <c r="N91" s="97">
        <v>39733.871976716153</v>
      </c>
      <c r="O91" s="97">
        <v>176833.06120660281</v>
      </c>
      <c r="P91" s="97">
        <v>248902.89096615204</v>
      </c>
      <c r="Q91" s="98">
        <v>291638.56802323461</v>
      </c>
      <c r="R91" s="97">
        <v>197068.05478670856</v>
      </c>
      <c r="S91" s="97">
        <v>54236.619552844859</v>
      </c>
      <c r="T91" s="97">
        <v>49317.630683797586</v>
      </c>
      <c r="U91" s="97">
        <v>41580.982304031771</v>
      </c>
      <c r="V91" s="97">
        <v>38533.658756369114</v>
      </c>
    </row>
    <row r="92" spans="1:22" x14ac:dyDescent="0.25">
      <c r="A92" s="99" t="s">
        <v>134</v>
      </c>
      <c r="B92" s="97">
        <v>19085.238173966587</v>
      </c>
      <c r="C92" s="97">
        <v>2565.466978812914</v>
      </c>
      <c r="D92" s="97">
        <v>30107.257919351505</v>
      </c>
      <c r="E92" s="97">
        <v>6476.2514063023837</v>
      </c>
      <c r="F92" s="97">
        <v>14199.456023772125</v>
      </c>
      <c r="G92" s="97">
        <v>54933.126756496007</v>
      </c>
      <c r="H92" s="97">
        <v>20937.498587447179</v>
      </c>
      <c r="I92" s="97">
        <v>8326.6773134630148</v>
      </c>
      <c r="J92" s="97">
        <v>11151.753337396613</v>
      </c>
      <c r="K92" s="97">
        <v>32713.596514585239</v>
      </c>
      <c r="L92" s="97">
        <v>29660.698750173873</v>
      </c>
      <c r="M92" s="97">
        <v>36469.036935671247</v>
      </c>
      <c r="N92" s="97">
        <v>39786.676621024606</v>
      </c>
      <c r="O92" s="97">
        <v>177241.93492936922</v>
      </c>
      <c r="P92" s="97">
        <v>249543.35949749965</v>
      </c>
      <c r="Q92" s="98">
        <v>292449.97902414843</v>
      </c>
      <c r="R92" s="97">
        <v>197594.3468840784</v>
      </c>
      <c r="S92" s="97">
        <v>54704.1567406596</v>
      </c>
      <c r="T92" s="97">
        <v>50294.095299454173</v>
      </c>
      <c r="U92" s="97">
        <v>40559.463784935877</v>
      </c>
      <c r="V92" s="97">
        <v>39696.629562949944</v>
      </c>
    </row>
    <row r="93" spans="1:22" x14ac:dyDescent="0.25">
      <c r="A93" s="92" t="s">
        <v>135</v>
      </c>
      <c r="B93" s="93">
        <v>19386.654341966252</v>
      </c>
      <c r="C93" s="93">
        <v>2574.2885927939778</v>
      </c>
      <c r="D93" s="93">
        <v>29970.028675254576</v>
      </c>
      <c r="E93" s="93">
        <v>6623.905244965199</v>
      </c>
      <c r="F93" s="93">
        <v>13857.863906821023</v>
      </c>
      <c r="G93" s="93">
        <v>54774.4101355393</v>
      </c>
      <c r="H93" s="93">
        <v>21071.094891102035</v>
      </c>
      <c r="I93" s="93">
        <v>8403.5488161730045</v>
      </c>
      <c r="J93" s="93">
        <v>11025.951246421595</v>
      </c>
      <c r="K93" s="93">
        <v>32599.445547969583</v>
      </c>
      <c r="L93" s="93">
        <v>29780.577870745659</v>
      </c>
      <c r="M93" s="93">
        <v>36728.598821378881</v>
      </c>
      <c r="N93" s="93">
        <v>39750.425742808206</v>
      </c>
      <c r="O93" s="93">
        <v>177535.35048500221</v>
      </c>
      <c r="P93" s="93">
        <v>250479.40166362503</v>
      </c>
      <c r="Q93" s="94">
        <v>293653.29023705475</v>
      </c>
      <c r="R93" s="93">
        <v>198503.20972982384</v>
      </c>
      <c r="S93" s="93">
        <v>54531.1234890665</v>
      </c>
      <c r="T93" s="93">
        <v>50682.888238138003</v>
      </c>
      <c r="U93" s="93">
        <v>41726.988325525221</v>
      </c>
      <c r="V93" s="93">
        <v>40553.67127160573</v>
      </c>
    </row>
    <row r="94" spans="1:22" x14ac:dyDescent="0.25">
      <c r="A94" s="92" t="s">
        <v>205</v>
      </c>
      <c r="B94" s="93">
        <v>19433.060007584525</v>
      </c>
      <c r="C94" s="93">
        <v>2595.5905047584938</v>
      </c>
      <c r="D94" s="93">
        <v>29791.808521628605</v>
      </c>
      <c r="E94" s="93">
        <v>6657.0529734267411</v>
      </c>
      <c r="F94" s="93">
        <v>13807.272795146011</v>
      </c>
      <c r="G94" s="93">
        <v>54603.783453605385</v>
      </c>
      <c r="H94" s="93">
        <v>20947.732125893966</v>
      </c>
      <c r="I94" s="93">
        <v>8343.4542428210625</v>
      </c>
      <c r="J94" s="93">
        <v>11152.713271702825</v>
      </c>
      <c r="K94" s="93">
        <v>32689.48804181474</v>
      </c>
      <c r="L94" s="93">
        <v>30173.542725224394</v>
      </c>
      <c r="M94" s="93">
        <v>36834.496413475026</v>
      </c>
      <c r="N94" s="93">
        <v>39707.827377995251</v>
      </c>
      <c r="O94" s="93">
        <v>178042.44458159193</v>
      </c>
      <c r="P94" s="93">
        <v>250889.13799407252</v>
      </c>
      <c r="Q94" s="94">
        <v>293792.30430551246</v>
      </c>
      <c r="R94" s="93">
        <v>198593.23763624244</v>
      </c>
      <c r="S94" s="93">
        <v>54291.455221933873</v>
      </c>
      <c r="T94" s="93">
        <v>50235.866034437022</v>
      </c>
      <c r="U94" s="93">
        <v>40001.213776313998</v>
      </c>
      <c r="V94" s="93">
        <v>39829.237985098014</v>
      </c>
    </row>
    <row r="95" spans="1:22" x14ac:dyDescent="0.25">
      <c r="A95" s="92" t="s">
        <v>206</v>
      </c>
      <c r="B95" s="93">
        <v>19581.809973218347</v>
      </c>
      <c r="C95" s="93">
        <v>2617.351091097597</v>
      </c>
      <c r="D95" s="93">
        <v>29959.996497331751</v>
      </c>
      <c r="E95" s="93">
        <v>6525.6020825693831</v>
      </c>
      <c r="F95" s="93">
        <v>13861.385837006352</v>
      </c>
      <c r="G95" s="93">
        <v>54789.433042981967</v>
      </c>
      <c r="H95" s="93">
        <v>21155.312764252252</v>
      </c>
      <c r="I95" s="93">
        <v>8496.2606618520349</v>
      </c>
      <c r="J95" s="93">
        <v>11198.61184228045</v>
      </c>
      <c r="K95" s="93">
        <v>32682.267390050583</v>
      </c>
      <c r="L95" s="93">
        <v>30467.076549745751</v>
      </c>
      <c r="M95" s="93">
        <v>36866.116154597221</v>
      </c>
      <c r="N95" s="93">
        <v>39746.890490193698</v>
      </c>
      <c r="O95" s="93">
        <v>178889.9250825106</v>
      </c>
      <c r="P95" s="93">
        <v>252082.73988880607</v>
      </c>
      <c r="Q95" s="94">
        <v>295361.54134369286</v>
      </c>
      <c r="R95" s="93">
        <v>199680.22382867421</v>
      </c>
      <c r="S95" s="93">
        <v>54449.726774341667</v>
      </c>
      <c r="T95" s="93">
        <v>53004.37762700118</v>
      </c>
      <c r="U95" s="93">
        <v>42538.317860222458</v>
      </c>
      <c r="V95" s="93">
        <v>43590.949845978925</v>
      </c>
    </row>
    <row r="96" spans="1:22" x14ac:dyDescent="0.25">
      <c r="A96" s="95" t="s">
        <v>207</v>
      </c>
      <c r="B96" s="93">
        <v>19624.195057924841</v>
      </c>
      <c r="C96" s="93">
        <v>2667.1196164338648</v>
      </c>
      <c r="D96" s="93">
        <v>29659.40994529827</v>
      </c>
      <c r="E96" s="93">
        <v>6780.9114899080587</v>
      </c>
      <c r="F96" s="93">
        <v>13869.989820395556</v>
      </c>
      <c r="G96" s="93">
        <v>54639.805701380763</v>
      </c>
      <c r="H96" s="93">
        <v>21123.609189043105</v>
      </c>
      <c r="I96" s="93">
        <v>8470.1571179541552</v>
      </c>
      <c r="J96" s="93">
        <v>11433.628010328168</v>
      </c>
      <c r="K96" s="93">
        <v>32529.433211059251</v>
      </c>
      <c r="L96" s="93">
        <v>30675.644097357279</v>
      </c>
      <c r="M96" s="93">
        <v>37009.614618902277</v>
      </c>
      <c r="N96" s="93">
        <v>39771.638890486684</v>
      </c>
      <c r="O96" s="93">
        <v>179321.45793367794</v>
      </c>
      <c r="P96" s="93">
        <v>252541.1794992864</v>
      </c>
      <c r="Q96" s="94">
        <v>295741.48626181233</v>
      </c>
      <c r="R96" s="93">
        <v>200546.88304549441</v>
      </c>
      <c r="S96" s="93">
        <v>54307.560059109514</v>
      </c>
      <c r="T96" s="93">
        <v>51660.433823195082</v>
      </c>
      <c r="U96" s="93">
        <v>44083.150069118499</v>
      </c>
      <c r="V96" s="93">
        <v>40703.273393140174</v>
      </c>
    </row>
  </sheetData>
  <mergeCells count="10">
    <mergeCell ref="Q3:Q4"/>
    <mergeCell ref="A3:A4"/>
    <mergeCell ref="C3:G3"/>
    <mergeCell ref="H3:O3"/>
    <mergeCell ref="P3:P4"/>
    <mergeCell ref="R3:R4"/>
    <mergeCell ref="S3:S4"/>
    <mergeCell ref="T3:T4"/>
    <mergeCell ref="U3:U4"/>
    <mergeCell ref="V3:V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0"/>
  <sheetViews>
    <sheetView topLeftCell="A105" workbookViewId="0">
      <selection activeCell="D125" sqref="D125"/>
    </sheetView>
  </sheetViews>
  <sheetFormatPr defaultRowHeight="15" x14ac:dyDescent="0.25"/>
  <cols>
    <col min="1" max="1" width="7.5703125" style="100" customWidth="1"/>
    <col min="2" max="2" width="10" style="100" customWidth="1"/>
    <col min="3" max="3" width="10.140625" style="100" customWidth="1"/>
    <col min="4" max="4" width="12.85546875" style="100" customWidth="1"/>
    <col min="5" max="5" width="9.85546875" style="100" customWidth="1"/>
    <col min="6" max="6" width="10" style="100" customWidth="1"/>
    <col min="7" max="7" width="8.42578125" style="100" customWidth="1"/>
    <col min="8" max="8" width="9.140625" style="100"/>
    <col min="9" max="9" width="9.85546875" style="100" customWidth="1"/>
    <col min="10" max="10" width="11.140625" style="100" customWidth="1"/>
    <col min="11" max="11" width="13.85546875" style="100" customWidth="1"/>
    <col min="12" max="12" width="10.5703125" style="100" customWidth="1"/>
    <col min="13" max="13" width="11.7109375" style="100" customWidth="1"/>
    <col min="14" max="14" width="11.85546875" style="100" customWidth="1"/>
    <col min="15" max="17" width="9.140625" style="100"/>
    <col min="18" max="18" width="10.140625" style="100" customWidth="1"/>
    <col min="19" max="19" width="11.140625" style="100" customWidth="1"/>
    <col min="20" max="20" width="9.42578125" style="100" customWidth="1"/>
    <col min="21" max="21" width="11.5703125" style="100" customWidth="1"/>
    <col min="22" max="22" width="9.140625" style="100"/>
    <col min="23" max="23" width="10" style="100" customWidth="1"/>
    <col min="24" max="24" width="10.42578125" style="100" customWidth="1"/>
  </cols>
  <sheetData>
    <row r="1" spans="1:24" ht="15.75" thickBot="1" x14ac:dyDescent="0.3">
      <c r="A1" s="79" t="s">
        <v>0</v>
      </c>
      <c r="B1" s="80"/>
      <c r="C1" s="80"/>
      <c r="D1" s="80"/>
      <c r="E1" s="80"/>
      <c r="F1" s="80"/>
      <c r="G1" s="81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3"/>
      <c r="T1" s="81"/>
      <c r="U1" s="82"/>
      <c r="V1" s="82"/>
      <c r="W1" s="82"/>
      <c r="X1" s="84"/>
    </row>
    <row r="2" spans="1:24" ht="15.75" thickBot="1" x14ac:dyDescent="0.3">
      <c r="A2" s="85" t="s">
        <v>4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102"/>
    </row>
    <row r="3" spans="1:24" ht="15.75" customHeight="1" thickBot="1" x14ac:dyDescent="0.3">
      <c r="A3" s="183" t="s">
        <v>7</v>
      </c>
      <c r="B3" s="88" t="s">
        <v>137</v>
      </c>
      <c r="C3" s="184" t="s">
        <v>138</v>
      </c>
      <c r="D3" s="184"/>
      <c r="E3" s="184"/>
      <c r="F3" s="184"/>
      <c r="G3" s="184"/>
      <c r="H3" s="185" t="s">
        <v>139</v>
      </c>
      <c r="I3" s="185"/>
      <c r="J3" s="185"/>
      <c r="K3" s="185"/>
      <c r="L3" s="185"/>
      <c r="M3" s="185"/>
      <c r="N3" s="185"/>
      <c r="O3" s="185"/>
      <c r="P3" s="182" t="s">
        <v>140</v>
      </c>
      <c r="Q3" s="182" t="s">
        <v>141</v>
      </c>
      <c r="R3" s="182" t="s">
        <v>8</v>
      </c>
      <c r="S3" s="182" t="s">
        <v>9</v>
      </c>
      <c r="T3" s="182" t="s">
        <v>10</v>
      </c>
      <c r="U3" s="182" t="s">
        <v>11</v>
      </c>
      <c r="V3" s="182" t="s">
        <v>15</v>
      </c>
      <c r="W3" s="182" t="s">
        <v>12</v>
      </c>
      <c r="X3" s="182" t="s">
        <v>13</v>
      </c>
    </row>
    <row r="4" spans="1:24" x14ac:dyDescent="0.25">
      <c r="A4" s="183"/>
      <c r="B4" s="89" t="s">
        <v>142</v>
      </c>
      <c r="C4" s="90" t="s">
        <v>143</v>
      </c>
      <c r="D4" s="90" t="s">
        <v>144</v>
      </c>
      <c r="E4" s="90" t="s">
        <v>145</v>
      </c>
      <c r="F4" s="90" t="s">
        <v>146</v>
      </c>
      <c r="G4" s="91" t="s">
        <v>142</v>
      </c>
      <c r="H4" s="90" t="s">
        <v>147</v>
      </c>
      <c r="I4" s="90" t="s">
        <v>148</v>
      </c>
      <c r="J4" s="90" t="s">
        <v>149</v>
      </c>
      <c r="K4" s="90" t="s">
        <v>150</v>
      </c>
      <c r="L4" s="90" t="s">
        <v>151</v>
      </c>
      <c r="M4" s="90" t="s">
        <v>152</v>
      </c>
      <c r="N4" s="90" t="s">
        <v>153</v>
      </c>
      <c r="O4" s="91" t="s">
        <v>142</v>
      </c>
      <c r="P4" s="182"/>
      <c r="Q4" s="182"/>
      <c r="R4" s="182"/>
      <c r="S4" s="182"/>
      <c r="T4" s="182"/>
      <c r="U4" s="182"/>
      <c r="V4" s="182"/>
      <c r="W4" s="182"/>
      <c r="X4" s="182"/>
    </row>
    <row r="5" spans="1:24" x14ac:dyDescent="0.25">
      <c r="A5" s="99">
        <v>1995</v>
      </c>
      <c r="B5" s="97">
        <v>35381.941892439601</v>
      </c>
      <c r="C5" s="97">
        <v>4411.3106847162799</v>
      </c>
      <c r="D5" s="97">
        <v>102667.26242404801</v>
      </c>
      <c r="E5" s="97">
        <v>14938.8214658587</v>
      </c>
      <c r="F5" s="97">
        <v>43053.740691241903</v>
      </c>
      <c r="G5" s="97">
        <v>165071.13526586501</v>
      </c>
      <c r="H5" s="97">
        <v>55713.7810724109</v>
      </c>
      <c r="I5" s="97">
        <v>20763.684779515399</v>
      </c>
      <c r="J5" s="97">
        <v>14831.873172310499</v>
      </c>
      <c r="K5" s="97">
        <v>64392.403514276099</v>
      </c>
      <c r="L5" s="97">
        <v>60201.957645222297</v>
      </c>
      <c r="M5" s="97">
        <v>92518.311074009995</v>
      </c>
      <c r="N5" s="97">
        <v>101910.278742611</v>
      </c>
      <c r="O5" s="97">
        <v>410332.29000035598</v>
      </c>
      <c r="P5" s="97">
        <v>610785.36715866101</v>
      </c>
      <c r="Q5" s="97">
        <v>95206.185702257106</v>
      </c>
      <c r="R5" s="98">
        <v>705991.55286091799</v>
      </c>
      <c r="S5" s="97">
        <v>449762.07590475498</v>
      </c>
      <c r="T5" s="97">
        <v>147749.38174843899</v>
      </c>
      <c r="U5" s="97">
        <v>143219.54756080601</v>
      </c>
      <c r="V5" s="97">
        <v>-21137.043063641799</v>
      </c>
      <c r="W5" s="97">
        <v>53153.2218317691</v>
      </c>
      <c r="X5" s="97">
        <v>66755.631121209299</v>
      </c>
    </row>
    <row r="6" spans="1:24" x14ac:dyDescent="0.25">
      <c r="A6" s="92" t="s">
        <v>47</v>
      </c>
      <c r="B6" s="93">
        <v>10053.714738613</v>
      </c>
      <c r="C6" s="93">
        <v>1763.4964651862099</v>
      </c>
      <c r="D6" s="93">
        <v>23306.073138566699</v>
      </c>
      <c r="E6" s="93">
        <v>4432.1565827139202</v>
      </c>
      <c r="F6" s="93">
        <v>11971.870424401401</v>
      </c>
      <c r="G6" s="93">
        <v>41473.596610868197</v>
      </c>
      <c r="H6" s="93">
        <v>12754.605625772299</v>
      </c>
      <c r="I6" s="93">
        <v>4017.5068881421698</v>
      </c>
      <c r="J6" s="93">
        <v>4017.4041531378298</v>
      </c>
      <c r="K6" s="93">
        <v>16073.8004686114</v>
      </c>
      <c r="L6" s="93">
        <v>21647.225900262802</v>
      </c>
      <c r="M6" s="93">
        <v>27237.156102484802</v>
      </c>
      <c r="N6" s="93">
        <v>27087.9084205527</v>
      </c>
      <c r="O6" s="93">
        <v>112835.60755896399</v>
      </c>
      <c r="P6" s="93">
        <v>164362.91890844499</v>
      </c>
      <c r="Q6" s="93">
        <v>24960.380239276299</v>
      </c>
      <c r="R6" s="94">
        <v>189323.29914772199</v>
      </c>
      <c r="S6" s="93">
        <v>125685.04552922399</v>
      </c>
      <c r="T6" s="93">
        <v>35666.080219050898</v>
      </c>
      <c r="U6" s="93">
        <v>35403.155673255103</v>
      </c>
      <c r="V6" s="93">
        <v>-4964.0574870311102</v>
      </c>
      <c r="W6" s="93">
        <v>12305.881160397301</v>
      </c>
      <c r="X6" s="93">
        <v>14772.8059471744</v>
      </c>
    </row>
    <row r="7" spans="1:24" x14ac:dyDescent="0.25">
      <c r="A7" s="92" t="s">
        <v>48</v>
      </c>
      <c r="B7" s="93">
        <v>10702.7171400929</v>
      </c>
      <c r="C7" s="93">
        <v>1369.17016053065</v>
      </c>
      <c r="D7" s="93">
        <v>26780.306739089599</v>
      </c>
      <c r="E7" s="93">
        <v>4103.0314980415096</v>
      </c>
      <c r="F7" s="93">
        <v>13586.8353057575</v>
      </c>
      <c r="G7" s="93">
        <v>45839.343703419298</v>
      </c>
      <c r="H7" s="93">
        <v>14358.7806463259</v>
      </c>
      <c r="I7" s="93">
        <v>4762.4554014203304</v>
      </c>
      <c r="J7" s="93">
        <v>5864.2391871308</v>
      </c>
      <c r="K7" s="93">
        <v>15276.8327335013</v>
      </c>
      <c r="L7" s="93">
        <v>23733.919213243302</v>
      </c>
      <c r="M7" s="93">
        <v>28919.624347913399</v>
      </c>
      <c r="N7" s="93">
        <v>28774.579372156</v>
      </c>
      <c r="O7" s="93">
        <v>121690.430901691</v>
      </c>
      <c r="P7" s="93">
        <v>178232.49174520301</v>
      </c>
      <c r="Q7" s="93">
        <v>26378.236710255798</v>
      </c>
      <c r="R7" s="94">
        <v>204610.728455459</v>
      </c>
      <c r="S7" s="93">
        <v>132510.86199065301</v>
      </c>
      <c r="T7" s="93">
        <v>39022.695112655798</v>
      </c>
      <c r="U7" s="93">
        <v>39326.084018085101</v>
      </c>
      <c r="V7" s="93">
        <v>-3354.7478003348901</v>
      </c>
      <c r="W7" s="93">
        <v>14576.3115534512</v>
      </c>
      <c r="X7" s="93">
        <v>17470.476419051502</v>
      </c>
    </row>
    <row r="8" spans="1:24" x14ac:dyDescent="0.25">
      <c r="A8" s="92" t="s">
        <v>49</v>
      </c>
      <c r="B8" s="93">
        <v>11096.040125245299</v>
      </c>
      <c r="C8" s="93">
        <v>1323.5455247689399</v>
      </c>
      <c r="D8" s="93">
        <v>28771.939387287101</v>
      </c>
      <c r="E8" s="93">
        <v>4147.9442912023596</v>
      </c>
      <c r="F8" s="93">
        <v>14767.3098435391</v>
      </c>
      <c r="G8" s="93">
        <v>49010.739046797498</v>
      </c>
      <c r="H8" s="93">
        <v>15788.165107766001</v>
      </c>
      <c r="I8" s="93">
        <v>7828.9848829225002</v>
      </c>
      <c r="J8" s="93">
        <v>5332.9913265912101</v>
      </c>
      <c r="K8" s="93">
        <v>19180.401310808302</v>
      </c>
      <c r="L8" s="93">
        <v>25828.418468444299</v>
      </c>
      <c r="M8" s="93">
        <v>31498.314656968501</v>
      </c>
      <c r="N8" s="93">
        <v>28599.740226053898</v>
      </c>
      <c r="O8" s="93">
        <v>134057.015979555</v>
      </c>
      <c r="P8" s="93">
        <v>194163.79515159799</v>
      </c>
      <c r="Q8" s="93">
        <v>27349.439223400801</v>
      </c>
      <c r="R8" s="94">
        <v>221513.23437499799</v>
      </c>
      <c r="S8" s="93">
        <v>142658.329877749</v>
      </c>
      <c r="T8" s="93">
        <v>41810.459717367201</v>
      </c>
      <c r="U8" s="93">
        <v>41417.571128637799</v>
      </c>
      <c r="V8" s="93">
        <v>993.97887176562995</v>
      </c>
      <c r="W8" s="93">
        <v>15560.4751805381</v>
      </c>
      <c r="X8" s="93">
        <v>20927.580401059698</v>
      </c>
    </row>
    <row r="9" spans="1:24" x14ac:dyDescent="0.25">
      <c r="A9" s="92" t="s">
        <v>50</v>
      </c>
      <c r="B9" s="93">
        <v>8906.1716757152699</v>
      </c>
      <c r="C9" s="93">
        <v>1457.3050270634899</v>
      </c>
      <c r="D9" s="93">
        <v>32835.275989805603</v>
      </c>
      <c r="E9" s="93">
        <v>5235.0712553275098</v>
      </c>
      <c r="F9" s="93">
        <v>15103.837575858101</v>
      </c>
      <c r="G9" s="93">
        <v>54631.489848054698</v>
      </c>
      <c r="H9" s="93">
        <v>16917.5207102764</v>
      </c>
      <c r="I9" s="93">
        <v>7429.6874855260003</v>
      </c>
      <c r="J9" s="93">
        <v>6510.1307746695502</v>
      </c>
      <c r="K9" s="93">
        <v>18763.7975368513</v>
      </c>
      <c r="L9" s="93">
        <v>27030.6209470996</v>
      </c>
      <c r="M9" s="93">
        <v>34128.359489449198</v>
      </c>
      <c r="N9" s="93">
        <v>36220.661730411397</v>
      </c>
      <c r="O9" s="93">
        <v>147000.77867428301</v>
      </c>
      <c r="P9" s="93">
        <v>210538.44019805299</v>
      </c>
      <c r="Q9" s="93">
        <v>28777.905636166099</v>
      </c>
      <c r="R9" s="94">
        <v>239316.34583421901</v>
      </c>
      <c r="S9" s="93">
        <v>156087.49891516101</v>
      </c>
      <c r="T9" s="93">
        <v>52323.642222572198</v>
      </c>
      <c r="U9" s="93">
        <v>43186.71401666</v>
      </c>
      <c r="V9" s="93">
        <v>-4417.1245984156703</v>
      </c>
      <c r="W9" s="93">
        <v>15084.715220001701</v>
      </c>
      <c r="X9" s="93">
        <v>22949.09994176</v>
      </c>
    </row>
    <row r="10" spans="1:24" x14ac:dyDescent="0.25">
      <c r="A10" s="95">
        <v>1996</v>
      </c>
      <c r="B10" s="93">
        <v>40758.643679666508</v>
      </c>
      <c r="C10" s="93">
        <v>5913.5171775493</v>
      </c>
      <c r="D10" s="93">
        <v>111693.595254749</v>
      </c>
      <c r="E10" s="93">
        <v>17918.2036272853</v>
      </c>
      <c r="F10" s="93">
        <v>55429.853149556104</v>
      </c>
      <c r="G10" s="93">
        <v>190955.16920913971</v>
      </c>
      <c r="H10" s="93">
        <v>59819.072090140602</v>
      </c>
      <c r="I10" s="93">
        <v>24038.634658011</v>
      </c>
      <c r="J10" s="93">
        <v>21724.765441529402</v>
      </c>
      <c r="K10" s="93">
        <v>69294.832049772303</v>
      </c>
      <c r="L10" s="93">
        <v>98240.184529050006</v>
      </c>
      <c r="M10" s="93">
        <v>121783.45459681591</v>
      </c>
      <c r="N10" s="93">
        <v>120682.88974917401</v>
      </c>
      <c r="O10" s="93">
        <v>515583.833114493</v>
      </c>
      <c r="P10" s="93">
        <v>747297.64600329904</v>
      </c>
      <c r="Q10" s="93">
        <v>107465.96180909898</v>
      </c>
      <c r="R10" s="94">
        <v>854763.607812398</v>
      </c>
      <c r="S10" s="93">
        <v>556941.73631278705</v>
      </c>
      <c r="T10" s="93">
        <v>168822.87727164611</v>
      </c>
      <c r="U10" s="93">
        <v>159333.52483663801</v>
      </c>
      <c r="V10" s="93">
        <v>-11741.9510140161</v>
      </c>
      <c r="W10" s="93">
        <v>57527.3831143883</v>
      </c>
      <c r="X10" s="93">
        <v>76119.962709045605</v>
      </c>
    </row>
    <row r="11" spans="1:24" x14ac:dyDescent="0.25">
      <c r="A11" s="96" t="s">
        <v>51</v>
      </c>
      <c r="B11" s="97">
        <v>12337.924977865399</v>
      </c>
      <c r="C11" s="97">
        <v>1492.97699116476</v>
      </c>
      <c r="D11" s="97">
        <v>28429.9669329399</v>
      </c>
      <c r="E11" s="97">
        <v>4706.5550527744099</v>
      </c>
      <c r="F11" s="97">
        <v>14442.609258623001</v>
      </c>
      <c r="G11" s="97">
        <v>49072.108235502099</v>
      </c>
      <c r="H11" s="97">
        <v>14821.3620847937</v>
      </c>
      <c r="I11" s="97">
        <v>4692.7108411536301</v>
      </c>
      <c r="J11" s="97">
        <v>5149.0622468402898</v>
      </c>
      <c r="K11" s="97">
        <v>16766.433446042702</v>
      </c>
      <c r="L11" s="97">
        <v>27560.593894465601</v>
      </c>
      <c r="M11" s="97">
        <v>32316.014692373799</v>
      </c>
      <c r="N11" s="97">
        <v>29408.362477307099</v>
      </c>
      <c r="O11" s="97">
        <v>130714.539682977</v>
      </c>
      <c r="P11" s="97">
        <v>192124.57289634401</v>
      </c>
      <c r="Q11" s="97">
        <v>26992.4764860875</v>
      </c>
      <c r="R11" s="98">
        <v>219117.04938243199</v>
      </c>
      <c r="S11" s="97">
        <v>147807.94462590301</v>
      </c>
      <c r="T11" s="97">
        <v>42139.016771511699</v>
      </c>
      <c r="U11" s="97">
        <v>42696.634956251197</v>
      </c>
      <c r="V11" s="97">
        <v>-7355.30157292068</v>
      </c>
      <c r="W11" s="97">
        <v>13162.000818774501</v>
      </c>
      <c r="X11" s="97">
        <v>19333.246217087799</v>
      </c>
    </row>
    <row r="12" spans="1:24" x14ac:dyDescent="0.25">
      <c r="A12" s="96" t="s">
        <v>52</v>
      </c>
      <c r="B12" s="97">
        <v>11625.102240345999</v>
      </c>
      <c r="C12" s="97">
        <v>1446.9526970955201</v>
      </c>
      <c r="D12" s="97">
        <v>33389.055866554198</v>
      </c>
      <c r="E12" s="97">
        <v>4949.3676895389499</v>
      </c>
      <c r="F12" s="97">
        <v>15850.338297164501</v>
      </c>
      <c r="G12" s="97">
        <v>55635.714550353201</v>
      </c>
      <c r="H12" s="97">
        <v>16218.3894541887</v>
      </c>
      <c r="I12" s="97">
        <v>6214.5964052664704</v>
      </c>
      <c r="J12" s="97">
        <v>5998.0898393632797</v>
      </c>
      <c r="K12" s="97">
        <v>15929.132682843099</v>
      </c>
      <c r="L12" s="97">
        <v>29218.058134207298</v>
      </c>
      <c r="M12" s="97">
        <v>32266.028932529302</v>
      </c>
      <c r="N12" s="97">
        <v>31184.032513117501</v>
      </c>
      <c r="O12" s="97">
        <v>137028.32796151601</v>
      </c>
      <c r="P12" s="97">
        <v>204289.14475221501</v>
      </c>
      <c r="Q12" s="97">
        <v>28600.399445925701</v>
      </c>
      <c r="R12" s="98">
        <v>232889.54419814001</v>
      </c>
      <c r="S12" s="97">
        <v>154446.529400787</v>
      </c>
      <c r="T12" s="97">
        <v>45484.648066843598</v>
      </c>
      <c r="U12" s="97">
        <v>46189.457864415199</v>
      </c>
      <c r="V12" s="97">
        <v>-8062.7418876664997</v>
      </c>
      <c r="W12" s="97">
        <v>17401.764342269002</v>
      </c>
      <c r="X12" s="97">
        <v>22570.113588508098</v>
      </c>
    </row>
    <row r="13" spans="1:24" x14ac:dyDescent="0.25">
      <c r="A13" s="96" t="s">
        <v>53</v>
      </c>
      <c r="B13" s="97">
        <v>10871.340287753899</v>
      </c>
      <c r="C13" s="97">
        <v>1424.7206608860499</v>
      </c>
      <c r="D13" s="97">
        <v>33163.222326369098</v>
      </c>
      <c r="E13" s="97">
        <v>5341.4545380667096</v>
      </c>
      <c r="F13" s="97">
        <v>17159.6223312414</v>
      </c>
      <c r="G13" s="97">
        <v>57089.019856563304</v>
      </c>
      <c r="H13" s="97">
        <v>17387.384456610002</v>
      </c>
      <c r="I13" s="97">
        <v>8785.2724837529004</v>
      </c>
      <c r="J13" s="97">
        <v>7054.23856516458</v>
      </c>
      <c r="K13" s="97">
        <v>20023.216318621198</v>
      </c>
      <c r="L13" s="97">
        <v>30131.307206772599</v>
      </c>
      <c r="M13" s="97">
        <v>34272.665974160001</v>
      </c>
      <c r="N13" s="97">
        <v>31008.413965601201</v>
      </c>
      <c r="O13" s="97">
        <v>148662.49897068201</v>
      </c>
      <c r="P13" s="97">
        <v>216622.859115</v>
      </c>
      <c r="Q13" s="97">
        <v>29555.621981753498</v>
      </c>
      <c r="R13" s="98">
        <v>246178.48109675301</v>
      </c>
      <c r="S13" s="97">
        <v>157597.812218876</v>
      </c>
      <c r="T13" s="97">
        <v>45829.9437727595</v>
      </c>
      <c r="U13" s="97">
        <v>47287.134029045803</v>
      </c>
      <c r="V13" s="97">
        <v>2106.21793698895</v>
      </c>
      <c r="W13" s="97">
        <v>18528.582860457402</v>
      </c>
      <c r="X13" s="97">
        <v>25171.209721374202</v>
      </c>
    </row>
    <row r="14" spans="1:24" x14ac:dyDescent="0.25">
      <c r="A14" s="96" t="s">
        <v>54</v>
      </c>
      <c r="B14" s="97">
        <v>9771.4590553261405</v>
      </c>
      <c r="C14" s="97">
        <v>1655.5427260314</v>
      </c>
      <c r="D14" s="97">
        <v>28966.6805317697</v>
      </c>
      <c r="E14" s="97">
        <v>5462.4749616389399</v>
      </c>
      <c r="F14" s="97">
        <v>17234.897498697101</v>
      </c>
      <c r="G14" s="97">
        <v>53319.595718137098</v>
      </c>
      <c r="H14" s="97">
        <v>17353.297538544099</v>
      </c>
      <c r="I14" s="97">
        <v>9338.8115782205005</v>
      </c>
      <c r="J14" s="97">
        <v>7681.8342908325503</v>
      </c>
      <c r="K14" s="97">
        <v>21134.752624295499</v>
      </c>
      <c r="L14" s="97">
        <v>31601.610294518599</v>
      </c>
      <c r="M14" s="97">
        <v>35384.418648644903</v>
      </c>
      <c r="N14" s="97">
        <v>38120.352359612203</v>
      </c>
      <c r="O14" s="97">
        <v>160615.07733466799</v>
      </c>
      <c r="P14" s="97">
        <v>223706.13210813099</v>
      </c>
      <c r="Q14" s="97">
        <v>30197.989303354399</v>
      </c>
      <c r="R14" s="98">
        <v>253904.121411486</v>
      </c>
      <c r="S14" s="97">
        <v>161953.64206206301</v>
      </c>
      <c r="T14" s="97">
        <v>52539.8226152481</v>
      </c>
      <c r="U14" s="97">
        <v>45893.848726554803</v>
      </c>
      <c r="V14" s="97">
        <v>373.73778336308197</v>
      </c>
      <c r="W14" s="97">
        <v>17398.225096545499</v>
      </c>
      <c r="X14" s="97">
        <v>24255.154872288898</v>
      </c>
    </row>
    <row r="15" spans="1:24" x14ac:dyDescent="0.25">
      <c r="A15" s="99">
        <v>1997</v>
      </c>
      <c r="B15" s="97">
        <v>44605.826561291397</v>
      </c>
      <c r="C15" s="97">
        <v>6020.1930751778</v>
      </c>
      <c r="D15" s="97">
        <v>123948.92565763289</v>
      </c>
      <c r="E15" s="97">
        <v>20459.852242018998</v>
      </c>
      <c r="F15" s="97">
        <v>64687.467385726006</v>
      </c>
      <c r="G15" s="97">
        <v>215116.43836055571</v>
      </c>
      <c r="H15" s="97">
        <v>65780.433534136493</v>
      </c>
      <c r="I15" s="97">
        <v>29031.391308393497</v>
      </c>
      <c r="J15" s="97">
        <v>25883.224942200803</v>
      </c>
      <c r="K15" s="97">
        <v>73853.5350718025</v>
      </c>
      <c r="L15" s="97">
        <v>118511.56952996409</v>
      </c>
      <c r="M15" s="97">
        <v>134239.12824770802</v>
      </c>
      <c r="N15" s="97">
        <v>129721.16131563799</v>
      </c>
      <c r="O15" s="97">
        <v>577020.44394984306</v>
      </c>
      <c r="P15" s="97">
        <v>836742.70887168997</v>
      </c>
      <c r="Q15" s="97">
        <v>115346.48721712109</v>
      </c>
      <c r="R15" s="98">
        <v>952089.19608881092</v>
      </c>
      <c r="S15" s="97">
        <v>621805.92830762896</v>
      </c>
      <c r="T15" s="97">
        <v>185993.43122636288</v>
      </c>
      <c r="U15" s="97">
        <v>182067.075576267</v>
      </c>
      <c r="V15" s="97">
        <v>-12938.0877402351</v>
      </c>
      <c r="W15" s="97">
        <v>66490.573118046406</v>
      </c>
      <c r="X15" s="97">
        <v>91329.724399258994</v>
      </c>
    </row>
    <row r="16" spans="1:24" x14ac:dyDescent="0.25">
      <c r="A16" s="92" t="s">
        <v>55</v>
      </c>
      <c r="B16" s="93">
        <v>11868.8393526043</v>
      </c>
      <c r="C16" s="93">
        <v>1383.1795579724301</v>
      </c>
      <c r="D16" s="93">
        <v>28092.0172819037</v>
      </c>
      <c r="E16" s="93">
        <v>6249.2830683473603</v>
      </c>
      <c r="F16" s="93">
        <v>16730.4357712048</v>
      </c>
      <c r="G16" s="93">
        <v>52454.915679428297</v>
      </c>
      <c r="H16" s="93">
        <v>14963.2652987826</v>
      </c>
      <c r="I16" s="93">
        <v>5398.9416147296597</v>
      </c>
      <c r="J16" s="93">
        <v>8064.6741280505203</v>
      </c>
      <c r="K16" s="93">
        <v>18101.4807761261</v>
      </c>
      <c r="L16" s="93">
        <v>30035.679219599599</v>
      </c>
      <c r="M16" s="93">
        <v>34227.484303157798</v>
      </c>
      <c r="N16" s="93">
        <v>31326.015399165299</v>
      </c>
      <c r="O16" s="93">
        <v>142117.54073961201</v>
      </c>
      <c r="P16" s="93">
        <v>206441.29577164401</v>
      </c>
      <c r="Q16" s="93">
        <v>29259.4061356815</v>
      </c>
      <c r="R16" s="94">
        <v>235700.701907326</v>
      </c>
      <c r="S16" s="93">
        <v>157102.91027367601</v>
      </c>
      <c r="T16" s="93">
        <v>46994.030117266899</v>
      </c>
      <c r="U16" s="93">
        <v>45594.776960241797</v>
      </c>
      <c r="V16" s="93">
        <v>-8375.5260588199308</v>
      </c>
      <c r="W16" s="93">
        <v>16098.854683637501</v>
      </c>
      <c r="X16" s="93">
        <v>21714.344068676099</v>
      </c>
    </row>
    <row r="17" spans="1:24" x14ac:dyDescent="0.25">
      <c r="A17" s="92" t="s">
        <v>56</v>
      </c>
      <c r="B17" s="93">
        <v>14201.6840427963</v>
      </c>
      <c r="C17" s="93">
        <v>1122.2193815589001</v>
      </c>
      <c r="D17" s="93">
        <v>33171.071540269302</v>
      </c>
      <c r="E17" s="93">
        <v>6137.0584438019496</v>
      </c>
      <c r="F17" s="93">
        <v>17952.189740141101</v>
      </c>
      <c r="G17" s="93">
        <v>58382.539105771197</v>
      </c>
      <c r="H17" s="93">
        <v>16933.787167754599</v>
      </c>
      <c r="I17" s="93">
        <v>6723.7828995944401</v>
      </c>
      <c r="J17" s="93">
        <v>8271.5616843715106</v>
      </c>
      <c r="K17" s="93">
        <v>17206.136884862699</v>
      </c>
      <c r="L17" s="93">
        <v>31041.849612074999</v>
      </c>
      <c r="M17" s="93">
        <v>35130.659138662602</v>
      </c>
      <c r="N17" s="93">
        <v>33246.572763225297</v>
      </c>
      <c r="O17" s="93">
        <v>148554.350150546</v>
      </c>
      <c r="P17" s="93">
        <v>221138.57329911401</v>
      </c>
      <c r="Q17" s="93">
        <v>30797.305671979801</v>
      </c>
      <c r="R17" s="94">
        <v>251935.878971094</v>
      </c>
      <c r="S17" s="93">
        <v>159193.94315707899</v>
      </c>
      <c r="T17" s="93">
        <v>49306.681275901698</v>
      </c>
      <c r="U17" s="93">
        <v>48379.306747027702</v>
      </c>
      <c r="V17" s="93">
        <v>-852.94638287945804</v>
      </c>
      <c r="W17" s="93">
        <v>18804.595297616001</v>
      </c>
      <c r="X17" s="93">
        <v>22895.701123651601</v>
      </c>
    </row>
    <row r="18" spans="1:24" x14ac:dyDescent="0.25">
      <c r="A18" s="92" t="s">
        <v>57</v>
      </c>
      <c r="B18" s="93">
        <v>13142.7177353768</v>
      </c>
      <c r="C18" s="93">
        <v>1354.27404918568</v>
      </c>
      <c r="D18" s="93">
        <v>32581.8979457807</v>
      </c>
      <c r="E18" s="93">
        <v>6202.8460211928996</v>
      </c>
      <c r="F18" s="93">
        <v>17972.501704333401</v>
      </c>
      <c r="G18" s="93">
        <v>58111.519720492703</v>
      </c>
      <c r="H18" s="93">
        <v>17431.797859936501</v>
      </c>
      <c r="I18" s="93">
        <v>8717.7704402191303</v>
      </c>
      <c r="J18" s="93">
        <v>8382.7901188858705</v>
      </c>
      <c r="K18" s="93">
        <v>21560.615340176799</v>
      </c>
      <c r="L18" s="93">
        <v>31412.754952623502</v>
      </c>
      <c r="M18" s="93">
        <v>36224.371521686997</v>
      </c>
      <c r="N18" s="93">
        <v>33031.629851980499</v>
      </c>
      <c r="O18" s="93">
        <v>156761.73008550901</v>
      </c>
      <c r="P18" s="93">
        <v>228015.96754137901</v>
      </c>
      <c r="Q18" s="93">
        <v>30027.318084395301</v>
      </c>
      <c r="R18" s="94">
        <v>258043.28562577401</v>
      </c>
      <c r="S18" s="93">
        <v>163447.30979296201</v>
      </c>
      <c r="T18" s="93">
        <v>49839.273578795197</v>
      </c>
      <c r="U18" s="93">
        <v>47636.032295500401</v>
      </c>
      <c r="V18" s="93">
        <v>3701.0354509016502</v>
      </c>
      <c r="W18" s="93">
        <v>18785.813594897601</v>
      </c>
      <c r="X18" s="93">
        <v>25366.179087282999</v>
      </c>
    </row>
    <row r="19" spans="1:24" x14ac:dyDescent="0.25">
      <c r="A19" s="92" t="s">
        <v>58</v>
      </c>
      <c r="B19" s="93">
        <v>8398.8812104903409</v>
      </c>
      <c r="C19" s="93">
        <v>1632.3869539396701</v>
      </c>
      <c r="D19" s="93">
        <v>27992.154783003301</v>
      </c>
      <c r="E19" s="93">
        <v>6082.2202366452002</v>
      </c>
      <c r="F19" s="93">
        <v>17052.184326996401</v>
      </c>
      <c r="G19" s="93">
        <v>52758.946300584597</v>
      </c>
      <c r="H19" s="93">
        <v>16606.835041070801</v>
      </c>
      <c r="I19" s="93">
        <v>8219.0696032119795</v>
      </c>
      <c r="J19" s="93">
        <v>9210.4451575164894</v>
      </c>
      <c r="K19" s="93">
        <v>22707.1166786381</v>
      </c>
      <c r="L19" s="93">
        <v>32438.425903966901</v>
      </c>
      <c r="M19" s="93">
        <v>35005.968585090501</v>
      </c>
      <c r="N19" s="93">
        <v>41001.3584017619</v>
      </c>
      <c r="O19" s="93">
        <v>165189.219371257</v>
      </c>
      <c r="P19" s="93">
        <v>226347.04688233201</v>
      </c>
      <c r="Q19" s="93">
        <v>30324.105826953401</v>
      </c>
      <c r="R19" s="94">
        <v>256671.152709285</v>
      </c>
      <c r="S19" s="93">
        <v>163186.842166516</v>
      </c>
      <c r="T19" s="93">
        <v>55037.192922530201</v>
      </c>
      <c r="U19" s="93">
        <v>44249.303166812198</v>
      </c>
      <c r="V19" s="93">
        <v>1742.5938019482001</v>
      </c>
      <c r="W19" s="93">
        <v>16781.028183936502</v>
      </c>
      <c r="X19" s="93">
        <v>24325.8075324581</v>
      </c>
    </row>
    <row r="20" spans="1:24" x14ac:dyDescent="0.25">
      <c r="A20" s="95">
        <v>1998</v>
      </c>
      <c r="B20" s="93">
        <v>47612.122341267706</v>
      </c>
      <c r="C20" s="93">
        <v>5492.0599426567005</v>
      </c>
      <c r="D20" s="93">
        <v>121837.14155095699</v>
      </c>
      <c r="E20" s="93">
        <v>24671.407769987502</v>
      </c>
      <c r="F20" s="93">
        <v>69707.311542675714</v>
      </c>
      <c r="G20" s="93">
        <v>221707.92080627679</v>
      </c>
      <c r="H20" s="93">
        <v>65935.685367544502</v>
      </c>
      <c r="I20" s="93">
        <v>29059.564557755199</v>
      </c>
      <c r="J20" s="93">
        <v>33929.471088824401</v>
      </c>
      <c r="K20" s="93">
        <v>79575.349679803709</v>
      </c>
      <c r="L20" s="93">
        <v>124928.70968826501</v>
      </c>
      <c r="M20" s="93">
        <v>140588.4835485979</v>
      </c>
      <c r="N20" s="93">
        <v>138605.57641613297</v>
      </c>
      <c r="O20" s="93">
        <v>612622.84034692403</v>
      </c>
      <c r="P20" s="93">
        <v>881942.8834944691</v>
      </c>
      <c r="Q20" s="93">
        <v>120408.13571901</v>
      </c>
      <c r="R20" s="94">
        <v>1002351.019213479</v>
      </c>
      <c r="S20" s="93">
        <v>642931.00539023301</v>
      </c>
      <c r="T20" s="93">
        <v>201177.177894494</v>
      </c>
      <c r="U20" s="93">
        <v>185859.41916958211</v>
      </c>
      <c r="V20" s="93">
        <v>-3784.8431888494997</v>
      </c>
      <c r="W20" s="93">
        <v>70470.29176008761</v>
      </c>
      <c r="X20" s="93">
        <v>94302.031812068803</v>
      </c>
    </row>
    <row r="21" spans="1:24" x14ac:dyDescent="0.25">
      <c r="A21" s="96" t="s">
        <v>59</v>
      </c>
      <c r="B21" s="97">
        <v>14190.1786244779</v>
      </c>
      <c r="C21" s="97">
        <v>1560.17114208014</v>
      </c>
      <c r="D21" s="97">
        <v>26994.515649307199</v>
      </c>
      <c r="E21" s="97">
        <v>6530.6814538419503</v>
      </c>
      <c r="F21" s="97">
        <v>15918.899223263001</v>
      </c>
      <c r="G21" s="97">
        <v>51004.267468492297</v>
      </c>
      <c r="H21" s="97">
        <v>15395.2386392889</v>
      </c>
      <c r="I21" s="97">
        <v>6144.79159624977</v>
      </c>
      <c r="J21" s="97">
        <v>9602.1022564515606</v>
      </c>
      <c r="K21" s="97">
        <v>17730.546596566401</v>
      </c>
      <c r="L21" s="97">
        <v>29215.0507459404</v>
      </c>
      <c r="M21" s="97">
        <v>39521.592112594299</v>
      </c>
      <c r="N21" s="97">
        <v>33876.531304051299</v>
      </c>
      <c r="O21" s="97">
        <v>151485.85325114301</v>
      </c>
      <c r="P21" s="97">
        <v>216680.29934411301</v>
      </c>
      <c r="Q21" s="97">
        <v>33987.694571915497</v>
      </c>
      <c r="R21" s="98">
        <v>250667.993916028</v>
      </c>
      <c r="S21" s="97">
        <v>164892.67123278099</v>
      </c>
      <c r="T21" s="97">
        <v>48863.088353182196</v>
      </c>
      <c r="U21" s="97">
        <v>44120.584176554301</v>
      </c>
      <c r="V21" s="97">
        <v>-3514.9794935076102</v>
      </c>
      <c r="W21" s="97">
        <v>22153.373714190198</v>
      </c>
      <c r="X21" s="97">
        <v>25846.744067171701</v>
      </c>
    </row>
    <row r="22" spans="1:24" x14ac:dyDescent="0.25">
      <c r="A22" s="96" t="s">
        <v>60</v>
      </c>
      <c r="B22" s="97">
        <v>13487.279268210101</v>
      </c>
      <c r="C22" s="97">
        <v>1562.1891364005601</v>
      </c>
      <c r="D22" s="97">
        <v>37291.374345370503</v>
      </c>
      <c r="E22" s="97">
        <v>6672.5116730290001</v>
      </c>
      <c r="F22" s="97">
        <v>16951.543230886298</v>
      </c>
      <c r="G22" s="97">
        <v>62477.618385686401</v>
      </c>
      <c r="H22" s="97">
        <v>17623.557480667499</v>
      </c>
      <c r="I22" s="97">
        <v>6282.1583570901003</v>
      </c>
      <c r="J22" s="97">
        <v>9021.6070562758105</v>
      </c>
      <c r="K22" s="97">
        <v>16830.554670085399</v>
      </c>
      <c r="L22" s="97">
        <v>30343.615418324898</v>
      </c>
      <c r="M22" s="97">
        <v>41053.262341928901</v>
      </c>
      <c r="N22" s="97">
        <v>35928.300544093501</v>
      </c>
      <c r="O22" s="97">
        <v>157083.05586846601</v>
      </c>
      <c r="P22" s="97">
        <v>233047.95352236301</v>
      </c>
      <c r="Q22" s="97">
        <v>35660.977429391103</v>
      </c>
      <c r="R22" s="98">
        <v>268708.93095175398</v>
      </c>
      <c r="S22" s="97">
        <v>170252.07358346999</v>
      </c>
      <c r="T22" s="97">
        <v>51748.671930550197</v>
      </c>
      <c r="U22" s="97">
        <v>47152.457998667502</v>
      </c>
      <c r="V22" s="97">
        <v>3828.6672222895299</v>
      </c>
      <c r="W22" s="97">
        <v>24727.753853892798</v>
      </c>
      <c r="X22" s="97">
        <v>29000.693637116499</v>
      </c>
    </row>
    <row r="23" spans="1:24" x14ac:dyDescent="0.25">
      <c r="A23" s="96" t="s">
        <v>61</v>
      </c>
      <c r="B23" s="97">
        <v>11736.0064417631</v>
      </c>
      <c r="C23" s="97">
        <v>2242.7745305783201</v>
      </c>
      <c r="D23" s="97">
        <v>34583.057265053503</v>
      </c>
      <c r="E23" s="97">
        <v>7361.2809448042999</v>
      </c>
      <c r="F23" s="97">
        <v>16957.668020332902</v>
      </c>
      <c r="G23" s="97">
        <v>61144.780760768997</v>
      </c>
      <c r="H23" s="97">
        <v>18216.773389096899</v>
      </c>
      <c r="I23" s="97">
        <v>7840.18784910042</v>
      </c>
      <c r="J23" s="97">
        <v>7601.1040008608497</v>
      </c>
      <c r="K23" s="97">
        <v>21311.22876813</v>
      </c>
      <c r="L23" s="97">
        <v>31426.859502940599</v>
      </c>
      <c r="M23" s="97">
        <v>42058.267114625902</v>
      </c>
      <c r="N23" s="97">
        <v>35880.474961505701</v>
      </c>
      <c r="O23" s="97">
        <v>164334.89558626001</v>
      </c>
      <c r="P23" s="97">
        <v>237215.68278879201</v>
      </c>
      <c r="Q23" s="97">
        <v>36909.873088139502</v>
      </c>
      <c r="R23" s="98">
        <v>274125.55587693199</v>
      </c>
      <c r="S23" s="97">
        <v>178811.438940872</v>
      </c>
      <c r="T23" s="97">
        <v>53944.092402026297</v>
      </c>
      <c r="U23" s="97">
        <v>46383.160999336498</v>
      </c>
      <c r="V23" s="97">
        <v>311.873979106094</v>
      </c>
      <c r="W23" s="97">
        <v>27646.2199609612</v>
      </c>
      <c r="X23" s="97">
        <v>32971.230405370399</v>
      </c>
    </row>
    <row r="24" spans="1:24" x14ac:dyDescent="0.25">
      <c r="A24" s="96" t="s">
        <v>62</v>
      </c>
      <c r="B24" s="97">
        <v>11121.362642960599</v>
      </c>
      <c r="C24" s="97">
        <v>2601.45620153563</v>
      </c>
      <c r="D24" s="97">
        <v>35012.256763132798</v>
      </c>
      <c r="E24" s="97">
        <v>7228.8120994068504</v>
      </c>
      <c r="F24" s="97">
        <v>17072.060431607599</v>
      </c>
      <c r="G24" s="97">
        <v>61914.585495682797</v>
      </c>
      <c r="H24" s="97">
        <v>20358.697607482402</v>
      </c>
      <c r="I24" s="97">
        <v>9266.8033594308108</v>
      </c>
      <c r="J24" s="97">
        <v>7582.5800058929799</v>
      </c>
      <c r="K24" s="97">
        <v>22638.280680749798</v>
      </c>
      <c r="L24" s="97">
        <v>32723.162144285201</v>
      </c>
      <c r="M24" s="97">
        <v>44951.078247802798</v>
      </c>
      <c r="N24" s="97">
        <v>44417.061391249401</v>
      </c>
      <c r="O24" s="97">
        <v>181937.663436893</v>
      </c>
      <c r="P24" s="97">
        <v>254973.61157553701</v>
      </c>
      <c r="Q24" s="97">
        <v>39234.363733741899</v>
      </c>
      <c r="R24" s="98">
        <v>294207.97530927899</v>
      </c>
      <c r="S24" s="97">
        <v>189576.238411814</v>
      </c>
      <c r="T24" s="97">
        <v>60622.543291463197</v>
      </c>
      <c r="U24" s="97">
        <v>47431.808276397802</v>
      </c>
      <c r="V24" s="97">
        <v>3434.48643161767</v>
      </c>
      <c r="W24" s="97">
        <v>29511.050951170899</v>
      </c>
      <c r="X24" s="97">
        <v>36368.1520531844</v>
      </c>
    </row>
    <row r="25" spans="1:24" x14ac:dyDescent="0.25">
      <c r="A25" s="99">
        <v>1999</v>
      </c>
      <c r="B25" s="97">
        <v>50534.8269774117</v>
      </c>
      <c r="C25" s="97">
        <v>7966.5910105946004</v>
      </c>
      <c r="D25" s="97">
        <v>133881.204022864</v>
      </c>
      <c r="E25" s="97">
        <v>27793.2861710822</v>
      </c>
      <c r="F25" s="97">
        <v>66900.170906089799</v>
      </c>
      <c r="G25" s="97">
        <v>236541.25211063051</v>
      </c>
      <c r="H25" s="97">
        <v>71594.267116535702</v>
      </c>
      <c r="I25" s="97">
        <v>29533.941161871098</v>
      </c>
      <c r="J25" s="97">
        <v>33807.3933194813</v>
      </c>
      <c r="K25" s="97">
        <v>78510.610715531599</v>
      </c>
      <c r="L25" s="97">
        <v>123708.68781149109</v>
      </c>
      <c r="M25" s="97">
        <v>167584.19981695191</v>
      </c>
      <c r="N25" s="97">
        <v>150102.36820089992</v>
      </c>
      <c r="O25" s="97">
        <v>654841.46814276208</v>
      </c>
      <c r="P25" s="97">
        <v>941917.54723080504</v>
      </c>
      <c r="Q25" s="97">
        <v>145792.90882318802</v>
      </c>
      <c r="R25" s="98">
        <v>1087710.456053993</v>
      </c>
      <c r="S25" s="97">
        <v>703532.42216893693</v>
      </c>
      <c r="T25" s="97">
        <v>215178.3959772219</v>
      </c>
      <c r="U25" s="97">
        <v>185088.01145095611</v>
      </c>
      <c r="V25" s="97">
        <v>4060.0481395056995</v>
      </c>
      <c r="W25" s="97">
        <v>104038.3984802151</v>
      </c>
      <c r="X25" s="97">
        <v>124186.820162843</v>
      </c>
    </row>
    <row r="26" spans="1:24" x14ac:dyDescent="0.25">
      <c r="A26" s="92" t="s">
        <v>63</v>
      </c>
      <c r="B26" s="93">
        <v>16346.8580165082</v>
      </c>
      <c r="C26" s="93">
        <v>2956.3757078274002</v>
      </c>
      <c r="D26" s="93">
        <v>35034.303835943101</v>
      </c>
      <c r="E26" s="93">
        <v>7445.7142699083097</v>
      </c>
      <c r="F26" s="93">
        <v>16949.141379131201</v>
      </c>
      <c r="G26" s="93">
        <v>62385.535192809999</v>
      </c>
      <c r="H26" s="93">
        <v>18518.723394393</v>
      </c>
      <c r="I26" s="93">
        <v>7423.3923491000396</v>
      </c>
      <c r="J26" s="93">
        <v>11633.280812982501</v>
      </c>
      <c r="K26" s="93">
        <v>16057.463782807299</v>
      </c>
      <c r="L26" s="93">
        <v>30302.018001571101</v>
      </c>
      <c r="M26" s="93">
        <v>39855.309726682201</v>
      </c>
      <c r="N26" s="93">
        <v>36254.075446210598</v>
      </c>
      <c r="O26" s="93">
        <v>160044.26351374699</v>
      </c>
      <c r="P26" s="93">
        <v>238776.65672306501</v>
      </c>
      <c r="Q26" s="93">
        <v>38150.249487270798</v>
      </c>
      <c r="R26" s="94">
        <v>276926.90621033602</v>
      </c>
      <c r="S26" s="93">
        <v>176025.22598448599</v>
      </c>
      <c r="T26" s="93">
        <v>49216.445633064599</v>
      </c>
      <c r="U26" s="93">
        <v>56886.922621220001</v>
      </c>
      <c r="V26" s="93">
        <v>-496.53574312817</v>
      </c>
      <c r="W26" s="93">
        <v>26401.8531289946</v>
      </c>
      <c r="X26" s="93">
        <v>31107.005414301399</v>
      </c>
    </row>
    <row r="27" spans="1:24" x14ac:dyDescent="0.25">
      <c r="A27" s="92" t="s">
        <v>64</v>
      </c>
      <c r="B27" s="93">
        <v>15217.7527236242</v>
      </c>
      <c r="C27" s="93">
        <v>2842.5253881927501</v>
      </c>
      <c r="D27" s="93">
        <v>41600.1357813309</v>
      </c>
      <c r="E27" s="93">
        <v>7536.9481836227997</v>
      </c>
      <c r="F27" s="93">
        <v>18483.838122702098</v>
      </c>
      <c r="G27" s="93">
        <v>70463.447475848603</v>
      </c>
      <c r="H27" s="93">
        <v>20038.878307417999</v>
      </c>
      <c r="I27" s="93">
        <v>8687.8167097585701</v>
      </c>
      <c r="J27" s="93">
        <v>10669.6124930404</v>
      </c>
      <c r="K27" s="93">
        <v>15132.257125557901</v>
      </c>
      <c r="L27" s="93">
        <v>30842.011745242198</v>
      </c>
      <c r="M27" s="93">
        <v>42838.203165582301</v>
      </c>
      <c r="N27" s="93">
        <v>38673.311700179802</v>
      </c>
      <c r="O27" s="93">
        <v>166882.09124677899</v>
      </c>
      <c r="P27" s="93">
        <v>252563.291446252</v>
      </c>
      <c r="Q27" s="93">
        <v>40225.266537552598</v>
      </c>
      <c r="R27" s="94">
        <v>292788.55798380502</v>
      </c>
      <c r="S27" s="93">
        <v>189995.882576545</v>
      </c>
      <c r="T27" s="93">
        <v>52695.368312609498</v>
      </c>
      <c r="U27" s="93">
        <v>53911.0787355715</v>
      </c>
      <c r="V27" s="93">
        <v>930.54334597628599</v>
      </c>
      <c r="W27" s="93">
        <v>30238.765783907798</v>
      </c>
      <c r="X27" s="93">
        <v>34983.0807708059</v>
      </c>
    </row>
    <row r="28" spans="1:24" x14ac:dyDescent="0.25">
      <c r="A28" s="92" t="s">
        <v>65</v>
      </c>
      <c r="B28" s="93">
        <v>15177.735359189201</v>
      </c>
      <c r="C28" s="93">
        <v>3661.2757287494401</v>
      </c>
      <c r="D28" s="93">
        <v>40581.515776976303</v>
      </c>
      <c r="E28" s="93">
        <v>8376.2580836985508</v>
      </c>
      <c r="F28" s="93">
        <v>18470.087383772599</v>
      </c>
      <c r="G28" s="93">
        <v>71089.136973196903</v>
      </c>
      <c r="H28" s="93">
        <v>22196.489856991</v>
      </c>
      <c r="I28" s="93">
        <v>11059.2502441537</v>
      </c>
      <c r="J28" s="93">
        <v>10383.3101398578</v>
      </c>
      <c r="K28" s="93">
        <v>19308.858669142701</v>
      </c>
      <c r="L28" s="93">
        <v>31577.693107879699</v>
      </c>
      <c r="M28" s="93">
        <v>45940.755018776501</v>
      </c>
      <c r="N28" s="93">
        <v>38447.892684459701</v>
      </c>
      <c r="O28" s="93">
        <v>178914.249721261</v>
      </c>
      <c r="P28" s="93">
        <v>265181.12205364701</v>
      </c>
      <c r="Q28" s="93">
        <v>43714.677852684603</v>
      </c>
      <c r="R28" s="94">
        <v>308895.79990633199</v>
      </c>
      <c r="S28" s="93">
        <v>200011.591048498</v>
      </c>
      <c r="T28" s="93">
        <v>54588.351838169903</v>
      </c>
      <c r="U28" s="93">
        <v>53878.574951676797</v>
      </c>
      <c r="V28" s="93">
        <v>6805.0809123853496</v>
      </c>
      <c r="W28" s="93">
        <v>33767.674647758897</v>
      </c>
      <c r="X28" s="93">
        <v>40155.473492156903</v>
      </c>
    </row>
    <row r="29" spans="1:24" x14ac:dyDescent="0.25">
      <c r="A29" s="92" t="s">
        <v>66</v>
      </c>
      <c r="B29" s="93">
        <v>10220.042759211299</v>
      </c>
      <c r="C29" s="93">
        <v>4767.0652269685097</v>
      </c>
      <c r="D29" s="93">
        <v>40280.706337020703</v>
      </c>
      <c r="E29" s="93">
        <v>9007.2841748353403</v>
      </c>
      <c r="F29" s="93">
        <v>17877.364395523899</v>
      </c>
      <c r="G29" s="93">
        <v>71932.420134348402</v>
      </c>
      <c r="H29" s="93">
        <v>22877.213228533401</v>
      </c>
      <c r="I29" s="93">
        <v>10704.286548242801</v>
      </c>
      <c r="J29" s="93">
        <v>11456.840663623399</v>
      </c>
      <c r="K29" s="93">
        <v>19990.6118321871</v>
      </c>
      <c r="L29" s="93">
        <v>33433.567967748</v>
      </c>
      <c r="M29" s="93">
        <v>45728.762803561003</v>
      </c>
      <c r="N29" s="93">
        <v>48461.561867764802</v>
      </c>
      <c r="O29" s="93">
        <v>192652.844911661</v>
      </c>
      <c r="P29" s="93">
        <v>274805.30780522001</v>
      </c>
      <c r="Q29" s="93">
        <v>45675.499034517001</v>
      </c>
      <c r="R29" s="94">
        <v>320480.80683973699</v>
      </c>
      <c r="S29" s="93">
        <v>208493.248513578</v>
      </c>
      <c r="T29" s="93">
        <v>68543.584410491007</v>
      </c>
      <c r="U29" s="93">
        <v>54811.088283295801</v>
      </c>
      <c r="V29" s="93">
        <v>-60.948792407187298</v>
      </c>
      <c r="W29" s="93">
        <v>31755.782261057699</v>
      </c>
      <c r="X29" s="93">
        <v>43061.947836277803</v>
      </c>
    </row>
    <row r="30" spans="1:24" x14ac:dyDescent="0.25">
      <c r="A30" s="95">
        <v>2000</v>
      </c>
      <c r="B30" s="93">
        <v>56962.388858532897</v>
      </c>
      <c r="C30" s="93">
        <v>14227.2420517381</v>
      </c>
      <c r="D30" s="93">
        <v>157496.66173127102</v>
      </c>
      <c r="E30" s="93">
        <v>32366.204712065002</v>
      </c>
      <c r="F30" s="93">
        <v>71780.431281129786</v>
      </c>
      <c r="G30" s="93">
        <v>275870.53977620392</v>
      </c>
      <c r="H30" s="93">
        <v>83631.304787335393</v>
      </c>
      <c r="I30" s="93">
        <v>37874.745851255102</v>
      </c>
      <c r="J30" s="93">
        <v>44143.044109504102</v>
      </c>
      <c r="K30" s="93">
        <v>70489.191409695006</v>
      </c>
      <c r="L30" s="93">
        <v>126155.29082244099</v>
      </c>
      <c r="M30" s="93">
        <v>174363.03071460201</v>
      </c>
      <c r="N30" s="93">
        <v>161836.84169861488</v>
      </c>
      <c r="O30" s="93">
        <v>698493.44939344795</v>
      </c>
      <c r="P30" s="93">
        <v>1031326.3780281841</v>
      </c>
      <c r="Q30" s="93">
        <v>167765.692912025</v>
      </c>
      <c r="R30" s="94">
        <v>1199092.07094021</v>
      </c>
      <c r="S30" s="93">
        <v>774525.94812310697</v>
      </c>
      <c r="T30" s="93">
        <v>225043.75019433501</v>
      </c>
      <c r="U30" s="93">
        <v>219487.6645917641</v>
      </c>
      <c r="V30" s="93">
        <v>7178.1397228262995</v>
      </c>
      <c r="W30" s="93">
        <v>122164.07582171899</v>
      </c>
      <c r="X30" s="93">
        <v>149307.50751354202</v>
      </c>
    </row>
    <row r="31" spans="1:24" x14ac:dyDescent="0.25">
      <c r="A31" s="96" t="s">
        <v>67</v>
      </c>
      <c r="B31" s="97">
        <v>17485.384302287399</v>
      </c>
      <c r="C31" s="97">
        <v>3805.52357386531</v>
      </c>
      <c r="D31" s="97">
        <v>42555.275259488102</v>
      </c>
      <c r="E31" s="97">
        <v>10739.591604664</v>
      </c>
      <c r="F31" s="97">
        <v>17864.5305160137</v>
      </c>
      <c r="G31" s="97">
        <v>74964.920954031099</v>
      </c>
      <c r="H31" s="97">
        <v>21963.158011051601</v>
      </c>
      <c r="I31" s="97">
        <v>7353.8840980642899</v>
      </c>
      <c r="J31" s="97">
        <v>10427.3855811714</v>
      </c>
      <c r="K31" s="97">
        <v>18490.196320608698</v>
      </c>
      <c r="L31" s="97">
        <v>30317.795797908999</v>
      </c>
      <c r="M31" s="97">
        <v>43215.379954955701</v>
      </c>
      <c r="N31" s="97">
        <v>41233.855432012999</v>
      </c>
      <c r="O31" s="97">
        <v>173001.65519577399</v>
      </c>
      <c r="P31" s="97">
        <v>265451.960452092</v>
      </c>
      <c r="Q31" s="97">
        <v>47017.859479851802</v>
      </c>
      <c r="R31" s="98">
        <v>312469.81993194402</v>
      </c>
      <c r="S31" s="97">
        <v>203369.31853886499</v>
      </c>
      <c r="T31" s="97">
        <v>55189.8892394055</v>
      </c>
      <c r="U31" s="97">
        <v>61689.234301396798</v>
      </c>
      <c r="V31" s="97">
        <v>1546.5283229604199</v>
      </c>
      <c r="W31" s="97">
        <v>33576.475440388604</v>
      </c>
      <c r="X31" s="97">
        <v>42901.6259110725</v>
      </c>
    </row>
    <row r="32" spans="1:24" x14ac:dyDescent="0.25">
      <c r="A32" s="96" t="s">
        <v>68</v>
      </c>
      <c r="B32" s="97">
        <v>17314.199714630198</v>
      </c>
      <c r="C32" s="97">
        <v>4162.8366640663198</v>
      </c>
      <c r="D32" s="97">
        <v>42454.508814950903</v>
      </c>
      <c r="E32" s="97">
        <v>9676.5025033442507</v>
      </c>
      <c r="F32" s="97">
        <v>17687.4688649827</v>
      </c>
      <c r="G32" s="97">
        <v>73981.316847344206</v>
      </c>
      <c r="H32" s="97">
        <v>23239.1967698921</v>
      </c>
      <c r="I32" s="97">
        <v>10194.3187610447</v>
      </c>
      <c r="J32" s="97">
        <v>11485.144217864499</v>
      </c>
      <c r="K32" s="97">
        <v>16886.257585615302</v>
      </c>
      <c r="L32" s="97">
        <v>31696.7706074864</v>
      </c>
      <c r="M32" s="97">
        <v>45378.699864320697</v>
      </c>
      <c r="N32" s="97">
        <v>44026.935725446798</v>
      </c>
      <c r="O32" s="97">
        <v>182907.32353167</v>
      </c>
      <c r="P32" s="97">
        <v>274202.84009364498</v>
      </c>
      <c r="Q32" s="97">
        <v>49520.719675235297</v>
      </c>
      <c r="R32" s="98">
        <v>323723.55976888002</v>
      </c>
      <c r="S32" s="97">
        <v>210283.80357930899</v>
      </c>
      <c r="T32" s="97">
        <v>58687.244280381303</v>
      </c>
      <c r="U32" s="97">
        <v>62066.886281921201</v>
      </c>
      <c r="V32" s="97">
        <v>425.90512815548601</v>
      </c>
      <c r="W32" s="97">
        <v>40837.1561374292</v>
      </c>
      <c r="X32" s="97">
        <v>48577.435638315903</v>
      </c>
    </row>
    <row r="33" spans="1:24" x14ac:dyDescent="0.25">
      <c r="A33" s="96" t="s">
        <v>69</v>
      </c>
      <c r="B33" s="97">
        <v>14694.499094122501</v>
      </c>
      <c r="C33" s="97">
        <v>5453.23273983742</v>
      </c>
      <c r="D33" s="97">
        <v>43904.089501572897</v>
      </c>
      <c r="E33" s="97">
        <v>8832.2513027465393</v>
      </c>
      <c r="F33" s="97">
        <v>17592.128706880601</v>
      </c>
      <c r="G33" s="97">
        <v>75781.702251037394</v>
      </c>
      <c r="H33" s="97">
        <v>23334.719207959301</v>
      </c>
      <c r="I33" s="97">
        <v>11383.4298079686</v>
      </c>
      <c r="J33" s="97">
        <v>16090.669618124901</v>
      </c>
      <c r="K33" s="97">
        <v>21649.850781015099</v>
      </c>
      <c r="L33" s="97">
        <v>32113.405745059201</v>
      </c>
      <c r="M33" s="97">
        <v>44200.849906880801</v>
      </c>
      <c r="N33" s="97">
        <v>43966.926645754</v>
      </c>
      <c r="O33" s="97">
        <v>192739.851712762</v>
      </c>
      <c r="P33" s="97">
        <v>283216.05305792199</v>
      </c>
      <c r="Q33" s="97">
        <v>49308.392678510601</v>
      </c>
      <c r="R33" s="98">
        <v>332524.44573643198</v>
      </c>
      <c r="S33" s="97">
        <v>211485.55471160499</v>
      </c>
      <c r="T33" s="97">
        <v>59987.834699316198</v>
      </c>
      <c r="U33" s="97">
        <v>60427.3887483457</v>
      </c>
      <c r="V33" s="97">
        <v>6445.2302844755104</v>
      </c>
      <c r="W33" s="97">
        <v>45700.994584250599</v>
      </c>
      <c r="X33" s="97">
        <v>51522.557291561097</v>
      </c>
    </row>
    <row r="34" spans="1:24" x14ac:dyDescent="0.25">
      <c r="A34" s="96" t="s">
        <v>70</v>
      </c>
      <c r="B34" s="97">
        <v>13675.902923776501</v>
      </c>
      <c r="C34" s="97">
        <v>4754.8140291355503</v>
      </c>
      <c r="D34" s="97">
        <v>43312.437522820102</v>
      </c>
      <c r="E34" s="97">
        <v>8048.1034640150401</v>
      </c>
      <c r="F34" s="97">
        <v>17037.5313361148</v>
      </c>
      <c r="G34" s="97">
        <v>73152.886352085494</v>
      </c>
      <c r="H34" s="97">
        <v>24863.7297952714</v>
      </c>
      <c r="I34" s="97">
        <v>11757.5144565255</v>
      </c>
      <c r="J34" s="97">
        <v>13365.791593882799</v>
      </c>
      <c r="K34" s="97">
        <v>22885.319429704999</v>
      </c>
      <c r="L34" s="97">
        <v>34004.5634655014</v>
      </c>
      <c r="M34" s="97">
        <v>48877.041864406798</v>
      </c>
      <c r="N34" s="97">
        <v>54968.270386698197</v>
      </c>
      <c r="O34" s="97">
        <v>210722.230991991</v>
      </c>
      <c r="P34" s="97">
        <v>297551.02026785299</v>
      </c>
      <c r="Q34" s="97">
        <v>49486.622125821297</v>
      </c>
      <c r="R34" s="98">
        <v>347037.642393674</v>
      </c>
      <c r="S34" s="97">
        <v>218362.001373162</v>
      </c>
      <c r="T34" s="97">
        <v>80645.493601096096</v>
      </c>
      <c r="U34" s="97">
        <v>58153.470869924196</v>
      </c>
      <c r="V34" s="97">
        <v>-4157.5923554893698</v>
      </c>
      <c r="W34" s="97">
        <v>42666.833474087602</v>
      </c>
      <c r="X34" s="97">
        <v>48632.5645691065</v>
      </c>
    </row>
    <row r="35" spans="1:24" x14ac:dyDescent="0.25">
      <c r="A35" s="99">
        <v>2001</v>
      </c>
      <c r="B35" s="97">
        <v>63169.986034816589</v>
      </c>
      <c r="C35" s="97">
        <v>18176.407006904599</v>
      </c>
      <c r="D35" s="97">
        <v>172226.311098832</v>
      </c>
      <c r="E35" s="97">
        <v>37296.448874769798</v>
      </c>
      <c r="F35" s="97">
        <v>70181.659423991805</v>
      </c>
      <c r="G35" s="97">
        <v>297880.82640449819</v>
      </c>
      <c r="H35" s="97">
        <v>93400.803784174394</v>
      </c>
      <c r="I35" s="97">
        <v>40689.147123603092</v>
      </c>
      <c r="J35" s="97">
        <v>51368.991011043603</v>
      </c>
      <c r="K35" s="97">
        <v>79911.624116944091</v>
      </c>
      <c r="L35" s="97">
        <v>128132.53561595599</v>
      </c>
      <c r="M35" s="97">
        <v>181671.971590564</v>
      </c>
      <c r="N35" s="97">
        <v>184195.98818991199</v>
      </c>
      <c r="O35" s="97">
        <v>759371.06143219699</v>
      </c>
      <c r="P35" s="97">
        <v>1120421.873871512</v>
      </c>
      <c r="Q35" s="97">
        <v>195333.593959419</v>
      </c>
      <c r="R35" s="98">
        <v>1315755.4678309299</v>
      </c>
      <c r="S35" s="97">
        <v>843500.67820294097</v>
      </c>
      <c r="T35" s="97">
        <v>254510.4618201991</v>
      </c>
      <c r="U35" s="97">
        <v>242336.9802015879</v>
      </c>
      <c r="V35" s="97">
        <v>4260.0713801020011</v>
      </c>
      <c r="W35" s="97">
        <v>162781.45963615601</v>
      </c>
      <c r="X35" s="97">
        <v>191634.18341005599</v>
      </c>
    </row>
    <row r="36" spans="1:24" x14ac:dyDescent="0.25">
      <c r="A36" s="92" t="s">
        <v>71</v>
      </c>
      <c r="B36" s="93">
        <v>22074.128510862301</v>
      </c>
      <c r="C36" s="93">
        <v>3307.9442858157699</v>
      </c>
      <c r="D36" s="93">
        <v>39380.1646475792</v>
      </c>
      <c r="E36" s="93">
        <v>11633.2922727724</v>
      </c>
      <c r="F36" s="93">
        <v>19263.400726113501</v>
      </c>
      <c r="G36" s="93">
        <v>73584.801932280796</v>
      </c>
      <c r="H36" s="93">
        <v>19656.942980293301</v>
      </c>
      <c r="I36" s="93">
        <v>10703.218490789401</v>
      </c>
      <c r="J36" s="93">
        <v>12882.2115717217</v>
      </c>
      <c r="K36" s="93">
        <v>22205.7709228085</v>
      </c>
      <c r="L36" s="93">
        <v>33097.7005209196</v>
      </c>
      <c r="M36" s="93">
        <v>50351.415228588499</v>
      </c>
      <c r="N36" s="93">
        <v>46824.231548707598</v>
      </c>
      <c r="O36" s="93">
        <v>195721.491263829</v>
      </c>
      <c r="P36" s="93">
        <v>291380.421706972</v>
      </c>
      <c r="Q36" s="93">
        <v>50916.245527236802</v>
      </c>
      <c r="R36" s="94">
        <v>342296.66723420902</v>
      </c>
      <c r="S36" s="93">
        <v>215912.92836607501</v>
      </c>
      <c r="T36" s="93">
        <v>65697.128253290706</v>
      </c>
      <c r="U36" s="93">
        <v>62805.927262864003</v>
      </c>
      <c r="V36" s="93">
        <v>1804.0638027468401</v>
      </c>
      <c r="W36" s="93">
        <v>34811.533547835803</v>
      </c>
      <c r="X36" s="93">
        <v>38734.913998603901</v>
      </c>
    </row>
    <row r="37" spans="1:24" x14ac:dyDescent="0.25">
      <c r="A37" s="92" t="s">
        <v>72</v>
      </c>
      <c r="B37" s="93">
        <v>21534.092426060299</v>
      </c>
      <c r="C37" s="93">
        <v>4042.3699745266599</v>
      </c>
      <c r="D37" s="93">
        <v>48348.267192044201</v>
      </c>
      <c r="E37" s="93">
        <v>11251.812422389599</v>
      </c>
      <c r="F37" s="93">
        <v>20670.179043503598</v>
      </c>
      <c r="G37" s="93">
        <v>84312.628632464097</v>
      </c>
      <c r="H37" s="93">
        <v>23406.853417576</v>
      </c>
      <c r="I37" s="93">
        <v>12356.820654655599</v>
      </c>
      <c r="J37" s="93">
        <v>12870.5171846425</v>
      </c>
      <c r="K37" s="93">
        <v>20919.7653171292</v>
      </c>
      <c r="L37" s="93">
        <v>33795.066588312802</v>
      </c>
      <c r="M37" s="93">
        <v>54745.699880721302</v>
      </c>
      <c r="N37" s="93">
        <v>50231.771845439202</v>
      </c>
      <c r="O37" s="93">
        <v>208326.494888477</v>
      </c>
      <c r="P37" s="93">
        <v>314173.21594700101</v>
      </c>
      <c r="Q37" s="93">
        <v>53189.608671350899</v>
      </c>
      <c r="R37" s="94">
        <v>367362.824618352</v>
      </c>
      <c r="S37" s="93">
        <v>225796.03047386801</v>
      </c>
      <c r="T37" s="93">
        <v>71518.744706586294</v>
      </c>
      <c r="U37" s="93">
        <v>65569.3858844723</v>
      </c>
      <c r="V37" s="93">
        <v>7826.4413115344496</v>
      </c>
      <c r="W37" s="93">
        <v>38896.189456170199</v>
      </c>
      <c r="X37" s="93">
        <v>42243.967214278899</v>
      </c>
    </row>
    <row r="38" spans="1:24" x14ac:dyDescent="0.25">
      <c r="A38" s="92" t="s">
        <v>73</v>
      </c>
      <c r="B38" s="93">
        <v>21462.8338604399</v>
      </c>
      <c r="C38" s="93">
        <v>7651.4813230141499</v>
      </c>
      <c r="D38" s="93">
        <v>46475.841547094002</v>
      </c>
      <c r="E38" s="93">
        <v>10560.560849031899</v>
      </c>
      <c r="F38" s="93">
        <v>21206.4177456174</v>
      </c>
      <c r="G38" s="93">
        <v>85894.301464757402</v>
      </c>
      <c r="H38" s="93">
        <v>25908.930286872099</v>
      </c>
      <c r="I38" s="93">
        <v>12914.5034398925</v>
      </c>
      <c r="J38" s="93">
        <v>13333.322250998999</v>
      </c>
      <c r="K38" s="93">
        <v>27827.874019635899</v>
      </c>
      <c r="L38" s="93">
        <v>34340.794165186402</v>
      </c>
      <c r="M38" s="93">
        <v>53311.831446604003</v>
      </c>
      <c r="N38" s="93">
        <v>49792.0203662766</v>
      </c>
      <c r="O38" s="93">
        <v>217429.275975467</v>
      </c>
      <c r="P38" s="93">
        <v>324786.41130066401</v>
      </c>
      <c r="Q38" s="93">
        <v>55008.120334731997</v>
      </c>
      <c r="R38" s="94">
        <v>379794.53163539601</v>
      </c>
      <c r="S38" s="93">
        <v>233655.44219649199</v>
      </c>
      <c r="T38" s="93">
        <v>68750.950901847595</v>
      </c>
      <c r="U38" s="93">
        <v>67911.940693721903</v>
      </c>
      <c r="V38" s="93">
        <v>-235.37296978011699</v>
      </c>
      <c r="W38" s="93">
        <v>65893.982297419207</v>
      </c>
      <c r="X38" s="93">
        <v>56182.411484304997</v>
      </c>
    </row>
    <row r="39" spans="1:24" x14ac:dyDescent="0.25">
      <c r="A39" s="92" t="s">
        <v>74</v>
      </c>
      <c r="B39" s="93">
        <v>16444.140020751998</v>
      </c>
      <c r="C39" s="93">
        <v>10739.058359595399</v>
      </c>
      <c r="D39" s="93">
        <v>49764.611929815597</v>
      </c>
      <c r="E39" s="93">
        <v>9772.5869195437208</v>
      </c>
      <c r="F39" s="93">
        <v>20839.5843678452</v>
      </c>
      <c r="G39" s="93">
        <v>91115.841576799896</v>
      </c>
      <c r="H39" s="93">
        <v>29267.61495838</v>
      </c>
      <c r="I39" s="93">
        <v>10707.107412543701</v>
      </c>
      <c r="J39" s="93">
        <v>15080.473562941001</v>
      </c>
      <c r="K39" s="93">
        <v>29620.782871012401</v>
      </c>
      <c r="L39" s="93">
        <v>35278.4820272422</v>
      </c>
      <c r="M39" s="93">
        <v>49819.498778207198</v>
      </c>
      <c r="N39" s="93">
        <v>62540.659137841503</v>
      </c>
      <c r="O39" s="93">
        <v>232314.618748168</v>
      </c>
      <c r="P39" s="93">
        <v>339874.60034572001</v>
      </c>
      <c r="Q39" s="93">
        <v>59458.631324691298</v>
      </c>
      <c r="R39" s="94">
        <v>399333.23167041101</v>
      </c>
      <c r="S39" s="93">
        <v>246171.61085763099</v>
      </c>
      <c r="T39" s="93">
        <v>88956.904395334393</v>
      </c>
      <c r="U39" s="93">
        <v>70596.483731565793</v>
      </c>
      <c r="V39" s="93">
        <v>-16499.198209381801</v>
      </c>
      <c r="W39" s="93">
        <v>72261.509033415801</v>
      </c>
      <c r="X39" s="93">
        <v>62154.078138154102</v>
      </c>
    </row>
    <row r="40" spans="1:24" x14ac:dyDescent="0.25">
      <c r="A40" s="95">
        <v>2002</v>
      </c>
      <c r="B40" s="93">
        <v>81515.194818114513</v>
      </c>
      <c r="C40" s="93">
        <v>25740.853942952097</v>
      </c>
      <c r="D40" s="93">
        <v>183968.88531653298</v>
      </c>
      <c r="E40" s="93">
        <v>43218.252463737605</v>
      </c>
      <c r="F40" s="93">
        <v>81979.581883079692</v>
      </c>
      <c r="G40" s="93">
        <v>334907.57360630215</v>
      </c>
      <c r="H40" s="93">
        <v>98240.341643121399</v>
      </c>
      <c r="I40" s="93">
        <v>46681.649997881199</v>
      </c>
      <c r="J40" s="93">
        <v>54166.524570304202</v>
      </c>
      <c r="K40" s="93">
        <v>100574.19313058601</v>
      </c>
      <c r="L40" s="93">
        <v>136512.043301661</v>
      </c>
      <c r="M40" s="93">
        <v>208228.445334121</v>
      </c>
      <c r="N40" s="93">
        <v>209388.6828982649</v>
      </c>
      <c r="O40" s="93">
        <v>853791.8808759409</v>
      </c>
      <c r="P40" s="93">
        <v>1270214.6493003571</v>
      </c>
      <c r="Q40" s="93">
        <v>218572.605858011</v>
      </c>
      <c r="R40" s="94">
        <v>1488787.255158368</v>
      </c>
      <c r="S40" s="93">
        <v>921536.011894066</v>
      </c>
      <c r="T40" s="93">
        <v>294923.728257059</v>
      </c>
      <c r="U40" s="93">
        <v>266883.737572624</v>
      </c>
      <c r="V40" s="93">
        <v>-7104.0660648806006</v>
      </c>
      <c r="W40" s="93">
        <v>211863.214334841</v>
      </c>
      <c r="X40" s="93">
        <v>199315.37083534192</v>
      </c>
    </row>
    <row r="41" spans="1:24" x14ac:dyDescent="0.25">
      <c r="A41" s="96" t="s">
        <v>75</v>
      </c>
      <c r="B41" s="97">
        <v>30849.5459841958</v>
      </c>
      <c r="C41" s="97">
        <v>8577.3973888181699</v>
      </c>
      <c r="D41" s="97">
        <v>52680.477461426803</v>
      </c>
      <c r="E41" s="97">
        <v>10759.1153725109</v>
      </c>
      <c r="F41" s="97">
        <v>16488.701776904501</v>
      </c>
      <c r="G41" s="97">
        <v>88505.691999660397</v>
      </c>
      <c r="H41" s="97">
        <v>31569.214912392199</v>
      </c>
      <c r="I41" s="97">
        <v>7950.0610707495198</v>
      </c>
      <c r="J41" s="97">
        <v>12629.955954052601</v>
      </c>
      <c r="K41" s="97">
        <v>24824.198729473501</v>
      </c>
      <c r="L41" s="97">
        <v>35206.982073761697</v>
      </c>
      <c r="M41" s="97">
        <v>51801.893054689601</v>
      </c>
      <c r="N41" s="97">
        <v>53403.037310473497</v>
      </c>
      <c r="O41" s="97">
        <v>217385.343105593</v>
      </c>
      <c r="P41" s="97">
        <v>336740.581089449</v>
      </c>
      <c r="Q41" s="97">
        <v>60501.057759369301</v>
      </c>
      <c r="R41" s="98">
        <v>397241.63884881802</v>
      </c>
      <c r="S41" s="97">
        <v>257432.13367878701</v>
      </c>
      <c r="T41" s="97">
        <v>70185.411445756006</v>
      </c>
      <c r="U41" s="97">
        <v>70261.662972613296</v>
      </c>
      <c r="V41" s="97">
        <v>-5652.1784269767504</v>
      </c>
      <c r="W41" s="97">
        <v>63030.907300206003</v>
      </c>
      <c r="X41" s="97">
        <v>58016.298121567997</v>
      </c>
    </row>
    <row r="42" spans="1:24" x14ac:dyDescent="0.25">
      <c r="A42" s="96" t="s">
        <v>76</v>
      </c>
      <c r="B42" s="97">
        <v>29204.9002095588</v>
      </c>
      <c r="C42" s="97">
        <v>5374.8999461510102</v>
      </c>
      <c r="D42" s="97">
        <v>63615.3229975617</v>
      </c>
      <c r="E42" s="97">
        <v>11392.9375368479</v>
      </c>
      <c r="F42" s="97">
        <v>15699.0954880928</v>
      </c>
      <c r="G42" s="97">
        <v>96082.255968653393</v>
      </c>
      <c r="H42" s="97">
        <v>34668.606012425902</v>
      </c>
      <c r="I42" s="97">
        <v>11702.9317021931</v>
      </c>
      <c r="J42" s="97">
        <v>14250.3020153498</v>
      </c>
      <c r="K42" s="97">
        <v>23120.816823701502</v>
      </c>
      <c r="L42" s="97">
        <v>36058.919946842099</v>
      </c>
      <c r="M42" s="97">
        <v>55490.540685836102</v>
      </c>
      <c r="N42" s="97">
        <v>57097.020584372302</v>
      </c>
      <c r="O42" s="97">
        <v>232389.13777072099</v>
      </c>
      <c r="P42" s="97">
        <v>357676.29394893302</v>
      </c>
      <c r="Q42" s="97">
        <v>61311.042986995497</v>
      </c>
      <c r="R42" s="98">
        <v>418987.33693592797</v>
      </c>
      <c r="S42" s="97">
        <v>260277.12008734699</v>
      </c>
      <c r="T42" s="97">
        <v>78571.750733538996</v>
      </c>
      <c r="U42" s="97">
        <v>68695.769435214606</v>
      </c>
      <c r="V42" s="97">
        <v>1755.03981347945</v>
      </c>
      <c r="W42" s="97">
        <v>62161.501137623702</v>
      </c>
      <c r="X42" s="97">
        <v>52473.844271275098</v>
      </c>
    </row>
    <row r="43" spans="1:24" x14ac:dyDescent="0.25">
      <c r="A43" s="96" t="s">
        <v>77</v>
      </c>
      <c r="B43" s="97">
        <v>25417.606086393698</v>
      </c>
      <c r="C43" s="97">
        <v>8137.4569372700398</v>
      </c>
      <c r="D43" s="97">
        <v>67082.317395726102</v>
      </c>
      <c r="E43" s="97">
        <v>12847.746562262801</v>
      </c>
      <c r="F43" s="97">
        <v>17351.771073281401</v>
      </c>
      <c r="G43" s="97">
        <v>105419.29196854</v>
      </c>
      <c r="H43" s="97">
        <v>35955.056346427402</v>
      </c>
      <c r="I43" s="97">
        <v>15558.995230427599</v>
      </c>
      <c r="J43" s="97">
        <v>15805.5475448011</v>
      </c>
      <c r="K43" s="97">
        <v>30030.563125992601</v>
      </c>
      <c r="L43" s="97">
        <v>36565.136215951497</v>
      </c>
      <c r="M43" s="97">
        <v>58055.023469849497</v>
      </c>
      <c r="N43" s="97">
        <v>55341.046321039699</v>
      </c>
      <c r="O43" s="97">
        <v>247311.368254489</v>
      </c>
      <c r="P43" s="97">
        <v>378148.26630942302</v>
      </c>
      <c r="Q43" s="97">
        <v>61201.5152733672</v>
      </c>
      <c r="R43" s="98">
        <v>439349.78158279101</v>
      </c>
      <c r="S43" s="97">
        <v>267444.743584977</v>
      </c>
      <c r="T43" s="97">
        <v>82553.1503849539</v>
      </c>
      <c r="U43" s="97">
        <v>71784.870827864594</v>
      </c>
      <c r="V43" s="97">
        <v>5204.0402489196103</v>
      </c>
      <c r="W43" s="97">
        <v>66753.630620654498</v>
      </c>
      <c r="X43" s="97">
        <v>54390.654084578899</v>
      </c>
    </row>
    <row r="44" spans="1:24" x14ac:dyDescent="0.25">
      <c r="A44" s="96" t="s">
        <v>78</v>
      </c>
      <c r="B44" s="97">
        <v>20477.116351834698</v>
      </c>
      <c r="C44" s="97">
        <v>10235.264453006001</v>
      </c>
      <c r="D44" s="97">
        <v>64878.849242628399</v>
      </c>
      <c r="E44" s="97">
        <v>13108.6081426457</v>
      </c>
      <c r="F44" s="97">
        <v>18338.577944664201</v>
      </c>
      <c r="G44" s="97">
        <v>106561.299782944</v>
      </c>
      <c r="H44" s="97">
        <v>37899.331486840601</v>
      </c>
      <c r="I44" s="97">
        <v>14654.0603141926</v>
      </c>
      <c r="J44" s="97">
        <v>17837.464817653501</v>
      </c>
      <c r="K44" s="97">
        <v>31516.990390153402</v>
      </c>
      <c r="L44" s="97">
        <v>38177.922660230703</v>
      </c>
      <c r="M44" s="97">
        <v>61213.180912922799</v>
      </c>
      <c r="N44" s="97">
        <v>69814.732162845597</v>
      </c>
      <c r="O44" s="97">
        <v>271113.682744839</v>
      </c>
      <c r="P44" s="97">
        <v>398152.09887961799</v>
      </c>
      <c r="Q44" s="97">
        <v>64219.540177335002</v>
      </c>
      <c r="R44" s="98">
        <v>462371.63905695302</v>
      </c>
      <c r="S44" s="97">
        <v>277306.41967630899</v>
      </c>
      <c r="T44" s="97">
        <v>96431.304851610199</v>
      </c>
      <c r="U44" s="97">
        <v>74519.222425276501</v>
      </c>
      <c r="V44" s="97">
        <v>3021.1178576339198</v>
      </c>
      <c r="W44" s="97">
        <v>68852.294794721805</v>
      </c>
      <c r="X44" s="97">
        <v>57758.720548598001</v>
      </c>
    </row>
    <row r="45" spans="1:24" x14ac:dyDescent="0.25">
      <c r="A45" s="99">
        <v>2003</v>
      </c>
      <c r="B45" s="97">
        <v>105949.168631983</v>
      </c>
      <c r="C45" s="97">
        <v>32325.018725245201</v>
      </c>
      <c r="D45" s="97">
        <v>248256.967097343</v>
      </c>
      <c r="E45" s="97">
        <v>48108.4076142673</v>
      </c>
      <c r="F45" s="97">
        <v>67878.146282942907</v>
      </c>
      <c r="G45" s="97">
        <v>396568.53971979779</v>
      </c>
      <c r="H45" s="97">
        <v>140092.20875808611</v>
      </c>
      <c r="I45" s="97">
        <v>49866.048317562803</v>
      </c>
      <c r="J45" s="97">
        <v>60523.270331856998</v>
      </c>
      <c r="K45" s="97">
        <v>109492.56906932101</v>
      </c>
      <c r="L45" s="97">
        <v>146008.96089678601</v>
      </c>
      <c r="M45" s="97">
        <v>226560.63812329801</v>
      </c>
      <c r="N45" s="97">
        <v>235655.83637873112</v>
      </c>
      <c r="O45" s="97">
        <v>968199.53187564202</v>
      </c>
      <c r="P45" s="97">
        <v>1470717.2402274231</v>
      </c>
      <c r="Q45" s="97">
        <v>247233.156197067</v>
      </c>
      <c r="R45" s="98">
        <v>1717950.39642449</v>
      </c>
      <c r="S45" s="97">
        <v>1062460.4170274199</v>
      </c>
      <c r="T45" s="97">
        <v>327741.61741585913</v>
      </c>
      <c r="U45" s="97">
        <v>285261.52566096897</v>
      </c>
      <c r="V45" s="97">
        <v>4328.0194930561993</v>
      </c>
      <c r="W45" s="97">
        <v>260798.33385320602</v>
      </c>
      <c r="X45" s="97">
        <v>222639.51702602001</v>
      </c>
    </row>
    <row r="46" spans="1:24" x14ac:dyDescent="0.25">
      <c r="A46" s="92" t="s">
        <v>79</v>
      </c>
      <c r="B46" s="93">
        <v>34343.360119319397</v>
      </c>
      <c r="C46" s="93">
        <v>7078.94420384972</v>
      </c>
      <c r="D46" s="93">
        <v>62957.317481091901</v>
      </c>
      <c r="E46" s="93">
        <v>14113.3933659098</v>
      </c>
      <c r="F46" s="93">
        <v>18629.601729328198</v>
      </c>
      <c r="G46" s="93">
        <v>102779.25678018</v>
      </c>
      <c r="H46" s="93">
        <v>36435.128520072598</v>
      </c>
      <c r="I46" s="93">
        <v>13281.1179761084</v>
      </c>
      <c r="J46" s="93">
        <v>16243.7597423444</v>
      </c>
      <c r="K46" s="93">
        <v>24355.081175098199</v>
      </c>
      <c r="L46" s="93">
        <v>37460.7756114523</v>
      </c>
      <c r="M46" s="93">
        <v>58735.570305909401</v>
      </c>
      <c r="N46" s="93">
        <v>56264.458123812103</v>
      </c>
      <c r="O46" s="93">
        <v>242775.89145479701</v>
      </c>
      <c r="P46" s="93">
        <v>379898.50835429598</v>
      </c>
      <c r="Q46" s="93">
        <v>64884.979806539901</v>
      </c>
      <c r="R46" s="94">
        <v>444783.48816083599</v>
      </c>
      <c r="S46" s="93">
        <v>274159.48622185399</v>
      </c>
      <c r="T46" s="93">
        <v>76587.980361982496</v>
      </c>
      <c r="U46" s="93">
        <v>76797.436703896397</v>
      </c>
      <c r="V46" s="93">
        <v>5596.0365213068899</v>
      </c>
      <c r="W46" s="93">
        <v>66312.688002523093</v>
      </c>
      <c r="X46" s="93">
        <v>54670.139650727098</v>
      </c>
    </row>
    <row r="47" spans="1:24" x14ac:dyDescent="0.25">
      <c r="A47" s="92" t="s">
        <v>80</v>
      </c>
      <c r="B47" s="93">
        <v>34585.322783081501</v>
      </c>
      <c r="C47" s="93">
        <v>10334.2731877305</v>
      </c>
      <c r="D47" s="93">
        <v>73483.166579429395</v>
      </c>
      <c r="E47" s="93">
        <v>14220.689789453299</v>
      </c>
      <c r="F47" s="93">
        <v>19787.053168522099</v>
      </c>
      <c r="G47" s="93">
        <v>117825.182725135</v>
      </c>
      <c r="H47" s="93">
        <v>40146.188956552403</v>
      </c>
      <c r="I47" s="93">
        <v>14310.5602316891</v>
      </c>
      <c r="J47" s="93">
        <v>17594.461453121901</v>
      </c>
      <c r="K47" s="93">
        <v>24009.6372953479</v>
      </c>
      <c r="L47" s="93">
        <v>38422.9575233461</v>
      </c>
      <c r="M47" s="93">
        <v>61760.683986063799</v>
      </c>
      <c r="N47" s="93">
        <v>61526.473863823703</v>
      </c>
      <c r="O47" s="93">
        <v>257770.96330994499</v>
      </c>
      <c r="P47" s="93">
        <v>410181.46881816199</v>
      </c>
      <c r="Q47" s="93">
        <v>71613.491685563597</v>
      </c>
      <c r="R47" s="94">
        <v>481794.96050372499</v>
      </c>
      <c r="S47" s="93">
        <v>284833.457873184</v>
      </c>
      <c r="T47" s="93">
        <v>84759.827413702296</v>
      </c>
      <c r="U47" s="93">
        <v>83337.299809878095</v>
      </c>
      <c r="V47" s="93">
        <v>9433.3032799207704</v>
      </c>
      <c r="W47" s="93">
        <v>82949.566092943001</v>
      </c>
      <c r="X47" s="93">
        <v>63518.4939659027</v>
      </c>
    </row>
    <row r="48" spans="1:24" x14ac:dyDescent="0.25">
      <c r="A48" s="92" t="s">
        <v>81</v>
      </c>
      <c r="B48" s="93">
        <v>25123.536531418998</v>
      </c>
      <c r="C48" s="93">
        <v>12357.077617598299</v>
      </c>
      <c r="D48" s="93">
        <v>78353.349639141306</v>
      </c>
      <c r="E48" s="93">
        <v>14268.529992273699</v>
      </c>
      <c r="F48" s="93">
        <v>22097.1944809665</v>
      </c>
      <c r="G48" s="93">
        <v>127076.15172998</v>
      </c>
      <c r="H48" s="93">
        <v>43176.518274642003</v>
      </c>
      <c r="I48" s="93">
        <v>14847.7561697576</v>
      </c>
      <c r="J48" s="93">
        <v>18768.382455079201</v>
      </c>
      <c r="K48" s="93">
        <v>28738.678568759999</v>
      </c>
      <c r="L48" s="93">
        <v>39616.533180409599</v>
      </c>
      <c r="M48" s="93">
        <v>64595.281762019396</v>
      </c>
      <c r="N48" s="93">
        <v>64558.205426189103</v>
      </c>
      <c r="O48" s="93">
        <v>274301.35583685699</v>
      </c>
      <c r="P48" s="93">
        <v>426501.04409825598</v>
      </c>
      <c r="Q48" s="93">
        <v>78751.274295944502</v>
      </c>
      <c r="R48" s="94">
        <v>505252.3183942</v>
      </c>
      <c r="S48" s="93">
        <v>301880.68700003601</v>
      </c>
      <c r="T48" s="93">
        <v>90361.522504807697</v>
      </c>
      <c r="U48" s="93">
        <v>90684.394326577007</v>
      </c>
      <c r="V48" s="93">
        <v>1330.15043735471</v>
      </c>
      <c r="W48" s="93">
        <v>90341.255601795405</v>
      </c>
      <c r="X48" s="93">
        <v>69345.691476370805</v>
      </c>
    </row>
    <row r="49" spans="1:24" x14ac:dyDescent="0.25">
      <c r="A49" s="92" t="s">
        <v>82</v>
      </c>
      <c r="B49" s="93">
        <v>16860.486678874098</v>
      </c>
      <c r="C49" s="93">
        <v>11057.4791016981</v>
      </c>
      <c r="D49" s="93">
        <v>80817.401088654398</v>
      </c>
      <c r="E49" s="93">
        <v>14764.864140608001</v>
      </c>
      <c r="F49" s="93">
        <v>21542.8767352713</v>
      </c>
      <c r="G49" s="93">
        <v>128182.62106623199</v>
      </c>
      <c r="H49" s="93">
        <v>44872.791473907098</v>
      </c>
      <c r="I49" s="93">
        <v>15065.7848632859</v>
      </c>
      <c r="J49" s="93">
        <v>22736.0334485313</v>
      </c>
      <c r="K49" s="93">
        <v>31212.2638821779</v>
      </c>
      <c r="L49" s="93">
        <v>43134.525783024001</v>
      </c>
      <c r="M49" s="93">
        <v>66007.104720480405</v>
      </c>
      <c r="N49" s="93">
        <v>77329.4745067841</v>
      </c>
      <c r="O49" s="93">
        <v>300357.97867819102</v>
      </c>
      <c r="P49" s="93">
        <v>445401.08642329701</v>
      </c>
      <c r="Q49" s="93">
        <v>80519.359480503903</v>
      </c>
      <c r="R49" s="94">
        <v>525920.44590380101</v>
      </c>
      <c r="S49" s="93">
        <v>317821.36410550599</v>
      </c>
      <c r="T49" s="93">
        <v>109840.017950116</v>
      </c>
      <c r="U49" s="93">
        <v>88267.947123490507</v>
      </c>
      <c r="V49" s="93">
        <v>-4763.0442153630902</v>
      </c>
      <c r="W49" s="93">
        <v>84321.337034961398</v>
      </c>
      <c r="X49" s="93">
        <v>69567.176094910494</v>
      </c>
    </row>
    <row r="50" spans="1:24" x14ac:dyDescent="0.25">
      <c r="A50" s="95">
        <v>2004</v>
      </c>
      <c r="B50" s="93">
        <v>110912.706112694</v>
      </c>
      <c r="C50" s="93">
        <v>40827.774110876591</v>
      </c>
      <c r="D50" s="93">
        <v>295611.234788317</v>
      </c>
      <c r="E50" s="93">
        <v>57367.477288244801</v>
      </c>
      <c r="F50" s="93">
        <v>82056.726114088102</v>
      </c>
      <c r="G50" s="93">
        <v>475863.21230152698</v>
      </c>
      <c r="H50" s="93">
        <v>164630.6272251741</v>
      </c>
      <c r="I50" s="93">
        <v>57505.219240841005</v>
      </c>
      <c r="J50" s="93">
        <v>75342.63709907679</v>
      </c>
      <c r="K50" s="93">
        <v>108315.66092138398</v>
      </c>
      <c r="L50" s="93">
        <v>158634.79209823199</v>
      </c>
      <c r="M50" s="93">
        <v>251098.64077447297</v>
      </c>
      <c r="N50" s="93">
        <v>259678.61192060902</v>
      </c>
      <c r="O50" s="93">
        <v>1075206.18927979</v>
      </c>
      <c r="P50" s="93">
        <v>1661982.1076940109</v>
      </c>
      <c r="Q50" s="93">
        <v>295769.10526855191</v>
      </c>
      <c r="R50" s="94">
        <v>1957751.2129625618</v>
      </c>
      <c r="S50" s="93">
        <v>1178694.99520058</v>
      </c>
      <c r="T50" s="93">
        <v>361549.34823060851</v>
      </c>
      <c r="U50" s="93">
        <v>339087.07796384202</v>
      </c>
      <c r="V50" s="93">
        <v>11596.446023219298</v>
      </c>
      <c r="W50" s="93">
        <v>323924.84673222288</v>
      </c>
      <c r="X50" s="93">
        <v>257101.50118791108</v>
      </c>
    </row>
    <row r="51" spans="1:24" x14ac:dyDescent="0.25">
      <c r="A51" s="96" t="s">
        <v>83</v>
      </c>
      <c r="B51" s="97">
        <v>27588.648448782798</v>
      </c>
      <c r="C51" s="97">
        <v>11467.773999925699</v>
      </c>
      <c r="D51" s="97">
        <v>73205.621837693907</v>
      </c>
      <c r="E51" s="97">
        <v>15553.1536010953</v>
      </c>
      <c r="F51" s="97">
        <v>19375.6290270809</v>
      </c>
      <c r="G51" s="97">
        <v>119602.17846579599</v>
      </c>
      <c r="H51" s="97">
        <v>43767.6818319499</v>
      </c>
      <c r="I51" s="97">
        <v>14652.723797967499</v>
      </c>
      <c r="J51" s="97">
        <v>19165.104174295499</v>
      </c>
      <c r="K51" s="97">
        <v>27032.356040546401</v>
      </c>
      <c r="L51" s="97">
        <v>41763.362590998797</v>
      </c>
      <c r="M51" s="97">
        <v>64417.560574290401</v>
      </c>
      <c r="N51" s="97">
        <v>64448.5436945533</v>
      </c>
      <c r="O51" s="97">
        <v>275247.33270460198</v>
      </c>
      <c r="P51" s="97">
        <v>422438.15961918002</v>
      </c>
      <c r="Q51" s="97">
        <v>77272.201582945505</v>
      </c>
      <c r="R51" s="98">
        <v>499710.36120212602</v>
      </c>
      <c r="S51" s="97">
        <v>308544.13988318801</v>
      </c>
      <c r="T51" s="97">
        <v>89562.2440321514</v>
      </c>
      <c r="U51" s="97">
        <v>85393.594609201798</v>
      </c>
      <c r="V51" s="97">
        <v>773.34121192610496</v>
      </c>
      <c r="W51" s="97">
        <v>77093.844539653001</v>
      </c>
      <c r="X51" s="97">
        <v>61656.803073994299</v>
      </c>
    </row>
    <row r="52" spans="1:24" x14ac:dyDescent="0.25">
      <c r="A52" s="96" t="s">
        <v>84</v>
      </c>
      <c r="B52" s="97">
        <v>27174.00440392</v>
      </c>
      <c r="C52" s="97">
        <v>14011.6556364764</v>
      </c>
      <c r="D52" s="97">
        <v>82985.756402716695</v>
      </c>
      <c r="E52" s="97">
        <v>15839.8767960362</v>
      </c>
      <c r="F52" s="97">
        <v>20891.423888204099</v>
      </c>
      <c r="G52" s="97">
        <v>133728.71272343301</v>
      </c>
      <c r="H52" s="97">
        <v>49113.895553171802</v>
      </c>
      <c r="I52" s="97">
        <v>15870.1381399486</v>
      </c>
      <c r="J52" s="97">
        <v>20385.308411290102</v>
      </c>
      <c r="K52" s="97">
        <v>30032.9637715139</v>
      </c>
      <c r="L52" s="97">
        <v>42496.686219044801</v>
      </c>
      <c r="M52" s="97">
        <v>66939.471577274599</v>
      </c>
      <c r="N52" s="97">
        <v>69929.188213955102</v>
      </c>
      <c r="O52" s="97">
        <v>294767.65188619902</v>
      </c>
      <c r="P52" s="97">
        <v>455670.36901355197</v>
      </c>
      <c r="Q52" s="97">
        <v>79887.047313829898</v>
      </c>
      <c r="R52" s="98">
        <v>535557.41632738197</v>
      </c>
      <c r="S52" s="97">
        <v>321751.89971530699</v>
      </c>
      <c r="T52" s="97">
        <v>95934.701078501501</v>
      </c>
      <c r="U52" s="97">
        <v>92729.201672838695</v>
      </c>
      <c r="V52" s="97">
        <v>7349.1863668569104</v>
      </c>
      <c r="W52" s="97">
        <v>82694.477068819193</v>
      </c>
      <c r="X52" s="97">
        <v>64902.049574940698</v>
      </c>
    </row>
    <row r="53" spans="1:24" x14ac:dyDescent="0.25">
      <c r="A53" s="96" t="s">
        <v>85</v>
      </c>
      <c r="B53" s="97">
        <v>26472.211688836</v>
      </c>
      <c r="C53" s="97">
        <v>15738.5700233141</v>
      </c>
      <c r="D53" s="97">
        <v>82048.0345543617</v>
      </c>
      <c r="E53" s="97">
        <v>15402.8186713941</v>
      </c>
      <c r="F53" s="97">
        <v>22006.1153443736</v>
      </c>
      <c r="G53" s="97">
        <v>135195.53859344299</v>
      </c>
      <c r="H53" s="97">
        <v>50937.755509249</v>
      </c>
      <c r="I53" s="97">
        <v>16563.5636804237</v>
      </c>
      <c r="J53" s="97">
        <v>21273.040642921402</v>
      </c>
      <c r="K53" s="97">
        <v>36351.226570415398</v>
      </c>
      <c r="L53" s="97">
        <v>43261.787288438201</v>
      </c>
      <c r="M53" s="97">
        <v>68985.971452472993</v>
      </c>
      <c r="N53" s="97">
        <v>71455.373734664594</v>
      </c>
      <c r="O53" s="97">
        <v>308828.71887858497</v>
      </c>
      <c r="P53" s="97">
        <v>470496.469160865</v>
      </c>
      <c r="Q53" s="97">
        <v>82362.685248064998</v>
      </c>
      <c r="R53" s="98">
        <v>552859.15440892999</v>
      </c>
      <c r="S53" s="97">
        <v>332896.026964447</v>
      </c>
      <c r="T53" s="97">
        <v>99485.463945984098</v>
      </c>
      <c r="U53" s="97">
        <v>96633.964390062305</v>
      </c>
      <c r="V53" s="97">
        <v>1882.14803938413</v>
      </c>
      <c r="W53" s="97">
        <v>88086.485988658998</v>
      </c>
      <c r="X53" s="97">
        <v>66124.934919606996</v>
      </c>
    </row>
    <row r="54" spans="1:24" x14ac:dyDescent="0.25">
      <c r="A54" s="96" t="s">
        <v>86</v>
      </c>
      <c r="B54" s="97">
        <v>19722.685458461201</v>
      </c>
      <c r="C54" s="97">
        <v>16805.110340283802</v>
      </c>
      <c r="D54" s="97">
        <v>81667.437205227499</v>
      </c>
      <c r="E54" s="97">
        <v>15389.690931474301</v>
      </c>
      <c r="F54" s="97">
        <v>22297.5717403413</v>
      </c>
      <c r="G54" s="97">
        <v>136159.810217327</v>
      </c>
      <c r="H54" s="97">
        <v>54426.537105629497</v>
      </c>
      <c r="I54" s="97">
        <v>17189.8743816602</v>
      </c>
      <c r="J54" s="97">
        <v>23209.166771493001</v>
      </c>
      <c r="K54" s="97">
        <v>38103.323617524497</v>
      </c>
      <c r="L54" s="97">
        <v>44296.403901518002</v>
      </c>
      <c r="M54" s="97">
        <v>71808.796395961806</v>
      </c>
      <c r="N54" s="97">
        <v>89296.8043568266</v>
      </c>
      <c r="O54" s="97">
        <v>338330.90653061401</v>
      </c>
      <c r="P54" s="97">
        <v>494213.40220640198</v>
      </c>
      <c r="Q54" s="97">
        <v>88244.165855159794</v>
      </c>
      <c r="R54" s="98">
        <v>582457.56806156097</v>
      </c>
      <c r="S54" s="97">
        <v>350103.843437061</v>
      </c>
      <c r="T54" s="97">
        <v>125041.030943363</v>
      </c>
      <c r="U54" s="97">
        <v>95462.109327897298</v>
      </c>
      <c r="V54" s="97">
        <v>-6777.0156181700404</v>
      </c>
      <c r="W54" s="97">
        <v>83005.392402868907</v>
      </c>
      <c r="X54" s="97">
        <v>64377.792431458503</v>
      </c>
    </row>
    <row r="55" spans="1:24" x14ac:dyDescent="0.25">
      <c r="A55" s="99">
        <v>2005</v>
      </c>
      <c r="B55" s="97">
        <v>100957.55</v>
      </c>
      <c r="C55" s="97">
        <v>58023.11</v>
      </c>
      <c r="D55" s="97">
        <v>319906.8499999998</v>
      </c>
      <c r="E55" s="97">
        <v>62185.539999999899</v>
      </c>
      <c r="F55" s="97">
        <v>84570.739999999903</v>
      </c>
      <c r="G55" s="97">
        <v>524686.23999999894</v>
      </c>
      <c r="H55" s="97">
        <v>198245.87000000017</v>
      </c>
      <c r="I55" s="97">
        <v>64276.299999999996</v>
      </c>
      <c r="J55" s="97">
        <v>84032.62</v>
      </c>
      <c r="K55" s="97">
        <v>131519.8700000002</v>
      </c>
      <c r="L55" s="97">
        <v>171818.23999999982</v>
      </c>
      <c r="M55" s="97">
        <v>272151.79999999981</v>
      </c>
      <c r="N55" s="97">
        <v>295129.90999999957</v>
      </c>
      <c r="O55" s="97">
        <v>1217174.6099999999</v>
      </c>
      <c r="P55" s="97">
        <v>1842818.399999999</v>
      </c>
      <c r="Q55" s="97">
        <v>327766.10000000021</v>
      </c>
      <c r="R55" s="98">
        <v>2170584.4999999991</v>
      </c>
      <c r="S55" s="97">
        <v>1313295.9100000029</v>
      </c>
      <c r="T55" s="97">
        <v>410023.43999999994</v>
      </c>
      <c r="U55" s="97">
        <v>370218.87000000011</v>
      </c>
      <c r="V55" s="97">
        <v>3227.6599999971004</v>
      </c>
      <c r="W55" s="97">
        <v>330880.20000000013</v>
      </c>
      <c r="X55" s="97">
        <v>257061.58000000051</v>
      </c>
    </row>
    <row r="56" spans="1:24" x14ac:dyDescent="0.25">
      <c r="A56" s="92" t="s">
        <v>87</v>
      </c>
      <c r="B56" s="93">
        <v>28065.404598821999</v>
      </c>
      <c r="C56" s="93">
        <v>17529.2379114223</v>
      </c>
      <c r="D56" s="93">
        <v>73622.923040412701</v>
      </c>
      <c r="E56" s="93">
        <v>16216.0311778698</v>
      </c>
      <c r="F56" s="93">
        <v>20721.471485197999</v>
      </c>
      <c r="G56" s="93">
        <v>128089.66361490299</v>
      </c>
      <c r="H56" s="93">
        <v>51574.691762107999</v>
      </c>
      <c r="I56" s="93">
        <v>17057.9183808653</v>
      </c>
      <c r="J56" s="93">
        <v>19509.097090397201</v>
      </c>
      <c r="K56" s="93">
        <v>33447.361051719097</v>
      </c>
      <c r="L56" s="93">
        <v>44169.847698547397</v>
      </c>
      <c r="M56" s="93">
        <v>74288.810269264999</v>
      </c>
      <c r="N56" s="93">
        <v>73083.952137534303</v>
      </c>
      <c r="O56" s="93">
        <v>313131.67839043599</v>
      </c>
      <c r="P56" s="93">
        <v>469286.74660416099</v>
      </c>
      <c r="Q56" s="93">
        <v>84983.722624988295</v>
      </c>
      <c r="R56" s="94">
        <v>554270.46922914998</v>
      </c>
      <c r="S56" s="93">
        <v>345001.78761401301</v>
      </c>
      <c r="T56" s="93">
        <v>100991.556143743</v>
      </c>
      <c r="U56" s="93">
        <v>96723.077657528498</v>
      </c>
      <c r="V56" s="93">
        <v>-1707.0198681588699</v>
      </c>
      <c r="W56" s="93">
        <v>76049.395132315607</v>
      </c>
      <c r="X56" s="93">
        <v>62788.3274502922</v>
      </c>
    </row>
    <row r="57" spans="1:24" x14ac:dyDescent="0.25">
      <c r="A57" s="92" t="s">
        <v>88</v>
      </c>
      <c r="B57" s="93">
        <v>26201.0711510906</v>
      </c>
      <c r="C57" s="93">
        <v>16718.530369556898</v>
      </c>
      <c r="D57" s="93">
        <v>84940.851970454707</v>
      </c>
      <c r="E57" s="93">
        <v>16347.993231274901</v>
      </c>
      <c r="F57" s="93">
        <v>21262.449934405198</v>
      </c>
      <c r="G57" s="93">
        <v>139269.82550569199</v>
      </c>
      <c r="H57" s="93">
        <v>54869.871915558397</v>
      </c>
      <c r="I57" s="93">
        <v>17325.291195954102</v>
      </c>
      <c r="J57" s="93">
        <v>21283.319853688099</v>
      </c>
      <c r="K57" s="93">
        <v>35790.621909759197</v>
      </c>
      <c r="L57" s="93">
        <v>44953.033553221598</v>
      </c>
      <c r="M57" s="93">
        <v>78171.175337811495</v>
      </c>
      <c r="N57" s="93">
        <v>78270.146356424506</v>
      </c>
      <c r="O57" s="93">
        <v>330663.46012241702</v>
      </c>
      <c r="P57" s="93">
        <v>496134.35677920002</v>
      </c>
      <c r="Q57" s="93">
        <v>85842.504068170703</v>
      </c>
      <c r="R57" s="94">
        <v>581976.86084737</v>
      </c>
      <c r="S57" s="93">
        <v>355817.07157861599</v>
      </c>
      <c r="T57" s="93">
        <v>105728.71760344499</v>
      </c>
      <c r="U57" s="93">
        <v>100732.55791429699</v>
      </c>
      <c r="V57" s="93">
        <v>6668.7195200632596</v>
      </c>
      <c r="W57" s="93">
        <v>79740.013225815303</v>
      </c>
      <c r="X57" s="93">
        <v>66710.218994866504</v>
      </c>
    </row>
    <row r="58" spans="1:24" x14ac:dyDescent="0.25">
      <c r="A58" s="92" t="s">
        <v>89</v>
      </c>
      <c r="B58" s="93">
        <v>28661.881237897898</v>
      </c>
      <c r="C58" s="93">
        <v>20059.3741109734</v>
      </c>
      <c r="D58" s="93">
        <v>89552.884537310994</v>
      </c>
      <c r="E58" s="93">
        <v>16679.445704743699</v>
      </c>
      <c r="F58" s="93">
        <v>23379.6267715379</v>
      </c>
      <c r="G58" s="93">
        <v>149671.331124566</v>
      </c>
      <c r="H58" s="93">
        <v>58949.6470062753</v>
      </c>
      <c r="I58" s="93">
        <v>17975.402757690499</v>
      </c>
      <c r="J58" s="93">
        <v>22996.417791730801</v>
      </c>
      <c r="K58" s="93">
        <v>37177.213478953898</v>
      </c>
      <c r="L58" s="93">
        <v>46213.154750489703</v>
      </c>
      <c r="M58" s="93">
        <v>83916.995309999897</v>
      </c>
      <c r="N58" s="93">
        <v>82327.900273677005</v>
      </c>
      <c r="O58" s="93">
        <v>349556.73136881698</v>
      </c>
      <c r="P58" s="93">
        <v>527889.94373128098</v>
      </c>
      <c r="Q58" s="93">
        <v>89957.767446259299</v>
      </c>
      <c r="R58" s="94">
        <v>617847.71117754001</v>
      </c>
      <c r="S58" s="93">
        <v>368733.92387321702</v>
      </c>
      <c r="T58" s="93">
        <v>111875.35833709101</v>
      </c>
      <c r="U58" s="93">
        <v>108368.109642093</v>
      </c>
      <c r="V58" s="93">
        <v>6820.32705528931</v>
      </c>
      <c r="W58" s="93">
        <v>98607.730703485795</v>
      </c>
      <c r="X58" s="93">
        <v>76557.738433635197</v>
      </c>
    </row>
    <row r="59" spans="1:24" x14ac:dyDescent="0.25">
      <c r="A59" s="92" t="s">
        <v>90</v>
      </c>
      <c r="B59" s="93">
        <v>22365.663012189299</v>
      </c>
      <c r="C59" s="93">
        <v>17705.507608047399</v>
      </c>
      <c r="D59" s="93">
        <v>91831.330451821195</v>
      </c>
      <c r="E59" s="93">
        <v>16975.259886111598</v>
      </c>
      <c r="F59" s="93">
        <v>23738.5018088586</v>
      </c>
      <c r="G59" s="93">
        <v>150250.599754839</v>
      </c>
      <c r="H59" s="93">
        <v>63230.4193160582</v>
      </c>
      <c r="I59" s="93">
        <v>18271.027665490099</v>
      </c>
      <c r="J59" s="93">
        <v>25192.355264184102</v>
      </c>
      <c r="K59" s="93">
        <v>41052.693559567997</v>
      </c>
      <c r="L59" s="93">
        <v>47640.783997741702</v>
      </c>
      <c r="M59" s="93">
        <v>88037.629082923406</v>
      </c>
      <c r="N59" s="93">
        <v>99937.791232363903</v>
      </c>
      <c r="O59" s="93">
        <v>383362.70011832903</v>
      </c>
      <c r="P59" s="93">
        <v>555978.96288535697</v>
      </c>
      <c r="Q59" s="93">
        <v>99375.935860581594</v>
      </c>
      <c r="R59" s="94">
        <v>655354.89874593902</v>
      </c>
      <c r="S59" s="93">
        <v>386662.76693415601</v>
      </c>
      <c r="T59" s="93">
        <v>140137.53791572101</v>
      </c>
      <c r="U59" s="93">
        <v>108849.804786081</v>
      </c>
      <c r="V59" s="93">
        <v>2823.4532928039998</v>
      </c>
      <c r="W59" s="93">
        <v>91944.8109383829</v>
      </c>
      <c r="X59" s="93">
        <v>75063.475121206196</v>
      </c>
    </row>
    <row r="60" spans="1:24" x14ac:dyDescent="0.25">
      <c r="A60" s="95">
        <v>2006</v>
      </c>
      <c r="B60" s="93">
        <v>105294.01999999979</v>
      </c>
      <c r="C60" s="93">
        <v>72012.649999999994</v>
      </c>
      <c r="D60" s="93">
        <v>339947.98999999958</v>
      </c>
      <c r="E60" s="93">
        <v>66218.73</v>
      </c>
      <c r="F60" s="93">
        <v>89102.049999999697</v>
      </c>
      <c r="G60" s="93">
        <v>567281.41999999993</v>
      </c>
      <c r="H60" s="93">
        <v>228624.62999999989</v>
      </c>
      <c r="I60" s="93">
        <v>70629.64</v>
      </c>
      <c r="J60" s="93">
        <v>88981.190000000206</v>
      </c>
      <c r="K60" s="93">
        <v>147467.89000000019</v>
      </c>
      <c r="L60" s="93">
        <v>182976.82000000041</v>
      </c>
      <c r="M60" s="93">
        <v>324414.60999999981</v>
      </c>
      <c r="N60" s="93">
        <v>333619.78999999975</v>
      </c>
      <c r="O60" s="93">
        <v>1376714.5699999989</v>
      </c>
      <c r="P60" s="93">
        <v>2049290.0099999988</v>
      </c>
      <c r="Q60" s="93">
        <v>360159.92999999988</v>
      </c>
      <c r="R60" s="94">
        <v>2409449.939999999</v>
      </c>
      <c r="S60" s="93">
        <v>1456215.5500000019</v>
      </c>
      <c r="T60" s="93">
        <v>458733.17</v>
      </c>
      <c r="U60" s="93">
        <v>414673.54999999952</v>
      </c>
      <c r="V60" s="93">
        <v>14605.4799999977</v>
      </c>
      <c r="W60" s="93">
        <v>346341.9499999996</v>
      </c>
      <c r="X60" s="93">
        <v>281119.76000000013</v>
      </c>
    </row>
    <row r="61" spans="1:24" x14ac:dyDescent="0.25">
      <c r="A61" s="96" t="s">
        <v>91</v>
      </c>
      <c r="B61" s="97">
        <v>34345.974778741998</v>
      </c>
      <c r="C61" s="97">
        <v>15539.221555976101</v>
      </c>
      <c r="D61" s="97">
        <v>84400.444314761204</v>
      </c>
      <c r="E61" s="97">
        <v>17300.7783677138</v>
      </c>
      <c r="F61" s="97">
        <v>23803.356933190102</v>
      </c>
      <c r="G61" s="97">
        <v>141043.80117164101</v>
      </c>
      <c r="H61" s="97">
        <v>59837.622337176399</v>
      </c>
      <c r="I61" s="97">
        <v>18937.235619345101</v>
      </c>
      <c r="J61" s="97">
        <v>22182.924901673501</v>
      </c>
      <c r="K61" s="97">
        <v>42874.368813760302</v>
      </c>
      <c r="L61" s="97">
        <v>48637.8114074517</v>
      </c>
      <c r="M61" s="97">
        <v>84981.296137737503</v>
      </c>
      <c r="N61" s="97">
        <v>86020.300974907601</v>
      </c>
      <c r="O61" s="97">
        <v>363471.56019205198</v>
      </c>
      <c r="P61" s="97">
        <v>538861.33614243497</v>
      </c>
      <c r="Q61" s="97">
        <v>92561.667711268994</v>
      </c>
      <c r="R61" s="98">
        <v>631423.00385370397</v>
      </c>
      <c r="S61" s="97">
        <v>384998.89312178199</v>
      </c>
      <c r="T61" s="97">
        <v>114488.86501855199</v>
      </c>
      <c r="U61" s="97">
        <v>109266.941132796</v>
      </c>
      <c r="V61" s="97">
        <v>13576.157728649699</v>
      </c>
      <c r="W61" s="97">
        <v>85082.490794429803</v>
      </c>
      <c r="X61" s="97">
        <v>75990.343942504507</v>
      </c>
    </row>
    <row r="62" spans="1:24" x14ac:dyDescent="0.25">
      <c r="A62" s="96" t="s">
        <v>92</v>
      </c>
      <c r="B62" s="97">
        <v>32718.000173141001</v>
      </c>
      <c r="C62" s="97">
        <v>15624.041068794901</v>
      </c>
      <c r="D62" s="97">
        <v>95963.645510008297</v>
      </c>
      <c r="E62" s="97">
        <v>17904.818648500699</v>
      </c>
      <c r="F62" s="97">
        <v>25939.461902473999</v>
      </c>
      <c r="G62" s="97">
        <v>155431.967129778</v>
      </c>
      <c r="H62" s="97">
        <v>65939.141234834606</v>
      </c>
      <c r="I62" s="97">
        <v>20378.000193141699</v>
      </c>
      <c r="J62" s="97">
        <v>24197.517098005501</v>
      </c>
      <c r="K62" s="97">
        <v>44552.957871798302</v>
      </c>
      <c r="L62" s="97">
        <v>50965.164433341801</v>
      </c>
      <c r="M62" s="97">
        <v>88038.929308239996</v>
      </c>
      <c r="N62" s="97">
        <v>91842.901752865393</v>
      </c>
      <c r="O62" s="97">
        <v>385914.61189222703</v>
      </c>
      <c r="P62" s="97">
        <v>574064.57919514598</v>
      </c>
      <c r="Q62" s="97">
        <v>96590.122765689201</v>
      </c>
      <c r="R62" s="98">
        <v>670654.70196083502</v>
      </c>
      <c r="S62" s="97">
        <v>400751.22233127599</v>
      </c>
      <c r="T62" s="97">
        <v>123655.18233589501</v>
      </c>
      <c r="U62" s="97">
        <v>119166.959292377</v>
      </c>
      <c r="V62" s="97">
        <v>15015.4248500761</v>
      </c>
      <c r="W62" s="97">
        <v>89592.761913324503</v>
      </c>
      <c r="X62" s="97">
        <v>77526.848762112495</v>
      </c>
    </row>
    <row r="63" spans="1:24" x14ac:dyDescent="0.25">
      <c r="A63" s="96" t="s">
        <v>93</v>
      </c>
      <c r="B63" s="97">
        <v>29821.224833681699</v>
      </c>
      <c r="C63" s="97">
        <v>17138.3865916096</v>
      </c>
      <c r="D63" s="97">
        <v>104394.214600539</v>
      </c>
      <c r="E63" s="97">
        <v>17162.766670593199</v>
      </c>
      <c r="F63" s="97">
        <v>28016.2494849943</v>
      </c>
      <c r="G63" s="97">
        <v>166711.617347736</v>
      </c>
      <c r="H63" s="97">
        <v>70578.686962439693</v>
      </c>
      <c r="I63" s="97">
        <v>22285.374814551298</v>
      </c>
      <c r="J63" s="97">
        <v>25601.103773560499</v>
      </c>
      <c r="K63" s="97">
        <v>41054.325724190501</v>
      </c>
      <c r="L63" s="97">
        <v>51329.879532468702</v>
      </c>
      <c r="M63" s="97">
        <v>90475.365232545097</v>
      </c>
      <c r="N63" s="97">
        <v>91666.604660556099</v>
      </c>
      <c r="O63" s="97">
        <v>392991.34070031199</v>
      </c>
      <c r="P63" s="97">
        <v>589524.18288173003</v>
      </c>
      <c r="Q63" s="97">
        <v>102321.738076436</v>
      </c>
      <c r="R63" s="98">
        <v>691845.92095816601</v>
      </c>
      <c r="S63" s="97">
        <v>410354.143110918</v>
      </c>
      <c r="T63" s="97">
        <v>125131.291536723</v>
      </c>
      <c r="U63" s="97">
        <v>129920.68390401499</v>
      </c>
      <c r="V63" s="97">
        <v>16545.5812977321</v>
      </c>
      <c r="W63" s="97">
        <v>95806.491209513202</v>
      </c>
      <c r="X63" s="97">
        <v>85912.270100735695</v>
      </c>
    </row>
    <row r="64" spans="1:24" x14ac:dyDescent="0.25">
      <c r="A64" s="96" t="s">
        <v>94</v>
      </c>
      <c r="B64" s="97">
        <v>23266.510214435501</v>
      </c>
      <c r="C64" s="97">
        <v>20285.6907836194</v>
      </c>
      <c r="D64" s="97">
        <v>100274.915574692</v>
      </c>
      <c r="E64" s="97">
        <v>17210.986313192101</v>
      </c>
      <c r="F64" s="97">
        <v>28112.181679341698</v>
      </c>
      <c r="G64" s="97">
        <v>165883.77435084499</v>
      </c>
      <c r="H64" s="97">
        <v>74443.079465548901</v>
      </c>
      <c r="I64" s="97">
        <v>24291.0893729618</v>
      </c>
      <c r="J64" s="97">
        <v>30380.724226760402</v>
      </c>
      <c r="K64" s="97">
        <v>41694.0875902509</v>
      </c>
      <c r="L64" s="97">
        <v>53264.944626737502</v>
      </c>
      <c r="M64" s="97">
        <v>96273.589321477397</v>
      </c>
      <c r="N64" s="97">
        <v>107580.372611671</v>
      </c>
      <c r="O64" s="97">
        <v>427927.88721540797</v>
      </c>
      <c r="P64" s="97">
        <v>617078.17178068904</v>
      </c>
      <c r="Q64" s="97">
        <v>109261.131446606</v>
      </c>
      <c r="R64" s="98">
        <v>726339.30322729505</v>
      </c>
      <c r="S64" s="97">
        <v>432651.75143602502</v>
      </c>
      <c r="T64" s="97">
        <v>152023.73110883101</v>
      </c>
      <c r="U64" s="97">
        <v>131177.44567081201</v>
      </c>
      <c r="V64" s="97">
        <v>4468.5761235423097</v>
      </c>
      <c r="W64" s="97">
        <v>92066.066082732301</v>
      </c>
      <c r="X64" s="97">
        <v>86048.267194647895</v>
      </c>
    </row>
    <row r="65" spans="1:24" x14ac:dyDescent="0.25">
      <c r="A65" s="99">
        <v>2007</v>
      </c>
      <c r="B65" s="97">
        <v>120151.7100000002</v>
      </c>
      <c r="C65" s="97">
        <v>68587.34</v>
      </c>
      <c r="D65" s="97">
        <v>385033.2200000005</v>
      </c>
      <c r="E65" s="97">
        <v>69579.349999999802</v>
      </c>
      <c r="F65" s="97">
        <v>105871.2500000001</v>
      </c>
      <c r="G65" s="97">
        <v>629071.16</v>
      </c>
      <c r="H65" s="97">
        <v>270798.52999999962</v>
      </c>
      <c r="I65" s="97">
        <v>85891.699999999895</v>
      </c>
      <c r="J65" s="97">
        <v>102362.2699999999</v>
      </c>
      <c r="K65" s="97">
        <v>170175.74</v>
      </c>
      <c r="L65" s="97">
        <v>204197.7999999997</v>
      </c>
      <c r="M65" s="97">
        <v>359769.18</v>
      </c>
      <c r="N65" s="97">
        <v>377110.18000000005</v>
      </c>
      <c r="O65" s="97">
        <v>1570305.399999999</v>
      </c>
      <c r="P65" s="97">
        <v>2319528.27</v>
      </c>
      <c r="Q65" s="97">
        <v>400734.66000000021</v>
      </c>
      <c r="R65" s="98">
        <v>2720262.93</v>
      </c>
      <c r="S65" s="97">
        <v>1628756.0100000007</v>
      </c>
      <c r="T65" s="97">
        <v>515299.070000001</v>
      </c>
      <c r="U65" s="97">
        <v>489532.03</v>
      </c>
      <c r="V65" s="97">
        <v>49605.740000000194</v>
      </c>
      <c r="W65" s="97">
        <v>362547.80999999982</v>
      </c>
      <c r="X65" s="97">
        <v>325477.73000000056</v>
      </c>
    </row>
    <row r="66" spans="1:24" x14ac:dyDescent="0.25">
      <c r="A66" s="92" t="s">
        <v>95</v>
      </c>
      <c r="B66" s="93">
        <v>42412.668385591103</v>
      </c>
      <c r="C66" s="93">
        <v>18051.1534108175</v>
      </c>
      <c r="D66" s="93">
        <v>90223.403871504896</v>
      </c>
      <c r="E66" s="93">
        <v>17135.738268914502</v>
      </c>
      <c r="F66" s="93">
        <v>25875.316083415299</v>
      </c>
      <c r="G66" s="93">
        <v>151285.61163465201</v>
      </c>
      <c r="H66" s="93">
        <v>69266.106078166194</v>
      </c>
      <c r="I66" s="93">
        <v>24698.030750030401</v>
      </c>
      <c r="J66" s="93">
        <v>25926.5121757753</v>
      </c>
      <c r="K66" s="93">
        <v>44720.136212039302</v>
      </c>
      <c r="L66" s="93">
        <v>53366.724448070097</v>
      </c>
      <c r="M66" s="93">
        <v>93651.894721996694</v>
      </c>
      <c r="N66" s="93">
        <v>94335.013498340806</v>
      </c>
      <c r="O66" s="93">
        <v>405964.41788441897</v>
      </c>
      <c r="P66" s="93">
        <v>599662.697904662</v>
      </c>
      <c r="Q66" s="93">
        <v>112392.556288675</v>
      </c>
      <c r="R66" s="94">
        <v>712055.25419333705</v>
      </c>
      <c r="S66" s="93">
        <v>433753.14920511801</v>
      </c>
      <c r="T66" s="93">
        <v>128393.761490566</v>
      </c>
      <c r="U66" s="93">
        <v>132371.46538926399</v>
      </c>
      <c r="V66" s="93">
        <v>23503.587267449901</v>
      </c>
      <c r="W66" s="93">
        <v>80423.144548483702</v>
      </c>
      <c r="X66" s="93">
        <v>86389.853707545495</v>
      </c>
    </row>
    <row r="67" spans="1:24" x14ac:dyDescent="0.25">
      <c r="A67" s="92" t="s">
        <v>96</v>
      </c>
      <c r="B67" s="93">
        <v>43288.961887236699</v>
      </c>
      <c r="C67" s="93">
        <v>21446.834667970601</v>
      </c>
      <c r="D67" s="93">
        <v>109761.730930883</v>
      </c>
      <c r="E67" s="93">
        <v>17550.748007378501</v>
      </c>
      <c r="F67" s="93">
        <v>27854.133968436199</v>
      </c>
      <c r="G67" s="93">
        <v>176613.44757466801</v>
      </c>
      <c r="H67" s="93">
        <v>78837.898633524703</v>
      </c>
      <c r="I67" s="93">
        <v>25858.3533188496</v>
      </c>
      <c r="J67" s="93">
        <v>27408.921208437801</v>
      </c>
      <c r="K67" s="93">
        <v>41225.259975994697</v>
      </c>
      <c r="L67" s="93">
        <v>54894.239893474602</v>
      </c>
      <c r="M67" s="93">
        <v>99046.031991810407</v>
      </c>
      <c r="N67" s="93">
        <v>104315.331588773</v>
      </c>
      <c r="O67" s="93">
        <v>431586.03661086498</v>
      </c>
      <c r="P67" s="93">
        <v>651488.446072769</v>
      </c>
      <c r="Q67" s="93">
        <v>118036.718866102</v>
      </c>
      <c r="R67" s="94">
        <v>769525.16493887198</v>
      </c>
      <c r="S67" s="93">
        <v>456472.73873585998</v>
      </c>
      <c r="T67" s="93">
        <v>139782.57678470801</v>
      </c>
      <c r="U67" s="93">
        <v>147732.517480615</v>
      </c>
      <c r="V67" s="93">
        <v>25908.824622550201</v>
      </c>
      <c r="W67" s="93">
        <v>98350.091254698797</v>
      </c>
      <c r="X67" s="93">
        <v>98721.583939560398</v>
      </c>
    </row>
    <row r="68" spans="1:24" x14ac:dyDescent="0.25">
      <c r="A68" s="92" t="s">
        <v>97</v>
      </c>
      <c r="B68" s="93">
        <v>34034.676732506799</v>
      </c>
      <c r="C68" s="93">
        <v>30534.1615719168</v>
      </c>
      <c r="D68" s="93">
        <v>126929.139330223</v>
      </c>
      <c r="E68" s="93">
        <v>16667.9214342163</v>
      </c>
      <c r="F68" s="93">
        <v>30724.928964087201</v>
      </c>
      <c r="G68" s="93">
        <v>204856.15130044401</v>
      </c>
      <c r="H68" s="93">
        <v>87103.893065738303</v>
      </c>
      <c r="I68" s="93">
        <v>27144.4313784064</v>
      </c>
      <c r="J68" s="93">
        <v>27850.2713946771</v>
      </c>
      <c r="K68" s="93">
        <v>44019.513706608901</v>
      </c>
      <c r="L68" s="93">
        <v>56666.537629426202</v>
      </c>
      <c r="M68" s="93">
        <v>101652.43012673401</v>
      </c>
      <c r="N68" s="93">
        <v>104414.706035108</v>
      </c>
      <c r="O68" s="93">
        <v>448851.78333669901</v>
      </c>
      <c r="P68" s="93">
        <v>687742.61136965</v>
      </c>
      <c r="Q68" s="93">
        <v>124859.972428339</v>
      </c>
      <c r="R68" s="94">
        <v>812602.58379798895</v>
      </c>
      <c r="S68" s="93">
        <v>480468.42873469897</v>
      </c>
      <c r="T68" s="93">
        <v>144804.72048225399</v>
      </c>
      <c r="U68" s="93">
        <v>168885.98283488699</v>
      </c>
      <c r="V68" s="93">
        <v>17306.754472262499</v>
      </c>
      <c r="W68" s="93">
        <v>115426.578513695</v>
      </c>
      <c r="X68" s="93">
        <v>114289.881239808</v>
      </c>
    </row>
    <row r="69" spans="1:24" x14ac:dyDescent="0.25">
      <c r="A69" s="92" t="s">
        <v>98</v>
      </c>
      <c r="B69" s="93">
        <v>22314.872994665198</v>
      </c>
      <c r="C69" s="93">
        <v>30255.970349295101</v>
      </c>
      <c r="D69" s="93">
        <v>107064.24586738901</v>
      </c>
      <c r="E69" s="93">
        <v>17484.1722894907</v>
      </c>
      <c r="F69" s="93">
        <v>30347.5809840613</v>
      </c>
      <c r="G69" s="93">
        <v>185151.96949023599</v>
      </c>
      <c r="H69" s="93">
        <v>86901.0622225712</v>
      </c>
      <c r="I69" s="93">
        <v>26811.874552713602</v>
      </c>
      <c r="J69" s="93">
        <v>33448.555221109396</v>
      </c>
      <c r="K69" s="93">
        <v>40854.370105357397</v>
      </c>
      <c r="L69" s="93">
        <v>56371.928029028997</v>
      </c>
      <c r="M69" s="93">
        <v>104571.693159459</v>
      </c>
      <c r="N69" s="93">
        <v>131157.62887777801</v>
      </c>
      <c r="O69" s="93">
        <v>480117.11216801801</v>
      </c>
      <c r="P69" s="93">
        <v>687583.95465291897</v>
      </c>
      <c r="Q69" s="93">
        <v>128036.14241688501</v>
      </c>
      <c r="R69" s="94">
        <v>815620.09706980397</v>
      </c>
      <c r="S69" s="93">
        <v>486815.72332432301</v>
      </c>
      <c r="T69" s="93">
        <v>172886.961242472</v>
      </c>
      <c r="U69" s="93">
        <v>153855.614295234</v>
      </c>
      <c r="V69" s="93">
        <v>2755.49363774004</v>
      </c>
      <c r="W69" s="93">
        <v>126680.955683122</v>
      </c>
      <c r="X69" s="93">
        <v>127374.651113086</v>
      </c>
    </row>
    <row r="70" spans="1:24" x14ac:dyDescent="0.25">
      <c r="A70" s="95">
        <v>2008</v>
      </c>
      <c r="B70" s="93">
        <v>142051.17999999982</v>
      </c>
      <c r="C70" s="93">
        <v>100288.12</v>
      </c>
      <c r="D70" s="93">
        <v>433978.5199999999</v>
      </c>
      <c r="E70" s="93">
        <v>68838.58</v>
      </c>
      <c r="F70" s="93">
        <v>114801.95999999999</v>
      </c>
      <c r="G70" s="93">
        <v>717907.18</v>
      </c>
      <c r="H70" s="93">
        <v>322108.96000000043</v>
      </c>
      <c r="I70" s="93">
        <v>104512.69</v>
      </c>
      <c r="J70" s="93">
        <v>114634.2599999996</v>
      </c>
      <c r="K70" s="93">
        <v>170819.28000000032</v>
      </c>
      <c r="L70" s="93">
        <v>221299.42999999988</v>
      </c>
      <c r="M70" s="93">
        <v>398922.0500000001</v>
      </c>
      <c r="N70" s="93">
        <v>434222.67999999982</v>
      </c>
      <c r="O70" s="93">
        <v>1766519.350000001</v>
      </c>
      <c r="P70" s="93">
        <v>2626477.71</v>
      </c>
      <c r="Q70" s="93">
        <v>483325.390000001</v>
      </c>
      <c r="R70" s="94">
        <v>3109803.100000002</v>
      </c>
      <c r="S70" s="93">
        <v>1857510.04</v>
      </c>
      <c r="T70" s="93">
        <v>585868.02</v>
      </c>
      <c r="U70" s="93">
        <v>602845.57999999996</v>
      </c>
      <c r="V70" s="93">
        <v>69474.660000002608</v>
      </c>
      <c r="W70" s="93">
        <v>420880.76999999949</v>
      </c>
      <c r="X70" s="93">
        <v>426775.96999999986</v>
      </c>
    </row>
    <row r="71" spans="1:24" x14ac:dyDescent="0.25">
      <c r="A71" s="96" t="s">
        <v>99</v>
      </c>
      <c r="B71" s="97">
        <v>41178.077943597797</v>
      </c>
      <c r="C71" s="97">
        <v>17836.688477485201</v>
      </c>
      <c r="D71" s="97">
        <v>87133.098508871699</v>
      </c>
      <c r="E71" s="97">
        <v>16993.472583254199</v>
      </c>
      <c r="F71" s="97">
        <v>30845.7556635652</v>
      </c>
      <c r="G71" s="97">
        <v>152809.015233176</v>
      </c>
      <c r="H71" s="97">
        <v>77957.237688993395</v>
      </c>
      <c r="I71" s="97">
        <v>25773.212369587702</v>
      </c>
      <c r="J71" s="97">
        <v>27652.672657055798</v>
      </c>
      <c r="K71" s="97">
        <v>42569.338895890898</v>
      </c>
      <c r="L71" s="97">
        <v>58925.321258207397</v>
      </c>
      <c r="M71" s="97">
        <v>106821.499908863</v>
      </c>
      <c r="N71" s="97">
        <v>113419.499488912</v>
      </c>
      <c r="O71" s="97">
        <v>453118.78226751002</v>
      </c>
      <c r="P71" s="97">
        <v>647105.87544428394</v>
      </c>
      <c r="Q71" s="97">
        <v>109021.219448925</v>
      </c>
      <c r="R71" s="98">
        <v>756127.09489320905</v>
      </c>
      <c r="S71" s="97">
        <v>474263.56852416397</v>
      </c>
      <c r="T71" s="97">
        <v>150521.42917893501</v>
      </c>
      <c r="U71" s="97">
        <v>134944.70809136401</v>
      </c>
      <c r="V71" s="97">
        <v>2750.4987698650898</v>
      </c>
      <c r="W71" s="97">
        <v>87579.374714296006</v>
      </c>
      <c r="X71" s="97">
        <v>93932.484385415199</v>
      </c>
    </row>
    <row r="72" spans="1:24" x14ac:dyDescent="0.25">
      <c r="A72" s="96" t="s">
        <v>100</v>
      </c>
      <c r="B72" s="97">
        <v>40931.083882223902</v>
      </c>
      <c r="C72" s="97">
        <v>11596.0445486194</v>
      </c>
      <c r="D72" s="97">
        <v>106721.99275121</v>
      </c>
      <c r="E72" s="97">
        <v>18371.081077287701</v>
      </c>
      <c r="F72" s="97">
        <v>36319.903690681997</v>
      </c>
      <c r="G72" s="97">
        <v>173009.022067799</v>
      </c>
      <c r="H72" s="97">
        <v>87871.960992179302</v>
      </c>
      <c r="I72" s="97">
        <v>26530.370703026401</v>
      </c>
      <c r="J72" s="97">
        <v>29510.297641462999</v>
      </c>
      <c r="K72" s="97">
        <v>45328.215603746903</v>
      </c>
      <c r="L72" s="97">
        <v>60414.983646822897</v>
      </c>
      <c r="M72" s="97">
        <v>111989.004483064</v>
      </c>
      <c r="N72" s="97">
        <v>114138.64760141799</v>
      </c>
      <c r="O72" s="97">
        <v>475783.48067172099</v>
      </c>
      <c r="P72" s="97">
        <v>689723.58662174398</v>
      </c>
      <c r="Q72" s="97">
        <v>113853.96006334</v>
      </c>
      <c r="R72" s="98">
        <v>803577.546685084</v>
      </c>
      <c r="S72" s="97">
        <v>504219.98023171502</v>
      </c>
      <c r="T72" s="97">
        <v>150884.78010629601</v>
      </c>
      <c r="U72" s="97">
        <v>147361.65343000801</v>
      </c>
      <c r="V72" s="97">
        <v>-3904.9916138376302</v>
      </c>
      <c r="W72" s="97">
        <v>94053.025063361201</v>
      </c>
      <c r="X72" s="97">
        <v>89036.900532458996</v>
      </c>
    </row>
    <row r="73" spans="1:24" x14ac:dyDescent="0.25">
      <c r="A73" s="96" t="s">
        <v>101</v>
      </c>
      <c r="B73" s="97">
        <v>37986.233355976801</v>
      </c>
      <c r="C73" s="97">
        <v>14239.6757529305</v>
      </c>
      <c r="D73" s="97">
        <v>116572.943933041</v>
      </c>
      <c r="E73" s="97">
        <v>19541.9245692761</v>
      </c>
      <c r="F73" s="97">
        <v>42573.433726790397</v>
      </c>
      <c r="G73" s="97">
        <v>192927.97798203799</v>
      </c>
      <c r="H73" s="97">
        <v>95956.507533039607</v>
      </c>
      <c r="I73" s="97">
        <v>27593.4803466302</v>
      </c>
      <c r="J73" s="97">
        <v>30771.7489429907</v>
      </c>
      <c r="K73" s="97">
        <v>50060.164769880997</v>
      </c>
      <c r="L73" s="97">
        <v>62785.746189603196</v>
      </c>
      <c r="M73" s="97">
        <v>117078.607245208</v>
      </c>
      <c r="N73" s="97">
        <v>116226.67038359</v>
      </c>
      <c r="O73" s="97">
        <v>500472.92541094299</v>
      </c>
      <c r="P73" s="97">
        <v>731387.13674895803</v>
      </c>
      <c r="Q73" s="97">
        <v>121456.121257358</v>
      </c>
      <c r="R73" s="98">
        <v>852843.25800631603</v>
      </c>
      <c r="S73" s="97">
        <v>534397.20727762696</v>
      </c>
      <c r="T73" s="97">
        <v>157479.62086879401</v>
      </c>
      <c r="U73" s="97">
        <v>172381.62816129701</v>
      </c>
      <c r="V73" s="97">
        <v>-8449.7418430170492</v>
      </c>
      <c r="W73" s="97">
        <v>92891.285705536997</v>
      </c>
      <c r="X73" s="97">
        <v>95856.742163921706</v>
      </c>
    </row>
    <row r="74" spans="1:24" x14ac:dyDescent="0.25">
      <c r="A74" s="96" t="s">
        <v>102</v>
      </c>
      <c r="B74" s="97">
        <v>29117.244818201401</v>
      </c>
      <c r="C74" s="97">
        <v>19032.211220964899</v>
      </c>
      <c r="D74" s="97">
        <v>124848.974806878</v>
      </c>
      <c r="E74" s="97">
        <v>21709.641770181999</v>
      </c>
      <c r="F74" s="97">
        <v>44885.256918962397</v>
      </c>
      <c r="G74" s="97">
        <v>210476.08471698701</v>
      </c>
      <c r="H74" s="97">
        <v>100128.17378578801</v>
      </c>
      <c r="I74" s="97">
        <v>29505.506580755798</v>
      </c>
      <c r="J74" s="97">
        <v>34238.270758490798</v>
      </c>
      <c r="K74" s="97">
        <v>49635.550730481402</v>
      </c>
      <c r="L74" s="97">
        <v>65090.928905366003</v>
      </c>
      <c r="M74" s="97">
        <v>119960.49836286499</v>
      </c>
      <c r="N74" s="97">
        <v>143393.98252607899</v>
      </c>
      <c r="O74" s="97">
        <v>541952.91164982598</v>
      </c>
      <c r="P74" s="97">
        <v>781546.24118501402</v>
      </c>
      <c r="Q74" s="97">
        <v>138945.20923037699</v>
      </c>
      <c r="R74" s="98">
        <v>920491.45041538996</v>
      </c>
      <c r="S74" s="97">
        <v>552152.43396649696</v>
      </c>
      <c r="T74" s="97">
        <v>196077.679845976</v>
      </c>
      <c r="U74" s="97">
        <v>181987.790317331</v>
      </c>
      <c r="V74" s="97">
        <v>-588.96531301552</v>
      </c>
      <c r="W74" s="97">
        <v>87156.784516806496</v>
      </c>
      <c r="X74" s="97">
        <v>96294.272918204602</v>
      </c>
    </row>
    <row r="75" spans="1:24" x14ac:dyDescent="0.25">
      <c r="A75" s="99">
        <v>2009</v>
      </c>
      <c r="B75" s="97">
        <v>149212.6399999999</v>
      </c>
      <c r="C75" s="97">
        <v>62704.62</v>
      </c>
      <c r="D75" s="97">
        <v>435277.01000000071</v>
      </c>
      <c r="E75" s="97">
        <v>76616.12000000001</v>
      </c>
      <c r="F75" s="97">
        <v>154624.35</v>
      </c>
      <c r="G75" s="97">
        <v>729222.1</v>
      </c>
      <c r="H75" s="97">
        <v>361913.8800000003</v>
      </c>
      <c r="I75" s="97">
        <v>109402.57000000009</v>
      </c>
      <c r="J75" s="97">
        <v>122172.99000000031</v>
      </c>
      <c r="K75" s="97">
        <v>187593.27000000019</v>
      </c>
      <c r="L75" s="97">
        <v>247216.97999999952</v>
      </c>
      <c r="M75" s="97">
        <v>455849.61</v>
      </c>
      <c r="N75" s="97">
        <v>487178.799999999</v>
      </c>
      <c r="O75" s="97">
        <v>1971328.1</v>
      </c>
      <c r="P75" s="97">
        <v>2849762.84</v>
      </c>
      <c r="Q75" s="97">
        <v>483276.51</v>
      </c>
      <c r="R75" s="98">
        <v>3333039.3499999992</v>
      </c>
      <c r="S75" s="97">
        <v>2065033.190000003</v>
      </c>
      <c r="T75" s="97">
        <v>654963.51000000094</v>
      </c>
      <c r="U75" s="97">
        <v>636675.78</v>
      </c>
      <c r="V75" s="97">
        <v>-10193.200000005101</v>
      </c>
      <c r="W75" s="97">
        <v>361680.47000000067</v>
      </c>
      <c r="X75" s="97">
        <v>375120.40000000049</v>
      </c>
    </row>
    <row r="76" spans="1:24" x14ac:dyDescent="0.25">
      <c r="A76" s="92" t="s">
        <v>103</v>
      </c>
      <c r="B76" s="93">
        <v>43763.251451800403</v>
      </c>
      <c r="C76" s="93">
        <v>20678.950449301501</v>
      </c>
      <c r="D76" s="93">
        <v>107285.367906539</v>
      </c>
      <c r="E76" s="93">
        <v>20021.343913095101</v>
      </c>
      <c r="F76" s="93">
        <v>44725.323120483597</v>
      </c>
      <c r="G76" s="93">
        <v>192710.98538941899</v>
      </c>
      <c r="H76" s="93">
        <v>93763.781094031801</v>
      </c>
      <c r="I76" s="93">
        <v>32669.427457285899</v>
      </c>
      <c r="J76" s="93">
        <v>29054.426969829601</v>
      </c>
      <c r="K76" s="93">
        <v>53715.2912264068</v>
      </c>
      <c r="L76" s="93">
        <v>65789.122208501605</v>
      </c>
      <c r="M76" s="93">
        <v>120515.383503498</v>
      </c>
      <c r="N76" s="93">
        <v>121078.045000967</v>
      </c>
      <c r="O76" s="93">
        <v>516585.47746052098</v>
      </c>
      <c r="P76" s="93">
        <v>753059.71430174005</v>
      </c>
      <c r="Q76" s="93">
        <v>133337.588587915</v>
      </c>
      <c r="R76" s="94">
        <v>886397.30288965499</v>
      </c>
      <c r="S76" s="93">
        <v>546391.865527004</v>
      </c>
      <c r="T76" s="93">
        <v>163725.40175466199</v>
      </c>
      <c r="U76" s="93">
        <v>177984.466810699</v>
      </c>
      <c r="V76" s="93">
        <v>12732.732054632799</v>
      </c>
      <c r="W76" s="93">
        <v>86093.659875889804</v>
      </c>
      <c r="X76" s="93">
        <v>100530.823133233</v>
      </c>
    </row>
    <row r="77" spans="1:24" x14ac:dyDescent="0.25">
      <c r="A77" s="92" t="s">
        <v>104</v>
      </c>
      <c r="B77" s="93">
        <v>40361.781003939999</v>
      </c>
      <c r="C77" s="93">
        <v>26878.569882641801</v>
      </c>
      <c r="D77" s="93">
        <v>122206.79874877</v>
      </c>
      <c r="E77" s="93">
        <v>20664.453836099001</v>
      </c>
      <c r="F77" s="93">
        <v>51397.200502747997</v>
      </c>
      <c r="G77" s="93">
        <v>221147.02297025899</v>
      </c>
      <c r="H77" s="93">
        <v>103672.47355655101</v>
      </c>
      <c r="I77" s="93">
        <v>34922.808040380303</v>
      </c>
      <c r="J77" s="93">
        <v>30236.6314664495</v>
      </c>
      <c r="K77" s="93">
        <v>54228.950769917297</v>
      </c>
      <c r="L77" s="93">
        <v>67425.938231882203</v>
      </c>
      <c r="M77" s="93">
        <v>123501.118024799</v>
      </c>
      <c r="N77" s="93">
        <v>126518.55367433801</v>
      </c>
      <c r="O77" s="93">
        <v>540506.47376431804</v>
      </c>
      <c r="P77" s="93">
        <v>802015.27773851599</v>
      </c>
      <c r="Q77" s="93">
        <v>142129.72034371999</v>
      </c>
      <c r="R77" s="94">
        <v>944144.99808223604</v>
      </c>
      <c r="S77" s="93">
        <v>568567.34217267204</v>
      </c>
      <c r="T77" s="93">
        <v>172802.809213737</v>
      </c>
      <c r="U77" s="93">
        <v>193393.029764837</v>
      </c>
      <c r="V77" s="93">
        <v>15320.5104582603</v>
      </c>
      <c r="W77" s="93">
        <v>104085.63734628999</v>
      </c>
      <c r="X77" s="93">
        <v>110024.330873559</v>
      </c>
    </row>
    <row r="78" spans="1:24" x14ac:dyDescent="0.25">
      <c r="A78" s="92" t="s">
        <v>105</v>
      </c>
      <c r="B78" s="93">
        <v>41883.8910634969</v>
      </c>
      <c r="C78" s="93">
        <v>31516.005068937498</v>
      </c>
      <c r="D78" s="93">
        <v>132753.45319480199</v>
      </c>
      <c r="E78" s="93">
        <v>26280.221892597401</v>
      </c>
      <c r="F78" s="93">
        <v>54980.408351017897</v>
      </c>
      <c r="G78" s="93">
        <v>245530.08850735499</v>
      </c>
      <c r="H78" s="93">
        <v>106645.540678112</v>
      </c>
      <c r="I78" s="93">
        <v>34982.405268747098</v>
      </c>
      <c r="J78" s="93">
        <v>32100.969221208099</v>
      </c>
      <c r="K78" s="93">
        <v>57751.9242877254</v>
      </c>
      <c r="L78" s="93">
        <v>68896.620593989093</v>
      </c>
      <c r="M78" s="93">
        <v>133558.094508662</v>
      </c>
      <c r="N78" s="93">
        <v>128579.19582997001</v>
      </c>
      <c r="O78" s="93">
        <v>562514.75038841297</v>
      </c>
      <c r="P78" s="93">
        <v>849928.72995926498</v>
      </c>
      <c r="Q78" s="93">
        <v>148006.075702473</v>
      </c>
      <c r="R78" s="94">
        <v>997934.80566173804</v>
      </c>
      <c r="S78" s="93">
        <v>596732.424709643</v>
      </c>
      <c r="T78" s="93">
        <v>179939.88797517799</v>
      </c>
      <c r="U78" s="93">
        <v>214814.01292945599</v>
      </c>
      <c r="V78" s="93">
        <v>19041.5710675583</v>
      </c>
      <c r="W78" s="93">
        <v>112717.807912594</v>
      </c>
      <c r="X78" s="93">
        <v>125310.898932693</v>
      </c>
    </row>
    <row r="79" spans="1:24" x14ac:dyDescent="0.25">
      <c r="A79" s="92" t="s">
        <v>106</v>
      </c>
      <c r="B79" s="93">
        <v>33923.076480762902</v>
      </c>
      <c r="C79" s="93">
        <v>30891.474599119301</v>
      </c>
      <c r="D79" s="93">
        <v>132106.38014988901</v>
      </c>
      <c r="E79" s="93">
        <v>25947.980358208501</v>
      </c>
      <c r="F79" s="93">
        <v>55824.068025750399</v>
      </c>
      <c r="G79" s="93">
        <v>244769.90313296701</v>
      </c>
      <c r="H79" s="93">
        <v>112147.20467130499</v>
      </c>
      <c r="I79" s="93">
        <v>39085.359233586503</v>
      </c>
      <c r="J79" s="93">
        <v>35149.972342513298</v>
      </c>
      <c r="K79" s="93">
        <v>58864.833715950503</v>
      </c>
      <c r="L79" s="93">
        <v>72308.318965627201</v>
      </c>
      <c r="M79" s="93">
        <v>139918.403963041</v>
      </c>
      <c r="N79" s="93">
        <v>161669.20549472599</v>
      </c>
      <c r="O79" s="93">
        <v>619143.29838675004</v>
      </c>
      <c r="P79" s="93">
        <v>897836.27800048003</v>
      </c>
      <c r="Q79" s="93">
        <v>159533.615365893</v>
      </c>
      <c r="R79" s="94">
        <v>1057369.8933663699</v>
      </c>
      <c r="S79" s="93">
        <v>628475.36759068095</v>
      </c>
      <c r="T79" s="93">
        <v>222497.901056423</v>
      </c>
      <c r="U79" s="93">
        <v>211754.490495009</v>
      </c>
      <c r="V79" s="93">
        <v>2125.1864195481298</v>
      </c>
      <c r="W79" s="93">
        <v>114372.894865226</v>
      </c>
      <c r="X79" s="93">
        <v>121855.947060515</v>
      </c>
    </row>
    <row r="80" spans="1:24" x14ac:dyDescent="0.25">
      <c r="A80" s="95">
        <v>2010</v>
      </c>
      <c r="B80" s="93">
        <v>159932.00000000023</v>
      </c>
      <c r="C80" s="93">
        <v>109965.00000000012</v>
      </c>
      <c r="D80" s="93">
        <v>494352</v>
      </c>
      <c r="E80" s="93">
        <v>92914</v>
      </c>
      <c r="F80" s="93">
        <v>206926.99999999988</v>
      </c>
      <c r="G80" s="93">
        <v>904158</v>
      </c>
      <c r="H80" s="93">
        <v>416228.99999999977</v>
      </c>
      <c r="I80" s="93">
        <v>141659.9999999998</v>
      </c>
      <c r="J80" s="93">
        <v>126542.00000000049</v>
      </c>
      <c r="K80" s="93">
        <v>224561</v>
      </c>
      <c r="L80" s="93">
        <v>274420.00000000012</v>
      </c>
      <c r="M80" s="93">
        <v>517493</v>
      </c>
      <c r="N80" s="93">
        <v>537845.00000000105</v>
      </c>
      <c r="O80" s="93">
        <v>2238750.0000000019</v>
      </c>
      <c r="P80" s="93">
        <v>3302840.0000000009</v>
      </c>
      <c r="Q80" s="93">
        <v>583007.00000000093</v>
      </c>
      <c r="R80" s="94">
        <v>3885846.9999999991</v>
      </c>
      <c r="S80" s="93">
        <v>2340167</v>
      </c>
      <c r="T80" s="93">
        <v>738965.99999999988</v>
      </c>
      <c r="U80" s="93">
        <v>797946.00000000093</v>
      </c>
      <c r="V80" s="93">
        <v>49219.999999999505</v>
      </c>
      <c r="W80" s="93">
        <v>417269.99999999977</v>
      </c>
      <c r="X80" s="93">
        <v>457722</v>
      </c>
    </row>
    <row r="81" spans="1:24" x14ac:dyDescent="0.25">
      <c r="A81" s="96" t="s">
        <v>107</v>
      </c>
      <c r="B81" s="97">
        <v>53738.5764066638</v>
      </c>
      <c r="C81" s="97">
        <v>32698.858566016301</v>
      </c>
      <c r="D81" s="97">
        <v>119610.82175348701</v>
      </c>
      <c r="E81" s="97">
        <v>23621.418397080401</v>
      </c>
      <c r="F81" s="97">
        <v>52706.205098831997</v>
      </c>
      <c r="G81" s="97">
        <v>228637.303815416</v>
      </c>
      <c r="H81" s="97">
        <v>108848.00701399799</v>
      </c>
      <c r="I81" s="97">
        <v>38455.296514394897</v>
      </c>
      <c r="J81" s="97">
        <v>30699.971864790099</v>
      </c>
      <c r="K81" s="97">
        <v>59174.598704852098</v>
      </c>
      <c r="L81" s="97">
        <v>73848.982398438893</v>
      </c>
      <c r="M81" s="97">
        <v>135234.684149832</v>
      </c>
      <c r="N81" s="97">
        <v>132556.85497692201</v>
      </c>
      <c r="O81" s="97">
        <v>578818.39562322898</v>
      </c>
      <c r="P81" s="97">
        <v>861194.27584530797</v>
      </c>
      <c r="Q81" s="97">
        <v>155336.147156972</v>
      </c>
      <c r="R81" s="98">
        <v>1016530.4230022799</v>
      </c>
      <c r="S81" s="97">
        <v>623584.713298533</v>
      </c>
      <c r="T81" s="97">
        <v>177786.821613154</v>
      </c>
      <c r="U81" s="97">
        <v>209985.55341280199</v>
      </c>
      <c r="V81" s="97">
        <v>17766.0871653828</v>
      </c>
      <c r="W81" s="97">
        <v>102540.60352648101</v>
      </c>
      <c r="X81" s="97">
        <v>115133.35601407199</v>
      </c>
    </row>
    <row r="82" spans="1:24" x14ac:dyDescent="0.25">
      <c r="A82" s="96" t="s">
        <v>108</v>
      </c>
      <c r="B82" s="97">
        <v>53828.227577389604</v>
      </c>
      <c r="C82" s="97">
        <v>39580.227271197298</v>
      </c>
      <c r="D82" s="97">
        <v>129070.566327972</v>
      </c>
      <c r="E82" s="97">
        <v>24327.801946395601</v>
      </c>
      <c r="F82" s="97">
        <v>57420.610142579899</v>
      </c>
      <c r="G82" s="97">
        <v>250399.20568814501</v>
      </c>
      <c r="H82" s="97">
        <v>117526.605016598</v>
      </c>
      <c r="I82" s="97">
        <v>40716.383249874598</v>
      </c>
      <c r="J82" s="97">
        <v>33426.836013482702</v>
      </c>
      <c r="K82" s="97">
        <v>60211.672858967497</v>
      </c>
      <c r="L82" s="97">
        <v>77026.872758036799</v>
      </c>
      <c r="M82" s="97">
        <v>147271.98214616199</v>
      </c>
      <c r="N82" s="97">
        <v>145814.78153578399</v>
      </c>
      <c r="O82" s="97">
        <v>621995.13357890595</v>
      </c>
      <c r="P82" s="97">
        <v>926222.56684443995</v>
      </c>
      <c r="Q82" s="97">
        <v>160489.096297841</v>
      </c>
      <c r="R82" s="98">
        <v>1086711.66314228</v>
      </c>
      <c r="S82" s="97">
        <v>648648.59944605501</v>
      </c>
      <c r="T82" s="97">
        <v>199020.489422399</v>
      </c>
      <c r="U82" s="97">
        <v>220960.49803877299</v>
      </c>
      <c r="V82" s="97">
        <v>24061.179086545599</v>
      </c>
      <c r="W82" s="97">
        <v>123710.103553632</v>
      </c>
      <c r="X82" s="97">
        <v>129689.206405123</v>
      </c>
    </row>
    <row r="83" spans="1:24" x14ac:dyDescent="0.25">
      <c r="A83" s="96" t="s">
        <v>109</v>
      </c>
      <c r="B83" s="97">
        <v>48550.666552330702</v>
      </c>
      <c r="C83" s="97">
        <v>42122.800552142697</v>
      </c>
      <c r="D83" s="97">
        <v>134760.724447677</v>
      </c>
      <c r="E83" s="97">
        <v>25326.757676673398</v>
      </c>
      <c r="F83" s="97">
        <v>61174.262162665997</v>
      </c>
      <c r="G83" s="97">
        <v>263384.544839159</v>
      </c>
      <c r="H83" s="97">
        <v>122824.585794378</v>
      </c>
      <c r="I83" s="97">
        <v>42374.608870866199</v>
      </c>
      <c r="J83" s="97">
        <v>34620.732565352599</v>
      </c>
      <c r="K83" s="97">
        <v>60112.826144159299</v>
      </c>
      <c r="L83" s="97">
        <v>78874.361081457304</v>
      </c>
      <c r="M83" s="97">
        <v>151286.052990183</v>
      </c>
      <c r="N83" s="97">
        <v>143784.57746828999</v>
      </c>
      <c r="O83" s="97">
        <v>633877.74491468701</v>
      </c>
      <c r="P83" s="97">
        <v>945812.95630617603</v>
      </c>
      <c r="Q83" s="97">
        <v>166520.846434484</v>
      </c>
      <c r="R83" s="98">
        <v>1112333.80274066</v>
      </c>
      <c r="S83" s="97">
        <v>668612.01712858398</v>
      </c>
      <c r="T83" s="97">
        <v>199027.322154514</v>
      </c>
      <c r="U83" s="97">
        <v>237137.107454955</v>
      </c>
      <c r="V83" s="97">
        <v>12077.040864958</v>
      </c>
      <c r="W83" s="97">
        <v>135788.27308944199</v>
      </c>
      <c r="X83" s="97">
        <v>140307.95795179301</v>
      </c>
    </row>
    <row r="84" spans="1:24" x14ac:dyDescent="0.25">
      <c r="A84" s="96" t="s">
        <v>110</v>
      </c>
      <c r="B84" s="97">
        <v>33906.529463616098</v>
      </c>
      <c r="C84" s="97">
        <v>48165.113610643799</v>
      </c>
      <c r="D84" s="97">
        <v>132261.88747086501</v>
      </c>
      <c r="E84" s="97">
        <v>25943.021979850499</v>
      </c>
      <c r="F84" s="97">
        <v>62242.9225959221</v>
      </c>
      <c r="G84" s="97">
        <v>268612.94565728097</v>
      </c>
      <c r="H84" s="97">
        <v>129042.802175027</v>
      </c>
      <c r="I84" s="97">
        <v>44010.711364864197</v>
      </c>
      <c r="J84" s="97">
        <v>38258.459556374197</v>
      </c>
      <c r="K84" s="97">
        <v>59926.902292021397</v>
      </c>
      <c r="L84" s="97">
        <v>81629.783762066902</v>
      </c>
      <c r="M84" s="97">
        <v>155940.280713821</v>
      </c>
      <c r="N84" s="97">
        <v>175902.78601900299</v>
      </c>
      <c r="O84" s="97">
        <v>684711.72588317702</v>
      </c>
      <c r="P84" s="97">
        <v>987231.20100407396</v>
      </c>
      <c r="Q84" s="97">
        <v>173574.910110703</v>
      </c>
      <c r="R84" s="98">
        <v>1160806.11111478</v>
      </c>
      <c r="S84" s="97">
        <v>696968.67012683302</v>
      </c>
      <c r="T84" s="97">
        <v>241203.36680993301</v>
      </c>
      <c r="U84" s="97">
        <v>233843.841093472</v>
      </c>
      <c r="V84" s="97">
        <v>-630.30711689216002</v>
      </c>
      <c r="W84" s="97">
        <v>139763.01983044401</v>
      </c>
      <c r="X84" s="97">
        <v>150342.47962901299</v>
      </c>
    </row>
    <row r="85" spans="1:24" x14ac:dyDescent="0.25">
      <c r="A85" s="99">
        <v>2011</v>
      </c>
      <c r="B85" s="97">
        <v>190024.00000000017</v>
      </c>
      <c r="C85" s="97">
        <v>162567.00000000009</v>
      </c>
      <c r="D85" s="97">
        <v>515704.00000000105</v>
      </c>
      <c r="E85" s="97">
        <v>99218.999999999898</v>
      </c>
      <c r="F85" s="97">
        <v>233544</v>
      </c>
      <c r="G85" s="97">
        <v>1011034.0000000009</v>
      </c>
      <c r="H85" s="97">
        <v>478242.00000000105</v>
      </c>
      <c r="I85" s="97">
        <v>165556.99999999988</v>
      </c>
      <c r="J85" s="97">
        <v>137005.99999999959</v>
      </c>
      <c r="K85" s="97">
        <v>239426.00000000029</v>
      </c>
      <c r="L85" s="97">
        <v>311379.99999999988</v>
      </c>
      <c r="M85" s="97">
        <v>589732.9999999979</v>
      </c>
      <c r="N85" s="97">
        <v>598058.99999999895</v>
      </c>
      <c r="O85" s="97">
        <v>2519402.9999999991</v>
      </c>
      <c r="P85" s="97">
        <v>3720460.9999999981</v>
      </c>
      <c r="Q85" s="97">
        <v>655921</v>
      </c>
      <c r="R85" s="98">
        <v>4376382</v>
      </c>
      <c r="S85" s="97">
        <v>2637814.0000000051</v>
      </c>
      <c r="T85" s="97">
        <v>817038</v>
      </c>
      <c r="U85" s="97">
        <v>901927.00000000198</v>
      </c>
      <c r="V85" s="97">
        <v>53273.999999994194</v>
      </c>
      <c r="W85" s="97">
        <v>501801.99999999901</v>
      </c>
      <c r="X85" s="97">
        <v>535473.00000000093</v>
      </c>
    </row>
    <row r="86" spans="1:24" x14ac:dyDescent="0.25">
      <c r="A86" s="92" t="s">
        <v>111</v>
      </c>
      <c r="B86" s="93">
        <v>54307.735545738498</v>
      </c>
      <c r="C86" s="93">
        <v>42085.404545267498</v>
      </c>
      <c r="D86" s="93">
        <v>118685.827964714</v>
      </c>
      <c r="E86" s="93">
        <v>25742.4110471969</v>
      </c>
      <c r="F86" s="93">
        <v>61616.808195744299</v>
      </c>
      <c r="G86" s="93">
        <v>248130.45175292299</v>
      </c>
      <c r="H86" s="93">
        <v>123486.630620792</v>
      </c>
      <c r="I86" s="93">
        <v>41966.176878907499</v>
      </c>
      <c r="J86" s="93">
        <v>34633.4967292203</v>
      </c>
      <c r="K86" s="93">
        <v>71007.359387518896</v>
      </c>
      <c r="L86" s="93">
        <v>86324.425612889303</v>
      </c>
      <c r="M86" s="93">
        <v>157473.39893644</v>
      </c>
      <c r="N86" s="93">
        <v>144680.61799134899</v>
      </c>
      <c r="O86" s="93">
        <v>659572.10615711601</v>
      </c>
      <c r="P86" s="93">
        <v>962010.29345577804</v>
      </c>
      <c r="Q86" s="93">
        <v>167468.205164363</v>
      </c>
      <c r="R86" s="94">
        <v>1129478.4986201399</v>
      </c>
      <c r="S86" s="93">
        <v>694701.965591143</v>
      </c>
      <c r="T86" s="93">
        <v>194537.59261450201</v>
      </c>
      <c r="U86" s="93">
        <v>233279.95006180799</v>
      </c>
      <c r="V86" s="93">
        <v>24876.269631599898</v>
      </c>
      <c r="W86" s="93">
        <v>117375.18603083301</v>
      </c>
      <c r="X86" s="93">
        <v>135292.465309744</v>
      </c>
    </row>
    <row r="87" spans="1:24" x14ac:dyDescent="0.25">
      <c r="A87" s="92" t="s">
        <v>112</v>
      </c>
      <c r="B87" s="93">
        <v>55516.945025022098</v>
      </c>
      <c r="C87" s="93">
        <v>48829.295981679003</v>
      </c>
      <c r="D87" s="93">
        <v>126108.411788464</v>
      </c>
      <c r="E87" s="93">
        <v>24710.998495291198</v>
      </c>
      <c r="F87" s="93">
        <v>64283.517515751897</v>
      </c>
      <c r="G87" s="93">
        <v>263932.22378118598</v>
      </c>
      <c r="H87" s="93">
        <v>133581.76584511</v>
      </c>
      <c r="I87" s="93">
        <v>43557.585499241599</v>
      </c>
      <c r="J87" s="93">
        <v>35242.120886155302</v>
      </c>
      <c r="K87" s="93">
        <v>63988.9737513953</v>
      </c>
      <c r="L87" s="93">
        <v>88536.198452884593</v>
      </c>
      <c r="M87" s="93">
        <v>164719.41110817101</v>
      </c>
      <c r="N87" s="93">
        <v>159298.55378625001</v>
      </c>
      <c r="O87" s="93">
        <v>688924.60932920699</v>
      </c>
      <c r="P87" s="93">
        <v>1008373.77813541</v>
      </c>
      <c r="Q87" s="93">
        <v>174755.94533670801</v>
      </c>
      <c r="R87" s="94">
        <v>1183129.72347212</v>
      </c>
      <c r="S87" s="93">
        <v>718126.66872691899</v>
      </c>
      <c r="T87" s="93">
        <v>215506.21311020601</v>
      </c>
      <c r="U87" s="93">
        <v>244244.236372702</v>
      </c>
      <c r="V87" s="93">
        <v>19702.9687943276</v>
      </c>
      <c r="W87" s="93">
        <v>144381.00880510901</v>
      </c>
      <c r="X87" s="93">
        <v>158831.37233714099</v>
      </c>
    </row>
    <row r="88" spans="1:24" x14ac:dyDescent="0.25">
      <c r="A88" s="92" t="s">
        <v>113</v>
      </c>
      <c r="B88" s="93">
        <v>51699.734722360299</v>
      </c>
      <c r="C88" s="93">
        <v>48238.069801610698</v>
      </c>
      <c r="D88" s="93">
        <v>136395.813089698</v>
      </c>
      <c r="E88" s="93">
        <v>25555.470786027199</v>
      </c>
      <c r="F88" s="93">
        <v>70044.756462160803</v>
      </c>
      <c r="G88" s="93">
        <v>280234.11013949598</v>
      </c>
      <c r="H88" s="93">
        <v>143922.62545047299</v>
      </c>
      <c r="I88" s="93">
        <v>48152.179575413102</v>
      </c>
      <c r="J88" s="93">
        <v>37087.227415222304</v>
      </c>
      <c r="K88" s="93">
        <v>64191.421751433401</v>
      </c>
      <c r="L88" s="93">
        <v>91096.081803669396</v>
      </c>
      <c r="M88" s="93">
        <v>170584.39639067199</v>
      </c>
      <c r="N88" s="93">
        <v>155247.797412716</v>
      </c>
      <c r="O88" s="93">
        <v>710281.72979959997</v>
      </c>
      <c r="P88" s="93">
        <v>1042215.57466146</v>
      </c>
      <c r="Q88" s="93">
        <v>188232.877784704</v>
      </c>
      <c r="R88" s="94">
        <v>1230448.4524461599</v>
      </c>
      <c r="S88" s="93">
        <v>753550.954957098</v>
      </c>
      <c r="T88" s="93">
        <v>215552.46334148399</v>
      </c>
      <c r="U88" s="93">
        <v>259596.92577721801</v>
      </c>
      <c r="V88" s="93">
        <v>11380.1954145569</v>
      </c>
      <c r="W88" s="93">
        <v>151023.899527728</v>
      </c>
      <c r="X88" s="93">
        <v>160655.98657192499</v>
      </c>
    </row>
    <row r="89" spans="1:24" x14ac:dyDescent="0.25">
      <c r="A89" s="92" t="s">
        <v>114</v>
      </c>
      <c r="B89" s="93">
        <v>39170.584706879403</v>
      </c>
      <c r="C89" s="93">
        <v>47038.229671442903</v>
      </c>
      <c r="D89" s="93">
        <v>132830.947157124</v>
      </c>
      <c r="E89" s="93">
        <v>24224.119671484699</v>
      </c>
      <c r="F89" s="93">
        <v>69291.917826342702</v>
      </c>
      <c r="G89" s="93">
        <v>273385.21432639402</v>
      </c>
      <c r="H89" s="93">
        <v>147347.97808362599</v>
      </c>
      <c r="I89" s="93">
        <v>49387.058046437996</v>
      </c>
      <c r="J89" s="93">
        <v>41488.154969402298</v>
      </c>
      <c r="K89" s="93">
        <v>61124.245109652598</v>
      </c>
      <c r="L89" s="93">
        <v>92990.294130556606</v>
      </c>
      <c r="M89" s="93">
        <v>183891.79356471801</v>
      </c>
      <c r="N89" s="93">
        <v>192874.03080968399</v>
      </c>
      <c r="O89" s="93">
        <v>769103.55471407901</v>
      </c>
      <c r="P89" s="93">
        <v>1081659.3537473499</v>
      </c>
      <c r="Q89" s="93">
        <v>190043.97171422601</v>
      </c>
      <c r="R89" s="94">
        <v>1271703.32546158</v>
      </c>
      <c r="S89" s="93">
        <v>790454.41072484094</v>
      </c>
      <c r="T89" s="93">
        <v>266583.73093380802</v>
      </c>
      <c r="U89" s="93">
        <v>260338.88778827299</v>
      </c>
      <c r="V89" s="93">
        <v>-22231.433840481601</v>
      </c>
      <c r="W89" s="93">
        <v>150693.90563632999</v>
      </c>
      <c r="X89" s="93">
        <v>174136.175781192</v>
      </c>
    </row>
    <row r="90" spans="1:24" x14ac:dyDescent="0.25">
      <c r="A90" s="95">
        <v>2012</v>
      </c>
      <c r="B90" s="93">
        <v>200695.00000000029</v>
      </c>
      <c r="C90" s="93">
        <v>186191.00000000012</v>
      </c>
      <c r="D90" s="93">
        <v>514021</v>
      </c>
      <c r="E90" s="93">
        <v>100233</v>
      </c>
      <c r="F90" s="93">
        <v>265236.99999999971</v>
      </c>
      <c r="G90" s="93">
        <v>1065681.9999999991</v>
      </c>
      <c r="H90" s="93">
        <v>548339.00000000093</v>
      </c>
      <c r="I90" s="93">
        <v>183063.0000000002</v>
      </c>
      <c r="J90" s="93">
        <v>148451.0000000002</v>
      </c>
      <c r="K90" s="93">
        <v>260312.0000000002</v>
      </c>
      <c r="L90" s="93">
        <v>358946.99999999988</v>
      </c>
      <c r="M90" s="93">
        <v>676669.00000000093</v>
      </c>
      <c r="N90" s="93">
        <v>652100.99999999895</v>
      </c>
      <c r="O90" s="93">
        <v>2827882.0000000019</v>
      </c>
      <c r="P90" s="93">
        <v>4094258.9999999981</v>
      </c>
      <c r="Q90" s="93">
        <v>720501.00000000093</v>
      </c>
      <c r="R90" s="94">
        <v>4814760</v>
      </c>
      <c r="S90" s="93">
        <v>2956834.0000000009</v>
      </c>
      <c r="T90" s="93">
        <v>892180</v>
      </c>
      <c r="U90" s="93">
        <v>997460.00000000093</v>
      </c>
      <c r="V90" s="93">
        <v>33728.000000002801</v>
      </c>
      <c r="W90" s="93">
        <v>563474</v>
      </c>
      <c r="X90" s="93">
        <v>628916.00000000198</v>
      </c>
    </row>
    <row r="91" spans="1:24" x14ac:dyDescent="0.25">
      <c r="A91" s="96" t="s">
        <v>115</v>
      </c>
      <c r="B91" s="97">
        <v>70392.616873026098</v>
      </c>
      <c r="C91" s="97">
        <v>42307.369266619004</v>
      </c>
      <c r="D91" s="97">
        <v>128257.69281432701</v>
      </c>
      <c r="E91" s="97">
        <v>21205.738462754001</v>
      </c>
      <c r="F91" s="97">
        <v>68077.253984237905</v>
      </c>
      <c r="G91" s="97">
        <v>259848.05452793799</v>
      </c>
      <c r="H91" s="97">
        <v>139078.897145258</v>
      </c>
      <c r="I91" s="97">
        <v>45169.379409832203</v>
      </c>
      <c r="J91" s="97">
        <v>36225.990940911302</v>
      </c>
      <c r="K91" s="97">
        <v>68026.911651871298</v>
      </c>
      <c r="L91" s="97">
        <v>99894.614475901006</v>
      </c>
      <c r="M91" s="97">
        <v>177604.32261065999</v>
      </c>
      <c r="N91" s="97">
        <v>165017.339426133</v>
      </c>
      <c r="O91" s="97">
        <v>731017.45566056599</v>
      </c>
      <c r="P91" s="97">
        <v>1061258.12706153</v>
      </c>
      <c r="Q91" s="97">
        <v>180341.79275357901</v>
      </c>
      <c r="R91" s="98">
        <v>1241599.91981511</v>
      </c>
      <c r="S91" s="97">
        <v>777707.78123400896</v>
      </c>
      <c r="T91" s="97">
        <v>214500.637430578</v>
      </c>
      <c r="U91" s="97">
        <v>256583.28561064601</v>
      </c>
      <c r="V91" s="97">
        <v>31625.4549946281</v>
      </c>
      <c r="W91" s="97">
        <v>124034.02991363101</v>
      </c>
      <c r="X91" s="97">
        <v>162851.26936838299</v>
      </c>
    </row>
    <row r="92" spans="1:24" x14ac:dyDescent="0.25">
      <c r="A92" s="96" t="s">
        <v>116</v>
      </c>
      <c r="B92" s="97">
        <v>65612.986196594196</v>
      </c>
      <c r="C92" s="97">
        <v>45224.364189302301</v>
      </c>
      <c r="D92" s="97">
        <v>142339.76322149101</v>
      </c>
      <c r="E92" s="97">
        <v>20725.855521735299</v>
      </c>
      <c r="F92" s="97">
        <v>73384.533225998704</v>
      </c>
      <c r="G92" s="97">
        <v>281674.51615852799</v>
      </c>
      <c r="H92" s="97">
        <v>150887.124127513</v>
      </c>
      <c r="I92" s="97">
        <v>50061.102442903299</v>
      </c>
      <c r="J92" s="97">
        <v>38770.456268276903</v>
      </c>
      <c r="K92" s="97">
        <v>66795.334766779502</v>
      </c>
      <c r="L92" s="97">
        <v>103005.823487132</v>
      </c>
      <c r="M92" s="97">
        <v>188231.32783236</v>
      </c>
      <c r="N92" s="97">
        <v>184787.577546065</v>
      </c>
      <c r="O92" s="97">
        <v>782538.74647102901</v>
      </c>
      <c r="P92" s="97">
        <v>1129826.2488261501</v>
      </c>
      <c r="Q92" s="97">
        <v>192741.170924026</v>
      </c>
      <c r="R92" s="98">
        <v>1322567.4197501801</v>
      </c>
      <c r="S92" s="97">
        <v>805980.03273592296</v>
      </c>
      <c r="T92" s="97">
        <v>247046.27346875801</v>
      </c>
      <c r="U92" s="97">
        <v>279511.84558368998</v>
      </c>
      <c r="V92" s="97">
        <v>15142.7641041555</v>
      </c>
      <c r="W92" s="97">
        <v>154693.790643366</v>
      </c>
      <c r="X92" s="97">
        <v>179807.28678571599</v>
      </c>
    </row>
    <row r="93" spans="1:24" x14ac:dyDescent="0.25">
      <c r="A93" s="96" t="s">
        <v>117</v>
      </c>
      <c r="B93" s="97">
        <v>58675.1240983112</v>
      </c>
      <c r="C93" s="97">
        <v>50418.217895756097</v>
      </c>
      <c r="D93" s="97">
        <v>148784.56964601899</v>
      </c>
      <c r="E93" s="97">
        <v>25337.2981634547</v>
      </c>
      <c r="F93" s="97">
        <v>76609.608174036999</v>
      </c>
      <c r="G93" s="97">
        <v>301149.69387926703</v>
      </c>
      <c r="H93" s="97">
        <v>159080.77637646001</v>
      </c>
      <c r="I93" s="97">
        <v>53657.890422780998</v>
      </c>
      <c r="J93" s="97">
        <v>39101.041372508698</v>
      </c>
      <c r="K93" s="97">
        <v>71114.807254120198</v>
      </c>
      <c r="L93" s="97">
        <v>106083.34297004501</v>
      </c>
      <c r="M93" s="97">
        <v>197569.33106163601</v>
      </c>
      <c r="N93" s="97">
        <v>177138.21638963101</v>
      </c>
      <c r="O93" s="97">
        <v>803745.40584718203</v>
      </c>
      <c r="P93" s="97">
        <v>1163570.2238247599</v>
      </c>
      <c r="Q93" s="97">
        <v>190557.21639444199</v>
      </c>
      <c r="R93" s="98">
        <v>1354127.4402192</v>
      </c>
      <c r="S93" s="97">
        <v>833144.96935662196</v>
      </c>
      <c r="T93" s="97">
        <v>244366.87749493</v>
      </c>
      <c r="U93" s="97">
        <v>291365.71808658598</v>
      </c>
      <c r="V93" s="97">
        <v>17275.883375691301</v>
      </c>
      <c r="W93" s="97">
        <v>168179.03814992899</v>
      </c>
      <c r="X93" s="97">
        <v>200205.04624455801</v>
      </c>
    </row>
    <row r="94" spans="1:24" x14ac:dyDescent="0.25">
      <c r="A94" s="96" t="s">
        <v>118</v>
      </c>
      <c r="B94" s="97">
        <v>45609.272832069</v>
      </c>
      <c r="C94" s="97">
        <v>51484.048648322598</v>
      </c>
      <c r="D94" s="97">
        <v>139350.974318163</v>
      </c>
      <c r="E94" s="97">
        <v>25549.107852056099</v>
      </c>
      <c r="F94" s="97">
        <v>72569.604615726304</v>
      </c>
      <c r="G94" s="97">
        <v>288953.73543426802</v>
      </c>
      <c r="H94" s="97">
        <v>165040.202350771</v>
      </c>
      <c r="I94" s="97">
        <v>54532.627724483398</v>
      </c>
      <c r="J94" s="97">
        <v>43411.511418303598</v>
      </c>
      <c r="K94" s="97">
        <v>66633.946327229001</v>
      </c>
      <c r="L94" s="97">
        <v>110218.219066922</v>
      </c>
      <c r="M94" s="97">
        <v>205462.01849534499</v>
      </c>
      <c r="N94" s="97">
        <v>219243.86663817099</v>
      </c>
      <c r="O94" s="97">
        <v>864542.39202122402</v>
      </c>
      <c r="P94" s="97">
        <v>1199105.40028756</v>
      </c>
      <c r="Q94" s="97">
        <v>214218.81992795301</v>
      </c>
      <c r="R94" s="98">
        <v>1413324.2202155101</v>
      </c>
      <c r="S94" s="97">
        <v>873589.21667344205</v>
      </c>
      <c r="T94" s="97">
        <v>301361.21160573303</v>
      </c>
      <c r="U94" s="97">
        <v>287483.15071908</v>
      </c>
      <c r="V94" s="97">
        <v>-22359.1024744727</v>
      </c>
      <c r="W94" s="97">
        <v>173170.141293074</v>
      </c>
      <c r="X94" s="97">
        <v>199920.39760134299</v>
      </c>
    </row>
    <row r="95" spans="1:24" x14ac:dyDescent="0.25">
      <c r="A95" s="99">
        <v>2013</v>
      </c>
      <c r="B95" s="97">
        <v>240290.00000000049</v>
      </c>
      <c r="C95" s="97">
        <v>189434</v>
      </c>
      <c r="D95" s="97">
        <v>558733</v>
      </c>
      <c r="E95" s="97">
        <v>92818.000000000102</v>
      </c>
      <c r="F95" s="97">
        <v>290640.99999999988</v>
      </c>
      <c r="G95" s="97">
        <v>1131626.0000000009</v>
      </c>
      <c r="H95" s="97">
        <v>614087.0000000021</v>
      </c>
      <c r="I95" s="97">
        <v>203420.99999999991</v>
      </c>
      <c r="J95" s="97">
        <v>157509.00000000049</v>
      </c>
      <c r="K95" s="97">
        <v>272571</v>
      </c>
      <c r="L95" s="97">
        <v>419202</v>
      </c>
      <c r="M95" s="97">
        <v>768867.00000000105</v>
      </c>
      <c r="N95" s="97">
        <v>746187</v>
      </c>
      <c r="O95" s="97">
        <v>3181844.0000000009</v>
      </c>
      <c r="P95" s="97">
        <v>4553760</v>
      </c>
      <c r="Q95" s="97">
        <v>777859</v>
      </c>
      <c r="R95" s="98">
        <v>5331619</v>
      </c>
      <c r="S95" s="97">
        <v>3290421.9999999963</v>
      </c>
      <c r="T95" s="97">
        <v>1007274.9999999991</v>
      </c>
      <c r="U95" s="97">
        <v>1114944.0000000019</v>
      </c>
      <c r="V95" s="97">
        <v>41685.000000002197</v>
      </c>
      <c r="W95" s="97">
        <v>620077</v>
      </c>
      <c r="X95" s="97">
        <v>742784</v>
      </c>
    </row>
    <row r="96" spans="1:24" x14ac:dyDescent="0.25">
      <c r="A96" s="92" t="s">
        <v>119</v>
      </c>
      <c r="B96" s="93">
        <v>74086.889910289305</v>
      </c>
      <c r="C96" s="93">
        <v>48637.296629125602</v>
      </c>
      <c r="D96" s="93">
        <v>133951.350295565</v>
      </c>
      <c r="E96" s="93">
        <v>24524.1276224209</v>
      </c>
      <c r="F96" s="93">
        <v>76126.956739170302</v>
      </c>
      <c r="G96" s="93">
        <v>283239.73128628201</v>
      </c>
      <c r="H96" s="93">
        <v>161786.930474728</v>
      </c>
      <c r="I96" s="93">
        <v>53139.8670651918</v>
      </c>
      <c r="J96" s="93">
        <v>39681.978289880099</v>
      </c>
      <c r="K96" s="93">
        <v>78567.044668908493</v>
      </c>
      <c r="L96" s="93">
        <v>111632.40778565301</v>
      </c>
      <c r="M96" s="93">
        <v>200707.92787164601</v>
      </c>
      <c r="N96" s="93">
        <v>186047.338526785</v>
      </c>
      <c r="O96" s="93">
        <v>831563.49468279199</v>
      </c>
      <c r="P96" s="93">
        <v>1188890.1158793599</v>
      </c>
      <c r="Q96" s="93">
        <v>197183.97997079001</v>
      </c>
      <c r="R96" s="94">
        <v>1386074.0958501501</v>
      </c>
      <c r="S96" s="93">
        <v>873851.22543412203</v>
      </c>
      <c r="T96" s="93">
        <v>244425.711492339</v>
      </c>
      <c r="U96" s="93">
        <v>287509.617430221</v>
      </c>
      <c r="V96" s="93">
        <v>26729.8484916702</v>
      </c>
      <c r="W96" s="93">
        <v>144199.582588777</v>
      </c>
      <c r="X96" s="93">
        <v>190641.889586976</v>
      </c>
    </row>
    <row r="97" spans="1:24" x14ac:dyDescent="0.25">
      <c r="A97" s="92" t="s">
        <v>120</v>
      </c>
      <c r="B97" s="93">
        <v>72762.310033066504</v>
      </c>
      <c r="C97" s="93">
        <v>45576.809403362699</v>
      </c>
      <c r="D97" s="93">
        <v>143227.578528852</v>
      </c>
      <c r="E97" s="93">
        <v>20919.603580113799</v>
      </c>
      <c r="F97" s="93">
        <v>76010.024477331594</v>
      </c>
      <c r="G97" s="93">
        <v>285734.01598966098</v>
      </c>
      <c r="H97" s="93">
        <v>164048.65214630499</v>
      </c>
      <c r="I97" s="93">
        <v>56275.981939069301</v>
      </c>
      <c r="J97" s="93">
        <v>40728.339785974902</v>
      </c>
      <c r="K97" s="93">
        <v>79574.697012497505</v>
      </c>
      <c r="L97" s="93">
        <v>114069.865401744</v>
      </c>
      <c r="M97" s="93">
        <v>213805.456057829</v>
      </c>
      <c r="N97" s="93">
        <v>199167.474901318</v>
      </c>
      <c r="O97" s="93">
        <v>867670.46724473801</v>
      </c>
      <c r="P97" s="93">
        <v>1226166.7932674701</v>
      </c>
      <c r="Q97" s="93">
        <v>196207.195427431</v>
      </c>
      <c r="R97" s="94">
        <v>1422373.9886948999</v>
      </c>
      <c r="S97" s="93">
        <v>888412.04342380003</v>
      </c>
      <c r="T97" s="93">
        <v>269098.663051643</v>
      </c>
      <c r="U97" s="93">
        <v>282501.17338792299</v>
      </c>
      <c r="V97" s="93">
        <v>9867.3419319970708</v>
      </c>
      <c r="W97" s="93">
        <v>161986.93886533999</v>
      </c>
      <c r="X97" s="93">
        <v>189492.17196580599</v>
      </c>
    </row>
    <row r="98" spans="1:24" x14ac:dyDescent="0.25">
      <c r="A98" s="92" t="s">
        <v>121</v>
      </c>
      <c r="B98" s="93">
        <v>58892.208187912802</v>
      </c>
      <c r="C98" s="93">
        <v>46240.758247354403</v>
      </c>
      <c r="D98" s="93">
        <v>167173.535934124</v>
      </c>
      <c r="E98" s="93">
        <v>25957.152699758299</v>
      </c>
      <c r="F98" s="93">
        <v>76008.275490044398</v>
      </c>
      <c r="G98" s="93">
        <v>315379.722371282</v>
      </c>
      <c r="H98" s="93">
        <v>172391.901301879</v>
      </c>
      <c r="I98" s="93">
        <v>60376.290646751397</v>
      </c>
      <c r="J98" s="93">
        <v>42333.347097374601</v>
      </c>
      <c r="K98" s="93">
        <v>80899.989581053494</v>
      </c>
      <c r="L98" s="93">
        <v>116943.8295111</v>
      </c>
      <c r="M98" s="93">
        <v>222576.709675733</v>
      </c>
      <c r="N98" s="93">
        <v>197865.62018818301</v>
      </c>
      <c r="O98" s="93">
        <v>893387.68800207495</v>
      </c>
      <c r="P98" s="93">
        <v>1267659.6185612699</v>
      </c>
      <c r="Q98" s="93">
        <v>194451.45981810801</v>
      </c>
      <c r="R98" s="94">
        <v>1462111.0783793801</v>
      </c>
      <c r="S98" s="93">
        <v>912054.75148578105</v>
      </c>
      <c r="T98" s="93">
        <v>272874.384118349</v>
      </c>
      <c r="U98" s="93">
        <v>289648.592418599</v>
      </c>
      <c r="V98" s="93">
        <v>20309.598379468898</v>
      </c>
      <c r="W98" s="93">
        <v>171781.86116872099</v>
      </c>
      <c r="X98" s="93">
        <v>204558.10919154101</v>
      </c>
    </row>
    <row r="99" spans="1:24" x14ac:dyDescent="0.25">
      <c r="A99" s="92" t="s">
        <v>122</v>
      </c>
      <c r="B99" s="93">
        <v>44233.591868732001</v>
      </c>
      <c r="C99" s="93">
        <v>44342.135720157399</v>
      </c>
      <c r="D99" s="93">
        <v>153023.53524145801</v>
      </c>
      <c r="E99" s="93">
        <v>22574.116097706999</v>
      </c>
      <c r="F99" s="93">
        <v>78800.743293453503</v>
      </c>
      <c r="G99" s="93">
        <v>298740.53035277501</v>
      </c>
      <c r="H99" s="93">
        <v>178334.51607708799</v>
      </c>
      <c r="I99" s="93">
        <v>57964.8603489874</v>
      </c>
      <c r="J99" s="93">
        <v>45866.3348267701</v>
      </c>
      <c r="K99" s="93">
        <v>79638.268737541395</v>
      </c>
      <c r="L99" s="93">
        <v>121134.897301502</v>
      </c>
      <c r="M99" s="93">
        <v>230376.90639479301</v>
      </c>
      <c r="N99" s="93">
        <v>233727.56638371301</v>
      </c>
      <c r="O99" s="93">
        <v>947043.35007039597</v>
      </c>
      <c r="P99" s="93">
        <v>1290017.4722919001</v>
      </c>
      <c r="Q99" s="93">
        <v>218376.364783672</v>
      </c>
      <c r="R99" s="94">
        <v>1508393.8370755699</v>
      </c>
      <c r="S99" s="93">
        <v>964085.97965630202</v>
      </c>
      <c r="T99" s="93">
        <v>320475.24133766902</v>
      </c>
      <c r="U99" s="93">
        <v>288793.616763258</v>
      </c>
      <c r="V99" s="93">
        <v>-17876.788803139101</v>
      </c>
      <c r="W99" s="93">
        <v>158406.61737716201</v>
      </c>
      <c r="X99" s="93">
        <v>205490.82925567799</v>
      </c>
    </row>
    <row r="100" spans="1:24" x14ac:dyDescent="0.25">
      <c r="A100" s="95">
        <v>2014</v>
      </c>
      <c r="B100" s="93">
        <v>249975.00000000061</v>
      </c>
      <c r="C100" s="93">
        <v>184797.00000000012</v>
      </c>
      <c r="D100" s="93">
        <v>597375.99999999895</v>
      </c>
      <c r="E100" s="93">
        <v>93974.999999999985</v>
      </c>
      <c r="F100" s="93">
        <v>306945.99999999977</v>
      </c>
      <c r="G100" s="93">
        <v>1183094</v>
      </c>
      <c r="H100" s="93">
        <v>676561.99999999988</v>
      </c>
      <c r="I100" s="93">
        <v>227756.99999999988</v>
      </c>
      <c r="J100" s="93">
        <v>168609.99999999971</v>
      </c>
      <c r="K100" s="93">
        <v>318680.00000000087</v>
      </c>
      <c r="L100" s="93">
        <v>463780.99999999901</v>
      </c>
      <c r="M100" s="93">
        <v>867467.00000000093</v>
      </c>
      <c r="N100" s="93">
        <v>816807.99999999907</v>
      </c>
      <c r="O100" s="93">
        <v>3539665.0000000009</v>
      </c>
      <c r="P100" s="93">
        <v>4972734</v>
      </c>
      <c r="Q100" s="93">
        <v>806219.00000000105</v>
      </c>
      <c r="R100" s="94">
        <v>5778952.9999999991</v>
      </c>
      <c r="S100" s="93">
        <v>3638404.0000000051</v>
      </c>
      <c r="T100" s="93">
        <v>1106874</v>
      </c>
      <c r="U100" s="93">
        <v>1148453.0000000009</v>
      </c>
      <c r="V100" s="93">
        <v>39029.99999999709</v>
      </c>
      <c r="W100" s="93">
        <v>636375</v>
      </c>
      <c r="X100" s="93">
        <v>790183.00000000093</v>
      </c>
    </row>
    <row r="101" spans="1:24" x14ac:dyDescent="0.25">
      <c r="A101" s="96" t="s">
        <v>123</v>
      </c>
      <c r="B101" s="97">
        <v>78817.622979015097</v>
      </c>
      <c r="C101" s="97">
        <v>30959.307887622501</v>
      </c>
      <c r="D101" s="97">
        <v>147098.020116962</v>
      </c>
      <c r="E101" s="97">
        <v>27259.3962772714</v>
      </c>
      <c r="F101" s="97">
        <v>73702.832334774503</v>
      </c>
      <c r="G101" s="97">
        <v>279019.55661663099</v>
      </c>
      <c r="H101" s="97">
        <v>167481.86895364599</v>
      </c>
      <c r="I101" s="97">
        <v>56378.765944894301</v>
      </c>
      <c r="J101" s="97">
        <v>42880.976062042697</v>
      </c>
      <c r="K101" s="97">
        <v>84805.821234105402</v>
      </c>
      <c r="L101" s="97">
        <v>122391.838198446</v>
      </c>
      <c r="M101" s="97">
        <v>215610.30672142599</v>
      </c>
      <c r="N101" s="97">
        <v>202840.41538009199</v>
      </c>
      <c r="O101" s="97">
        <v>892389.99249465205</v>
      </c>
      <c r="P101" s="97">
        <v>1250227.1720902999</v>
      </c>
      <c r="Q101" s="97">
        <v>206361.227247136</v>
      </c>
      <c r="R101" s="98">
        <v>1456588.39933743</v>
      </c>
      <c r="S101" s="97">
        <v>936461.98249727604</v>
      </c>
      <c r="T101" s="97">
        <v>266578.95950887603</v>
      </c>
      <c r="U101" s="97">
        <v>276845.93633030797</v>
      </c>
      <c r="V101" s="97">
        <v>24874.4296156698</v>
      </c>
      <c r="W101" s="97">
        <v>153634.66443540101</v>
      </c>
      <c r="X101" s="97">
        <v>201807.57305009701</v>
      </c>
    </row>
    <row r="102" spans="1:24" x14ac:dyDescent="0.25">
      <c r="A102" s="96" t="s">
        <v>124</v>
      </c>
      <c r="B102" s="97">
        <v>72261.631205590602</v>
      </c>
      <c r="C102" s="97">
        <v>24570.342519347199</v>
      </c>
      <c r="D102" s="97">
        <v>156203.96077013901</v>
      </c>
      <c r="E102" s="97">
        <v>32042.641068124802</v>
      </c>
      <c r="F102" s="97">
        <v>71417.918667989594</v>
      </c>
      <c r="G102" s="97">
        <v>284234.86302560102</v>
      </c>
      <c r="H102" s="97">
        <v>166868.18721643501</v>
      </c>
      <c r="I102" s="97">
        <v>55452.223694122797</v>
      </c>
      <c r="J102" s="97">
        <v>43004.585245777198</v>
      </c>
      <c r="K102" s="97">
        <v>87421.225846880101</v>
      </c>
      <c r="L102" s="97">
        <v>123221.42222782</v>
      </c>
      <c r="M102" s="97">
        <v>224170.178710112</v>
      </c>
      <c r="N102" s="97">
        <v>217325.79759956899</v>
      </c>
      <c r="O102" s="97">
        <v>917463.62054071506</v>
      </c>
      <c r="P102" s="97">
        <v>1273960.11477191</v>
      </c>
      <c r="Q102" s="97">
        <v>206034.14404223001</v>
      </c>
      <c r="R102" s="98">
        <v>1479994.25881414</v>
      </c>
      <c r="S102" s="97">
        <v>938505.31823661295</v>
      </c>
      <c r="T102" s="97">
        <v>290438.80646065599</v>
      </c>
      <c r="U102" s="97">
        <v>266639.494319255</v>
      </c>
      <c r="V102" s="97">
        <v>-760.35111900785705</v>
      </c>
      <c r="W102" s="97">
        <v>190122.07052187601</v>
      </c>
      <c r="X102" s="97">
        <v>204951.07960525501</v>
      </c>
    </row>
    <row r="103" spans="1:24" x14ac:dyDescent="0.25">
      <c r="A103" s="96" t="s">
        <v>125</v>
      </c>
      <c r="B103" s="97">
        <v>61053.227751584804</v>
      </c>
      <c r="C103" s="97">
        <v>31606.256737054799</v>
      </c>
      <c r="D103" s="97">
        <v>166903.449278163</v>
      </c>
      <c r="E103" s="97">
        <v>32112.635278827001</v>
      </c>
      <c r="F103" s="97">
        <v>76552.886934178299</v>
      </c>
      <c r="G103" s="97">
        <v>307175.22822822299</v>
      </c>
      <c r="H103" s="97">
        <v>174434.20038075</v>
      </c>
      <c r="I103" s="97">
        <v>57444.917351391799</v>
      </c>
      <c r="J103" s="97">
        <v>42689.714494875298</v>
      </c>
      <c r="K103" s="97">
        <v>92411.038328813898</v>
      </c>
      <c r="L103" s="97">
        <v>125405.90626910199</v>
      </c>
      <c r="M103" s="97">
        <v>226424.048339042</v>
      </c>
      <c r="N103" s="97">
        <v>210601.52633908301</v>
      </c>
      <c r="O103" s="97">
        <v>929411.35150305706</v>
      </c>
      <c r="P103" s="97">
        <v>1297639.8074828701</v>
      </c>
      <c r="Q103" s="97">
        <v>210548.123473516</v>
      </c>
      <c r="R103" s="98">
        <v>1508187.93095638</v>
      </c>
      <c r="S103" s="97">
        <v>959604.39172453701</v>
      </c>
      <c r="T103" s="97">
        <v>287933.19708040002</v>
      </c>
      <c r="U103" s="97">
        <v>270356.43969647097</v>
      </c>
      <c r="V103" s="97">
        <v>-2631.5388498663701</v>
      </c>
      <c r="W103" s="97">
        <v>212637.107725398</v>
      </c>
      <c r="X103" s="97">
        <v>219711.666420558</v>
      </c>
    </row>
    <row r="104" spans="1:24" x14ac:dyDescent="0.25">
      <c r="A104" s="96" t="s">
        <v>126</v>
      </c>
      <c r="B104" s="97">
        <v>46834.518063809497</v>
      </c>
      <c r="C104" s="97">
        <v>23633.092855975501</v>
      </c>
      <c r="D104" s="97">
        <v>160607.569834736</v>
      </c>
      <c r="E104" s="97">
        <v>31757.327375776898</v>
      </c>
      <c r="F104" s="97">
        <v>74344.362063057502</v>
      </c>
      <c r="G104" s="97">
        <v>290342.35212954599</v>
      </c>
      <c r="H104" s="97">
        <v>176930.74344917</v>
      </c>
      <c r="I104" s="97">
        <v>57225.093009591103</v>
      </c>
      <c r="J104" s="97">
        <v>47428.724197305099</v>
      </c>
      <c r="K104" s="97">
        <v>100638.91459020101</v>
      </c>
      <c r="L104" s="97">
        <v>127864.83330463299</v>
      </c>
      <c r="M104" s="97">
        <v>231689.46622942199</v>
      </c>
      <c r="N104" s="97">
        <v>254819.260681257</v>
      </c>
      <c r="O104" s="97">
        <v>996597.03546157898</v>
      </c>
      <c r="P104" s="97">
        <v>1333773.90565493</v>
      </c>
      <c r="Q104" s="97">
        <v>217242.50523711799</v>
      </c>
      <c r="R104" s="98">
        <v>1551016.41089205</v>
      </c>
      <c r="S104" s="97">
        <v>1000621.30754157</v>
      </c>
      <c r="T104" s="97">
        <v>340825.03695007</v>
      </c>
      <c r="U104" s="97">
        <v>255555.12965396699</v>
      </c>
      <c r="V104" s="97">
        <v>-46915.539646785299</v>
      </c>
      <c r="W104" s="97">
        <v>217074.157317323</v>
      </c>
      <c r="X104" s="97">
        <v>216143.68092409</v>
      </c>
    </row>
    <row r="105" spans="1:24" x14ac:dyDescent="0.25">
      <c r="A105" s="99">
        <v>2015</v>
      </c>
      <c r="B105" s="97">
        <v>258967</v>
      </c>
      <c r="C105" s="97">
        <v>110769</v>
      </c>
      <c r="D105" s="97">
        <v>630813</v>
      </c>
      <c r="E105" s="97">
        <v>123172.00000000009</v>
      </c>
      <c r="F105" s="97">
        <v>296017.99999999988</v>
      </c>
      <c r="G105" s="97">
        <v>1160772.0000000009</v>
      </c>
      <c r="H105" s="97">
        <v>685715.00000000105</v>
      </c>
      <c r="I105" s="97">
        <v>226501</v>
      </c>
      <c r="J105" s="97">
        <v>176004.00000000029</v>
      </c>
      <c r="K105" s="97">
        <v>365277.00000000041</v>
      </c>
      <c r="L105" s="97">
        <v>498884.00000000099</v>
      </c>
      <c r="M105" s="97">
        <v>897894.00000000198</v>
      </c>
      <c r="N105" s="97">
        <v>885587.00000000093</v>
      </c>
      <c r="O105" s="97">
        <v>3735862.0000000033</v>
      </c>
      <c r="P105" s="97">
        <v>5155601.0000000093</v>
      </c>
      <c r="Q105" s="97">
        <v>840186</v>
      </c>
      <c r="R105" s="98">
        <v>5995786.9999999991</v>
      </c>
      <c r="S105" s="97">
        <v>3835192.9999999963</v>
      </c>
      <c r="T105" s="97">
        <v>1185776.0000000021</v>
      </c>
      <c r="U105" s="97">
        <v>1069397.0000000009</v>
      </c>
      <c r="V105" s="97">
        <v>-25432.999999989799</v>
      </c>
      <c r="W105" s="97">
        <v>773467.99999999802</v>
      </c>
      <c r="X105" s="97">
        <v>842614</v>
      </c>
    </row>
    <row r="106" spans="1:24" x14ac:dyDescent="0.25">
      <c r="A106" s="92" t="s">
        <v>127</v>
      </c>
      <c r="B106" s="93">
        <v>87459.166287065993</v>
      </c>
      <c r="C106" s="93">
        <v>11971.5241301161</v>
      </c>
      <c r="D106" s="93">
        <v>143824.04839319599</v>
      </c>
      <c r="E106" s="93">
        <v>33837.013349703797</v>
      </c>
      <c r="F106" s="93">
        <v>71435.689323938001</v>
      </c>
      <c r="G106" s="93">
        <v>261068.275196954</v>
      </c>
      <c r="H106" s="93">
        <v>166473.71991193399</v>
      </c>
      <c r="I106" s="93">
        <v>54940.108548706099</v>
      </c>
      <c r="J106" s="93">
        <v>42046.503700689202</v>
      </c>
      <c r="K106" s="93">
        <v>107231.20982887701</v>
      </c>
      <c r="L106" s="93">
        <v>129039.965481516</v>
      </c>
      <c r="M106" s="93">
        <v>221836.33582098901</v>
      </c>
      <c r="N106" s="93">
        <v>214945.176396725</v>
      </c>
      <c r="O106" s="93">
        <v>936513.01968943595</v>
      </c>
      <c r="P106" s="93">
        <v>1285040.4611734599</v>
      </c>
      <c r="Q106" s="93">
        <v>212528.42725978899</v>
      </c>
      <c r="R106" s="94">
        <v>1497568.8884332499</v>
      </c>
      <c r="S106" s="93">
        <v>969944.84894534806</v>
      </c>
      <c r="T106" s="93">
        <v>282838.488681925</v>
      </c>
      <c r="U106" s="93">
        <v>247484.01315555899</v>
      </c>
      <c r="V106" s="93">
        <v>-2742.2735655626698</v>
      </c>
      <c r="W106" s="93">
        <v>196163.20518250199</v>
      </c>
      <c r="X106" s="93">
        <v>196119.39396652699</v>
      </c>
    </row>
    <row r="107" spans="1:24" x14ac:dyDescent="0.25">
      <c r="A107" s="92" t="s">
        <v>128</v>
      </c>
      <c r="B107" s="93">
        <v>88182.681243123603</v>
      </c>
      <c r="C107" s="93">
        <v>12499.7661467819</v>
      </c>
      <c r="D107" s="93">
        <v>162358.57033136601</v>
      </c>
      <c r="E107" s="93">
        <v>36288.617582982202</v>
      </c>
      <c r="F107" s="93">
        <v>72612.612403149498</v>
      </c>
      <c r="G107" s="93">
        <v>283759.56646428001</v>
      </c>
      <c r="H107" s="93">
        <v>171532.17206285099</v>
      </c>
      <c r="I107" s="93">
        <v>56801.811918835097</v>
      </c>
      <c r="J107" s="93">
        <v>43130.2331527239</v>
      </c>
      <c r="K107" s="93">
        <v>109339.647488609</v>
      </c>
      <c r="L107" s="93">
        <v>130204.040930977</v>
      </c>
      <c r="M107" s="93">
        <v>230246.710622941</v>
      </c>
      <c r="N107" s="93">
        <v>231113.41127848299</v>
      </c>
      <c r="O107" s="93">
        <v>972368.02745542</v>
      </c>
      <c r="P107" s="93">
        <v>1344310.27516282</v>
      </c>
      <c r="Q107" s="93">
        <v>211472.90858127299</v>
      </c>
      <c r="R107" s="94">
        <v>1555783.1837440999</v>
      </c>
      <c r="S107" s="93">
        <v>982032.94840722997</v>
      </c>
      <c r="T107" s="93">
        <v>309132.249306618</v>
      </c>
      <c r="U107" s="93">
        <v>256127.245811673</v>
      </c>
      <c r="V107" s="93">
        <v>-7023.1884669419096</v>
      </c>
      <c r="W107" s="93">
        <v>208356.85166557101</v>
      </c>
      <c r="X107" s="93">
        <v>192842.92298005399</v>
      </c>
    </row>
    <row r="108" spans="1:24" x14ac:dyDescent="0.25">
      <c r="A108" s="92" t="s">
        <v>129</v>
      </c>
      <c r="B108" s="93">
        <v>76180.922747657198</v>
      </c>
      <c r="C108" s="93">
        <v>16239.0079534509</v>
      </c>
      <c r="D108" s="93">
        <v>171425.76180573899</v>
      </c>
      <c r="E108" s="93">
        <v>37232.966650992901</v>
      </c>
      <c r="F108" s="93">
        <v>75589.912020226504</v>
      </c>
      <c r="G108" s="93">
        <v>300487.64843040903</v>
      </c>
      <c r="H108" s="93">
        <v>179390.50238119499</v>
      </c>
      <c r="I108" s="93">
        <v>60938.742261176303</v>
      </c>
      <c r="J108" s="93">
        <v>44148.3877315598</v>
      </c>
      <c r="K108" s="93">
        <v>112114.590380604</v>
      </c>
      <c r="L108" s="93">
        <v>131353.86683335301</v>
      </c>
      <c r="M108" s="93">
        <v>236295.74533944699</v>
      </c>
      <c r="N108" s="93">
        <v>223739.15216000401</v>
      </c>
      <c r="O108" s="93">
        <v>987980.98708733998</v>
      </c>
      <c r="P108" s="93">
        <v>1364649.5582654099</v>
      </c>
      <c r="Q108" s="93">
        <v>209820.27429969001</v>
      </c>
      <c r="R108" s="94">
        <v>1574469.8325650999</v>
      </c>
      <c r="S108" s="93">
        <v>1010774.8001514199</v>
      </c>
      <c r="T108" s="93">
        <v>299415.52424935502</v>
      </c>
      <c r="U108" s="93">
        <v>256347.95044366401</v>
      </c>
      <c r="V108" s="93">
        <v>-402.91092493254098</v>
      </c>
      <c r="W108" s="93">
        <v>192728.658341617</v>
      </c>
      <c r="X108" s="93">
        <v>184394.18969602499</v>
      </c>
    </row>
    <row r="109" spans="1:24" x14ac:dyDescent="0.25">
      <c r="A109" s="92" t="s">
        <v>130</v>
      </c>
      <c r="B109" s="93">
        <v>54340.226966153699</v>
      </c>
      <c r="C109" s="93">
        <v>20126.397666651199</v>
      </c>
      <c r="D109" s="93">
        <v>167625.80195469799</v>
      </c>
      <c r="E109" s="93">
        <v>37623.333884321197</v>
      </c>
      <c r="F109" s="93">
        <v>73420.169408685804</v>
      </c>
      <c r="G109" s="93">
        <v>298795.70291435701</v>
      </c>
      <c r="H109" s="93">
        <v>182195.400738022</v>
      </c>
      <c r="I109" s="93">
        <v>60084.177227282598</v>
      </c>
      <c r="J109" s="93">
        <v>46155.813853027597</v>
      </c>
      <c r="K109" s="93">
        <v>114895.80177791</v>
      </c>
      <c r="L109" s="93">
        <v>134061.237437153</v>
      </c>
      <c r="M109" s="93">
        <v>245721.72710262399</v>
      </c>
      <c r="N109" s="93">
        <v>277759.55930278799</v>
      </c>
      <c r="O109" s="93">
        <v>1060873.71743881</v>
      </c>
      <c r="P109" s="93">
        <v>1414009.6473193199</v>
      </c>
      <c r="Q109" s="93">
        <v>217396.23785924801</v>
      </c>
      <c r="R109" s="94">
        <v>1631405.8851785699</v>
      </c>
      <c r="S109" s="93">
        <v>1044577.83559601</v>
      </c>
      <c r="T109" s="93">
        <v>371415.725762102</v>
      </c>
      <c r="U109" s="93">
        <v>249216.48043410701</v>
      </c>
      <c r="V109" s="93">
        <v>-35884.924066564898</v>
      </c>
      <c r="W109" s="93">
        <v>184817.93981031</v>
      </c>
      <c r="X109" s="93">
        <v>182737.172357395</v>
      </c>
    </row>
    <row r="110" spans="1:24" x14ac:dyDescent="0.25">
      <c r="A110" s="95">
        <v>2016</v>
      </c>
      <c r="B110" s="93">
        <v>306162.99724400049</v>
      </c>
      <c r="C110" s="93">
        <v>60836.6958970001</v>
      </c>
      <c r="D110" s="93">
        <v>645234.18248499907</v>
      </c>
      <c r="E110" s="93">
        <v>144981.93146800011</v>
      </c>
      <c r="F110" s="93">
        <v>293058.38315599982</v>
      </c>
      <c r="G110" s="93">
        <v>1144111.193006</v>
      </c>
      <c r="H110" s="93">
        <v>699591.79509400204</v>
      </c>
      <c r="I110" s="93">
        <v>232764.8399560001</v>
      </c>
      <c r="J110" s="93">
        <v>175480.93843800051</v>
      </c>
      <c r="K110" s="93">
        <v>443581.24947599997</v>
      </c>
      <c r="L110" s="93">
        <v>524659.11068299902</v>
      </c>
      <c r="M110" s="93">
        <v>934100.51888600108</v>
      </c>
      <c r="N110" s="93">
        <v>947557.299138</v>
      </c>
      <c r="O110" s="93">
        <v>3957735.751671006</v>
      </c>
      <c r="P110" s="93">
        <v>5408009.9419210097</v>
      </c>
      <c r="Q110" s="93">
        <v>851217.848</v>
      </c>
      <c r="R110" s="94">
        <v>6259227.7899210192</v>
      </c>
      <c r="S110" s="93">
        <v>4007330.4331000079</v>
      </c>
      <c r="T110" s="93">
        <v>1262801.9880000001</v>
      </c>
      <c r="U110" s="93">
        <v>1009175.689845003</v>
      </c>
      <c r="V110" s="93">
        <v>-46053.297024001993</v>
      </c>
      <c r="W110" s="93">
        <v>782066.65500000003</v>
      </c>
      <c r="X110" s="93">
        <v>756093.67900000094</v>
      </c>
    </row>
    <row r="111" spans="1:24" x14ac:dyDescent="0.25">
      <c r="A111" s="96" t="s">
        <v>131</v>
      </c>
      <c r="B111" s="97">
        <v>96587.812818615261</v>
      </c>
      <c r="C111" s="97">
        <v>26912.952015771829</v>
      </c>
      <c r="D111" s="97">
        <v>152154.21801505811</v>
      </c>
      <c r="E111" s="97">
        <v>36366.52663113422</v>
      </c>
      <c r="F111" s="97">
        <v>73439.316448996207</v>
      </c>
      <c r="G111" s="97">
        <v>288873.01311096037</v>
      </c>
      <c r="H111" s="97">
        <v>166388.31438287962</v>
      </c>
      <c r="I111" s="97">
        <v>58450.25350858469</v>
      </c>
      <c r="J111" s="97">
        <v>44287.470594832121</v>
      </c>
      <c r="K111" s="97">
        <v>116927.88907829211</v>
      </c>
      <c r="L111" s="97">
        <v>134674.63580795479</v>
      </c>
      <c r="M111" s="97">
        <v>235453.68874816172</v>
      </c>
      <c r="N111" s="97">
        <v>229389.14732126766</v>
      </c>
      <c r="O111" s="97">
        <v>985571.39944197272</v>
      </c>
      <c r="P111" s="97">
        <v>1371032.2253715484</v>
      </c>
      <c r="Q111" s="97">
        <v>214006.97399999999</v>
      </c>
      <c r="R111" s="98">
        <v>1585039.1993715484</v>
      </c>
      <c r="S111" s="97">
        <v>1001845.1819210877</v>
      </c>
      <c r="T111" s="97">
        <v>300547.46799999999</v>
      </c>
      <c r="U111" s="97">
        <v>244895.45242452173</v>
      </c>
      <c r="V111" s="97">
        <v>25157.582025939046</v>
      </c>
      <c r="W111" s="97">
        <v>192320.622</v>
      </c>
      <c r="X111" s="97">
        <v>179727.10699999999</v>
      </c>
    </row>
    <row r="112" spans="1:24" x14ac:dyDescent="0.25">
      <c r="A112" s="96" t="s">
        <v>132</v>
      </c>
      <c r="B112" s="97">
        <v>84001.243406507463</v>
      </c>
      <c r="C112" s="97">
        <v>25002.539572994225</v>
      </c>
      <c r="D112" s="97">
        <v>165917.63674515975</v>
      </c>
      <c r="E112" s="97">
        <v>35287.316822628265</v>
      </c>
      <c r="F112" s="97">
        <v>72100.273394351374</v>
      </c>
      <c r="G112" s="97">
        <v>298307.76653513359</v>
      </c>
      <c r="H112" s="97">
        <v>175569.33374763286</v>
      </c>
      <c r="I112" s="97">
        <v>61738.58863625829</v>
      </c>
      <c r="J112" s="97">
        <v>43756.779095604652</v>
      </c>
      <c r="K112" s="97">
        <v>113113.95919854367</v>
      </c>
      <c r="L112" s="97">
        <v>137001.37174412812</v>
      </c>
      <c r="M112" s="97">
        <v>249873.38990478092</v>
      </c>
      <c r="N112" s="97">
        <v>251716.62223893311</v>
      </c>
      <c r="O112" s="97">
        <v>1032770.0445658816</v>
      </c>
      <c r="P112" s="97">
        <v>1415079.0545075226</v>
      </c>
      <c r="Q112" s="97">
        <v>215861.11300000001</v>
      </c>
      <c r="R112" s="98">
        <v>1630940.1675075225</v>
      </c>
      <c r="S112" s="97">
        <v>1021075.7630682952</v>
      </c>
      <c r="T112" s="97">
        <v>331852.36499999999</v>
      </c>
      <c r="U112" s="97">
        <v>248769.22762260534</v>
      </c>
      <c r="V112" s="97">
        <v>-6365.1711833779809</v>
      </c>
      <c r="W112" s="97">
        <v>216217.69500000001</v>
      </c>
      <c r="X112" s="97">
        <v>180609.712</v>
      </c>
    </row>
    <row r="113" spans="1:24" x14ac:dyDescent="0.25">
      <c r="A113" s="96" t="s">
        <v>133</v>
      </c>
      <c r="B113" s="97">
        <v>70287.683116855624</v>
      </c>
      <c r="C113" s="97">
        <v>21266.496714375793</v>
      </c>
      <c r="D113" s="97">
        <v>179024.77135183109</v>
      </c>
      <c r="E113" s="97">
        <v>38609.033166775684</v>
      </c>
      <c r="F113" s="97">
        <v>75658.082669424184</v>
      </c>
      <c r="G113" s="97">
        <v>314558.38390240673</v>
      </c>
      <c r="H113" s="97">
        <v>184858.57975398042</v>
      </c>
      <c r="I113" s="97">
        <v>64542.23355087966</v>
      </c>
      <c r="J113" s="97">
        <v>44587.72393167502</v>
      </c>
      <c r="K113" s="97">
        <v>108072.13995806902</v>
      </c>
      <c r="L113" s="97">
        <v>138737.33358057865</v>
      </c>
      <c r="M113" s="97">
        <v>254397.64954660373</v>
      </c>
      <c r="N113" s="97">
        <v>235515.07953286881</v>
      </c>
      <c r="O113" s="97">
        <v>1030710.7398546552</v>
      </c>
      <c r="P113" s="97">
        <v>1415556.8068739176</v>
      </c>
      <c r="Q113" s="97">
        <v>225810.88500000001</v>
      </c>
      <c r="R113" s="98">
        <v>1641367.6918739176</v>
      </c>
      <c r="S113" s="97">
        <v>1048827.44058126</v>
      </c>
      <c r="T113" s="97">
        <v>311948.57900000003</v>
      </c>
      <c r="U113" s="97">
        <v>263924.49452573934</v>
      </c>
      <c r="V113" s="97">
        <v>1437.4297669181824</v>
      </c>
      <c r="W113" s="97">
        <v>210463.171</v>
      </c>
      <c r="X113" s="97">
        <v>195233.42300000001</v>
      </c>
    </row>
    <row r="114" spans="1:24" x14ac:dyDescent="0.25">
      <c r="A114" s="96" t="s">
        <v>134</v>
      </c>
      <c r="B114" s="97">
        <v>48591.920214392165</v>
      </c>
      <c r="C114" s="97">
        <v>27636.501868441537</v>
      </c>
      <c r="D114" s="97">
        <v>169060.0622902248</v>
      </c>
      <c r="E114" s="97">
        <v>39559.56243455661</v>
      </c>
      <c r="F114" s="97">
        <v>73991.029094253652</v>
      </c>
      <c r="G114" s="97">
        <v>310247.15568747657</v>
      </c>
      <c r="H114" s="97">
        <v>188595.34045764309</v>
      </c>
      <c r="I114" s="97">
        <v>61806.023575256782</v>
      </c>
      <c r="J114" s="97">
        <v>47568.458215971434</v>
      </c>
      <c r="K114" s="97">
        <v>110900.70483267838</v>
      </c>
      <c r="L114" s="97">
        <v>139393.68998745966</v>
      </c>
      <c r="M114" s="97">
        <v>260210.86487096586</v>
      </c>
      <c r="N114" s="97">
        <v>279574.41415658913</v>
      </c>
      <c r="O114" s="97">
        <v>1088049.4960965642</v>
      </c>
      <c r="P114" s="97">
        <v>1446888.5719984332</v>
      </c>
      <c r="Q114" s="97">
        <v>255704.62899999999</v>
      </c>
      <c r="R114" s="98">
        <v>1702593.2009984332</v>
      </c>
      <c r="S114" s="97">
        <v>1089471.4276794873</v>
      </c>
      <c r="T114" s="97">
        <v>370787.22200000001</v>
      </c>
      <c r="U114" s="97">
        <v>268026.05719939736</v>
      </c>
      <c r="V114" s="97">
        <v>-28869.354880451472</v>
      </c>
      <c r="W114" s="97">
        <v>205423.883</v>
      </c>
      <c r="X114" s="97">
        <v>202246.03400000001</v>
      </c>
    </row>
    <row r="115" spans="1:24" x14ac:dyDescent="0.25">
      <c r="A115" s="99">
        <v>2017</v>
      </c>
      <c r="B115" s="97">
        <v>299468.65955637064</v>
      </c>
      <c r="C115" s="97">
        <v>100818.4901715833</v>
      </c>
      <c r="D115" s="97">
        <v>666156.68840227369</v>
      </c>
      <c r="E115" s="97">
        <v>149822.43905509479</v>
      </c>
      <c r="F115" s="97">
        <v>295188.70160702546</v>
      </c>
      <c r="G115" s="97">
        <v>1211986.3192359773</v>
      </c>
      <c r="H115" s="97">
        <v>715411.56834213599</v>
      </c>
      <c r="I115" s="97">
        <v>246537.09927097947</v>
      </c>
      <c r="J115" s="97">
        <v>180200.4318380832</v>
      </c>
      <c r="K115" s="97">
        <v>449014.69306758326</v>
      </c>
      <c r="L115" s="97">
        <v>549807.03112012113</v>
      </c>
      <c r="M115" s="97">
        <v>999935.59307051217</v>
      </c>
      <c r="N115" s="97">
        <v>996195.26324965863</v>
      </c>
      <c r="O115" s="97">
        <v>4137101.6799590737</v>
      </c>
      <c r="P115" s="97">
        <v>5648556.6587514216</v>
      </c>
      <c r="Q115" s="97">
        <v>911383.60100000002</v>
      </c>
      <c r="R115" s="98">
        <v>6559940.2597514214</v>
      </c>
      <c r="S115" s="97">
        <v>4161219.81325013</v>
      </c>
      <c r="T115" s="97">
        <v>1315135.6340000001</v>
      </c>
      <c r="U115" s="97">
        <v>1025615.2317722638</v>
      </c>
      <c r="V115" s="97">
        <v>-8639.5142709723004</v>
      </c>
      <c r="W115" s="97">
        <v>824425.37100000004</v>
      </c>
      <c r="X115" s="97">
        <v>757816.27600000007</v>
      </c>
    </row>
    <row r="116" spans="1:24" x14ac:dyDescent="0.25">
      <c r="A116" s="92" t="s">
        <v>135</v>
      </c>
      <c r="B116" s="93">
        <v>96203.78107394182</v>
      </c>
      <c r="C116" s="93">
        <v>30977.765489347748</v>
      </c>
      <c r="D116" s="93">
        <v>154523.81897220324</v>
      </c>
      <c r="E116" s="93">
        <v>38215.317910469072</v>
      </c>
      <c r="F116" s="93">
        <v>63893.893038198919</v>
      </c>
      <c r="G116" s="93">
        <v>287610.79541021894</v>
      </c>
      <c r="H116" s="93">
        <v>176975.91348333514</v>
      </c>
      <c r="I116" s="93">
        <v>61152.086218360768</v>
      </c>
      <c r="J116" s="93">
        <v>43842.547537252787</v>
      </c>
      <c r="K116" s="93">
        <v>106565.06403839016</v>
      </c>
      <c r="L116" s="93">
        <v>141058.6027117967</v>
      </c>
      <c r="M116" s="93">
        <v>252132.42670479912</v>
      </c>
      <c r="N116" s="93">
        <v>239004.66140832688</v>
      </c>
      <c r="O116" s="93">
        <v>1020731.3021022616</v>
      </c>
      <c r="P116" s="93">
        <v>1404545.8785864224</v>
      </c>
      <c r="Q116" s="93">
        <v>240171.924</v>
      </c>
      <c r="R116" s="94">
        <v>1644717.8025864225</v>
      </c>
      <c r="S116" s="93">
        <v>1059185.0492682343</v>
      </c>
      <c r="T116" s="93">
        <v>309804</v>
      </c>
      <c r="U116" s="93">
        <v>249767.75500772244</v>
      </c>
      <c r="V116" s="93">
        <v>28001.736310465752</v>
      </c>
      <c r="W116" s="93">
        <v>206113.13699999999</v>
      </c>
      <c r="X116" s="93">
        <v>208153.875</v>
      </c>
    </row>
    <row r="117" spans="1:24" x14ac:dyDescent="0.25">
      <c r="A117" s="92" t="s">
        <v>205</v>
      </c>
      <c r="B117" s="93">
        <v>90753.762332802973</v>
      </c>
      <c r="C117" s="93">
        <v>40909.522400693539</v>
      </c>
      <c r="D117" s="93">
        <v>159379.92143101632</v>
      </c>
      <c r="E117" s="93">
        <v>39788.224630348057</v>
      </c>
      <c r="F117" s="93">
        <v>62627.299397146642</v>
      </c>
      <c r="G117" s="93">
        <v>302704.96785920451</v>
      </c>
      <c r="H117" s="93">
        <v>185185.4708422526</v>
      </c>
      <c r="I117" s="93">
        <v>61198.816195962863</v>
      </c>
      <c r="J117" s="93">
        <v>45314.941421190037</v>
      </c>
      <c r="K117" s="93">
        <v>103687.71492886082</v>
      </c>
      <c r="L117" s="93">
        <v>142639.9898538602</v>
      </c>
      <c r="M117" s="93">
        <v>263075.81283179094</v>
      </c>
      <c r="N117" s="93">
        <v>250913.57365864413</v>
      </c>
      <c r="O117" s="93">
        <v>1052016.3197325615</v>
      </c>
      <c r="P117" s="93">
        <v>1445475.0499245692</v>
      </c>
      <c r="Q117" s="93">
        <v>241572.05300000001</v>
      </c>
      <c r="R117" s="94">
        <v>1687047.102924569</v>
      </c>
      <c r="S117" s="93">
        <v>1070248.0247899226</v>
      </c>
      <c r="T117" s="93">
        <v>330680.57500000001</v>
      </c>
      <c r="U117" s="93">
        <v>258205.53774361085</v>
      </c>
      <c r="V117" s="93">
        <v>10780.294391035675</v>
      </c>
      <c r="W117" s="93">
        <v>239688.72700000001</v>
      </c>
      <c r="X117" s="93">
        <v>222556.05600000001</v>
      </c>
    </row>
    <row r="118" spans="1:24" x14ac:dyDescent="0.25">
      <c r="A118" s="92" t="s">
        <v>206</v>
      </c>
      <c r="B118" s="93">
        <v>61884.183276151642</v>
      </c>
      <c r="C118" s="93">
        <v>50245.231965364939</v>
      </c>
      <c r="D118" s="93">
        <v>174592.65679326534</v>
      </c>
      <c r="E118" s="93">
        <v>42807.442190227674</v>
      </c>
      <c r="F118" s="93">
        <v>63962.798403556633</v>
      </c>
      <c r="G118" s="93">
        <v>331608.12935241463</v>
      </c>
      <c r="H118" s="93">
        <v>202846.06022628749</v>
      </c>
      <c r="I118" s="93">
        <v>67993.189104189965</v>
      </c>
      <c r="J118" s="93">
        <v>46240.849210732405</v>
      </c>
      <c r="K118" s="93">
        <v>95831.622545418897</v>
      </c>
      <c r="L118" s="93">
        <v>145593.02234799013</v>
      </c>
      <c r="M118" s="93">
        <v>268815.23288025986</v>
      </c>
      <c r="N118" s="93">
        <v>243195.47789891649</v>
      </c>
      <c r="O118" s="93">
        <v>1070515.4542137953</v>
      </c>
      <c r="P118" s="93">
        <v>1464007.7668423615</v>
      </c>
      <c r="Q118" s="93">
        <v>252158.40299999999</v>
      </c>
      <c r="R118" s="94">
        <v>1716166.1698423615</v>
      </c>
      <c r="S118" s="93">
        <v>1105840.8027575375</v>
      </c>
      <c r="T118" s="93">
        <v>323676.15000000002</v>
      </c>
      <c r="U118" s="93">
        <v>289187.77140531607</v>
      </c>
      <c r="V118" s="93">
        <v>-7097.9153204919694</v>
      </c>
      <c r="W118" s="93">
        <v>288391.85800000001</v>
      </c>
      <c r="X118" s="93">
        <v>283832.49699999997</v>
      </c>
    </row>
    <row r="119" spans="1:24" x14ac:dyDescent="0.25">
      <c r="A119" s="92" t="s">
        <v>207</v>
      </c>
      <c r="B119" s="93">
        <v>48928.373177851638</v>
      </c>
      <c r="C119" s="93">
        <v>52022.558452421268</v>
      </c>
      <c r="D119" s="93">
        <v>171167.46651318372</v>
      </c>
      <c r="E119" s="93">
        <v>44625.686335988277</v>
      </c>
      <c r="F119" s="93">
        <v>69459.533328994075</v>
      </c>
      <c r="G119" s="93">
        <v>337275.24463058735</v>
      </c>
      <c r="H119" s="93">
        <v>204357.67801489096</v>
      </c>
      <c r="I119" s="93">
        <v>65741.307753605026</v>
      </c>
      <c r="J119" s="93">
        <v>51626.328375981211</v>
      </c>
      <c r="K119" s="93">
        <v>99331.97610425319</v>
      </c>
      <c r="L119" s="93">
        <v>147913.65635851139</v>
      </c>
      <c r="M119" s="93">
        <v>279083.05651711638</v>
      </c>
      <c r="N119" s="93">
        <v>284829.17809981789</v>
      </c>
      <c r="O119" s="93">
        <v>1132883.181224176</v>
      </c>
      <c r="P119" s="93">
        <v>1519086.799032615</v>
      </c>
      <c r="Q119" s="93">
        <v>260568.033</v>
      </c>
      <c r="R119" s="94">
        <v>1779654.8320326149</v>
      </c>
      <c r="S119" s="93">
        <v>1157083.5192059756</v>
      </c>
      <c r="T119" s="93">
        <v>381975.34299999999</v>
      </c>
      <c r="U119" s="93">
        <v>283392.07391469221</v>
      </c>
      <c r="V119" s="93">
        <v>-59237.505088052807</v>
      </c>
      <c r="W119" s="93">
        <v>276653.88900000002</v>
      </c>
      <c r="X119" s="93">
        <v>260212.48800000001</v>
      </c>
    </row>
    <row r="120" spans="1:24" x14ac:dyDescent="0.25">
      <c r="A120" s="95">
        <v>2018</v>
      </c>
      <c r="B120" s="93">
        <v>297770.09986074799</v>
      </c>
      <c r="C120" s="93">
        <v>174155.0783078275</v>
      </c>
      <c r="D120" s="93">
        <v>659663.86370966851</v>
      </c>
      <c r="E120" s="93">
        <v>165436.6710670332</v>
      </c>
      <c r="F120" s="93">
        <v>259943.52416789619</v>
      </c>
      <c r="G120" s="93">
        <v>1259199.1372524253</v>
      </c>
      <c r="H120" s="93">
        <v>769365.12256676622</v>
      </c>
      <c r="I120" s="93">
        <v>256085.3992721187</v>
      </c>
      <c r="J120" s="93">
        <v>187024.66654515639</v>
      </c>
      <c r="K120" s="93">
        <v>405416.37761692313</v>
      </c>
      <c r="L120" s="93">
        <v>577205.27127215837</v>
      </c>
      <c r="M120" s="93">
        <v>1063106.5289339661</v>
      </c>
      <c r="N120" s="93">
        <v>1017942.8910657053</v>
      </c>
      <c r="O120" s="93">
        <v>4276146.2572727939</v>
      </c>
      <c r="P120" s="93">
        <v>5833115.4943859689</v>
      </c>
      <c r="Q120" s="93">
        <v>994470.41299999994</v>
      </c>
      <c r="R120" s="94">
        <v>6827585.9073859677</v>
      </c>
      <c r="S120" s="93">
        <v>4392357.3960216697</v>
      </c>
      <c r="T120" s="93">
        <v>1346136.068</v>
      </c>
      <c r="U120" s="93">
        <v>1080553.1380713417</v>
      </c>
      <c r="V120" s="93">
        <v>-27553.389707043301</v>
      </c>
      <c r="W120" s="93">
        <v>1010847.611</v>
      </c>
      <c r="X120" s="93">
        <v>974754.91599999997</v>
      </c>
    </row>
  </sheetData>
  <mergeCells count="12">
    <mergeCell ref="X3:X4"/>
    <mergeCell ref="A3:A4"/>
    <mergeCell ref="C3:G3"/>
    <mergeCell ref="H3:O3"/>
    <mergeCell ref="P3:P4"/>
    <mergeCell ref="Q3:Q4"/>
    <mergeCell ref="R3:R4"/>
    <mergeCell ref="S3:S4"/>
    <mergeCell ref="T3:T4"/>
    <mergeCell ref="U3:U4"/>
    <mergeCell ref="V3:V4"/>
    <mergeCell ref="W3:W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Trimestral_1996-2017 (ref2010)</vt:lpstr>
      <vt:lpstr>SNA 2008</vt:lpstr>
      <vt:lpstr>Kohli (2008) t</vt:lpstr>
      <vt:lpstr>Reinsdorf (2009) </vt:lpstr>
      <vt:lpstr>Val encad preços 95 com ajuste</vt:lpstr>
      <vt:lpstr>Valores Correntes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Moraes Cornelio</dc:creator>
  <cp:lastModifiedBy>Felipe Moraes Cornelio</cp:lastModifiedBy>
  <dcterms:created xsi:type="dcterms:W3CDTF">2018-06-18T18:52:25Z</dcterms:created>
  <dcterms:modified xsi:type="dcterms:W3CDTF">2019-03-07T22:06:40Z</dcterms:modified>
</cp:coreProperties>
</file>